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gráficos!$A$7:$A$2295</f>
              <numCache>
                <formatCode>General</formatCode>
                <ptCount val="2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</numCache>
            </numRef>
          </xVal>
          <yVal>
            <numRef>
              <f>gráficos!$B$7:$B$2295</f>
              <numCache>
                <formatCode>General</formatCode>
                <ptCount val="2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7.0002</v>
      </c>
      <c r="E2" t="n">
        <v>14.29</v>
      </c>
      <c r="F2" t="n">
        <v>8.42</v>
      </c>
      <c r="G2" t="n">
        <v>5.88</v>
      </c>
      <c r="H2" t="n">
        <v>0.09</v>
      </c>
      <c r="I2" t="n">
        <v>86</v>
      </c>
      <c r="J2" t="n">
        <v>194.77</v>
      </c>
      <c r="K2" t="n">
        <v>54.38</v>
      </c>
      <c r="L2" t="n">
        <v>1</v>
      </c>
      <c r="M2" t="n">
        <v>84</v>
      </c>
      <c r="N2" t="n">
        <v>39.4</v>
      </c>
      <c r="O2" t="n">
        <v>24256.19</v>
      </c>
      <c r="P2" t="n">
        <v>117.72</v>
      </c>
      <c r="Q2" t="n">
        <v>204.24</v>
      </c>
      <c r="R2" t="n">
        <v>75.95</v>
      </c>
      <c r="S2" t="n">
        <v>17.37</v>
      </c>
      <c r="T2" t="n">
        <v>26787.56</v>
      </c>
      <c r="U2" t="n">
        <v>0.23</v>
      </c>
      <c r="V2" t="n">
        <v>0.61</v>
      </c>
      <c r="W2" t="n">
        <v>1.27</v>
      </c>
      <c r="X2" t="n">
        <v>1.73</v>
      </c>
      <c r="Y2" t="n">
        <v>1</v>
      </c>
      <c r="Z2" t="n">
        <v>10</v>
      </c>
      <c r="AA2" t="n">
        <v>124.6618266386634</v>
      </c>
      <c r="AB2" t="n">
        <v>170.5678108985875</v>
      </c>
      <c r="AC2" t="n">
        <v>154.2890584198998</v>
      </c>
      <c r="AD2" t="n">
        <v>124661.8266386634</v>
      </c>
      <c r="AE2" t="n">
        <v>170567.8108985875</v>
      </c>
      <c r="AF2" t="n">
        <v>1.633952271077212e-06</v>
      </c>
      <c r="AG2" t="n">
        <v>0.1488541666666666</v>
      </c>
      <c r="AH2" t="n">
        <v>154289.0584198998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7.6668</v>
      </c>
      <c r="E3" t="n">
        <v>13.04</v>
      </c>
      <c r="F3" t="n">
        <v>8</v>
      </c>
      <c r="G3" t="n">
        <v>7.38</v>
      </c>
      <c r="H3" t="n">
        <v>0.11</v>
      </c>
      <c r="I3" t="n">
        <v>65</v>
      </c>
      <c r="J3" t="n">
        <v>195.16</v>
      </c>
      <c r="K3" t="n">
        <v>54.38</v>
      </c>
      <c r="L3" t="n">
        <v>1.25</v>
      </c>
      <c r="M3" t="n">
        <v>63</v>
      </c>
      <c r="N3" t="n">
        <v>39.53</v>
      </c>
      <c r="O3" t="n">
        <v>24303.87</v>
      </c>
      <c r="P3" t="n">
        <v>111.61</v>
      </c>
      <c r="Q3" t="n">
        <v>204.22</v>
      </c>
      <c r="R3" t="n">
        <v>62.56</v>
      </c>
      <c r="S3" t="n">
        <v>17.37</v>
      </c>
      <c r="T3" t="n">
        <v>20199.45</v>
      </c>
      <c r="U3" t="n">
        <v>0.28</v>
      </c>
      <c r="V3" t="n">
        <v>0.64</v>
      </c>
      <c r="W3" t="n">
        <v>1.24</v>
      </c>
      <c r="X3" t="n">
        <v>1.31</v>
      </c>
      <c r="Y3" t="n">
        <v>1</v>
      </c>
      <c r="Z3" t="n">
        <v>10</v>
      </c>
      <c r="AA3" t="n">
        <v>108.2127242163396</v>
      </c>
      <c r="AB3" t="n">
        <v>148.0614232811926</v>
      </c>
      <c r="AC3" t="n">
        <v>133.9306488487885</v>
      </c>
      <c r="AD3" t="n">
        <v>108212.7242163396</v>
      </c>
      <c r="AE3" t="n">
        <v>148061.4232811926</v>
      </c>
      <c r="AF3" t="n">
        <v>1.789546766077364e-06</v>
      </c>
      <c r="AG3" t="n">
        <v>0.1358333333333333</v>
      </c>
      <c r="AH3" t="n">
        <v>133930.6488487885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8.1092</v>
      </c>
      <c r="E4" t="n">
        <v>12.33</v>
      </c>
      <c r="F4" t="n">
        <v>7.75</v>
      </c>
      <c r="G4" t="n">
        <v>8.779999999999999</v>
      </c>
      <c r="H4" t="n">
        <v>0.14</v>
      </c>
      <c r="I4" t="n">
        <v>53</v>
      </c>
      <c r="J4" t="n">
        <v>195.55</v>
      </c>
      <c r="K4" t="n">
        <v>54.38</v>
      </c>
      <c r="L4" t="n">
        <v>1.5</v>
      </c>
      <c r="M4" t="n">
        <v>51</v>
      </c>
      <c r="N4" t="n">
        <v>39.67</v>
      </c>
      <c r="O4" t="n">
        <v>24351.61</v>
      </c>
      <c r="P4" t="n">
        <v>108.05</v>
      </c>
      <c r="Q4" t="n">
        <v>204.18</v>
      </c>
      <c r="R4" t="n">
        <v>54.86</v>
      </c>
      <c r="S4" t="n">
        <v>17.37</v>
      </c>
      <c r="T4" t="n">
        <v>16405.82</v>
      </c>
      <c r="U4" t="n">
        <v>0.32</v>
      </c>
      <c r="V4" t="n">
        <v>0.66</v>
      </c>
      <c r="W4" t="n">
        <v>1.22</v>
      </c>
      <c r="X4" t="n">
        <v>1.06</v>
      </c>
      <c r="Y4" t="n">
        <v>1</v>
      </c>
      <c r="Z4" t="n">
        <v>10</v>
      </c>
      <c r="AA4" t="n">
        <v>99.21288252354378</v>
      </c>
      <c r="AB4" t="n">
        <v>135.7474428321221</v>
      </c>
      <c r="AC4" t="n">
        <v>122.7918974109933</v>
      </c>
      <c r="AD4" t="n">
        <v>99212.88252354378</v>
      </c>
      <c r="AE4" t="n">
        <v>135747.4428321221</v>
      </c>
      <c r="AF4" t="n">
        <v>1.892809599242782e-06</v>
      </c>
      <c r="AG4" t="n">
        <v>0.1284375</v>
      </c>
      <c r="AH4" t="n">
        <v>122791.8974109933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8.489800000000001</v>
      </c>
      <c r="E5" t="n">
        <v>11.78</v>
      </c>
      <c r="F5" t="n">
        <v>7.55</v>
      </c>
      <c r="G5" t="n">
        <v>10.3</v>
      </c>
      <c r="H5" t="n">
        <v>0.16</v>
      </c>
      <c r="I5" t="n">
        <v>44</v>
      </c>
      <c r="J5" t="n">
        <v>195.93</v>
      </c>
      <c r="K5" t="n">
        <v>54.38</v>
      </c>
      <c r="L5" t="n">
        <v>1.75</v>
      </c>
      <c r="M5" t="n">
        <v>42</v>
      </c>
      <c r="N5" t="n">
        <v>39.81</v>
      </c>
      <c r="O5" t="n">
        <v>24399.39</v>
      </c>
      <c r="P5" t="n">
        <v>105</v>
      </c>
      <c r="Q5" t="n">
        <v>204.14</v>
      </c>
      <c r="R5" t="n">
        <v>48.73</v>
      </c>
      <c r="S5" t="n">
        <v>17.37</v>
      </c>
      <c r="T5" t="n">
        <v>13389.48</v>
      </c>
      <c r="U5" t="n">
        <v>0.36</v>
      </c>
      <c r="V5" t="n">
        <v>0.68</v>
      </c>
      <c r="W5" t="n">
        <v>1.2</v>
      </c>
      <c r="X5" t="n">
        <v>0.86</v>
      </c>
      <c r="Y5" t="n">
        <v>1</v>
      </c>
      <c r="Z5" t="n">
        <v>10</v>
      </c>
      <c r="AA5" t="n">
        <v>92.27487976469303</v>
      </c>
      <c r="AB5" t="n">
        <v>126.2545613743878</v>
      </c>
      <c r="AC5" t="n">
        <v>114.2050032362393</v>
      </c>
      <c r="AD5" t="n">
        <v>92274.87976469303</v>
      </c>
      <c r="AE5" t="n">
        <v>126254.5613743878</v>
      </c>
      <c r="AF5" t="n">
        <v>1.981647380216467e-06</v>
      </c>
      <c r="AG5" t="n">
        <v>0.1227083333333333</v>
      </c>
      <c r="AH5" t="n">
        <v>114205.0032362393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8.741899999999999</v>
      </c>
      <c r="E6" t="n">
        <v>11.44</v>
      </c>
      <c r="F6" t="n">
        <v>7.44</v>
      </c>
      <c r="G6" t="n">
        <v>11.75</v>
      </c>
      <c r="H6" t="n">
        <v>0.18</v>
      </c>
      <c r="I6" t="n">
        <v>38</v>
      </c>
      <c r="J6" t="n">
        <v>196.32</v>
      </c>
      <c r="K6" t="n">
        <v>54.38</v>
      </c>
      <c r="L6" t="n">
        <v>2</v>
      </c>
      <c r="M6" t="n">
        <v>36</v>
      </c>
      <c r="N6" t="n">
        <v>39.95</v>
      </c>
      <c r="O6" t="n">
        <v>24447.22</v>
      </c>
      <c r="P6" t="n">
        <v>103.38</v>
      </c>
      <c r="Q6" t="n">
        <v>204.19</v>
      </c>
      <c r="R6" t="n">
        <v>45.25</v>
      </c>
      <c r="S6" t="n">
        <v>17.37</v>
      </c>
      <c r="T6" t="n">
        <v>11677.18</v>
      </c>
      <c r="U6" t="n">
        <v>0.38</v>
      </c>
      <c r="V6" t="n">
        <v>0.6899999999999999</v>
      </c>
      <c r="W6" t="n">
        <v>1.2</v>
      </c>
      <c r="X6" t="n">
        <v>0.75</v>
      </c>
      <c r="Y6" t="n">
        <v>1</v>
      </c>
      <c r="Z6" t="n">
        <v>10</v>
      </c>
      <c r="AA6" t="n">
        <v>88.32742720575087</v>
      </c>
      <c r="AB6" t="n">
        <v>120.8534826339298</v>
      </c>
      <c r="AC6" t="n">
        <v>109.3193958703073</v>
      </c>
      <c r="AD6" t="n">
        <v>88327.42720575086</v>
      </c>
      <c r="AE6" t="n">
        <v>120853.4826339298</v>
      </c>
      <c r="AF6" t="n">
        <v>2.040491322895043e-06</v>
      </c>
      <c r="AG6" t="n">
        <v>0.1191666666666667</v>
      </c>
      <c r="AH6" t="n">
        <v>109319.3958703073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8.9337</v>
      </c>
      <c r="E7" t="n">
        <v>11.19</v>
      </c>
      <c r="F7" t="n">
        <v>7.35</v>
      </c>
      <c r="G7" t="n">
        <v>12.98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101.97</v>
      </c>
      <c r="Q7" t="n">
        <v>204.17</v>
      </c>
      <c r="R7" t="n">
        <v>42.64</v>
      </c>
      <c r="S7" t="n">
        <v>17.37</v>
      </c>
      <c r="T7" t="n">
        <v>10391.3</v>
      </c>
      <c r="U7" t="n">
        <v>0.41</v>
      </c>
      <c r="V7" t="n">
        <v>0.6899999999999999</v>
      </c>
      <c r="W7" t="n">
        <v>1.19</v>
      </c>
      <c r="X7" t="n">
        <v>0.66</v>
      </c>
      <c r="Y7" t="n">
        <v>1</v>
      </c>
      <c r="Z7" t="n">
        <v>10</v>
      </c>
      <c r="AA7" t="n">
        <v>85.34690127820998</v>
      </c>
      <c r="AB7" t="n">
        <v>116.7753955683467</v>
      </c>
      <c r="AC7" t="n">
        <v>105.630515710631</v>
      </c>
      <c r="AD7" t="n">
        <v>85346.90127820999</v>
      </c>
      <c r="AE7" t="n">
        <v>116775.3955683466</v>
      </c>
      <c r="AF7" t="n">
        <v>2.085260336007898e-06</v>
      </c>
      <c r="AG7" t="n">
        <v>0.1165625</v>
      </c>
      <c r="AH7" t="n">
        <v>105630.515710631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9.1174</v>
      </c>
      <c r="E8" t="n">
        <v>10.97</v>
      </c>
      <c r="F8" t="n">
        <v>7.28</v>
      </c>
      <c r="G8" t="n">
        <v>14.57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100.91</v>
      </c>
      <c r="Q8" t="n">
        <v>204.17</v>
      </c>
      <c r="R8" t="n">
        <v>40.34</v>
      </c>
      <c r="S8" t="n">
        <v>17.37</v>
      </c>
      <c r="T8" t="n">
        <v>9260.690000000001</v>
      </c>
      <c r="U8" t="n">
        <v>0.43</v>
      </c>
      <c r="V8" t="n">
        <v>0.7</v>
      </c>
      <c r="W8" t="n">
        <v>1.18</v>
      </c>
      <c r="X8" t="n">
        <v>0.59</v>
      </c>
      <c r="Y8" t="n">
        <v>1</v>
      </c>
      <c r="Z8" t="n">
        <v>10</v>
      </c>
      <c r="AA8" t="n">
        <v>82.82937226764503</v>
      </c>
      <c r="AB8" t="n">
        <v>113.3308013105521</v>
      </c>
      <c r="AC8" t="n">
        <v>102.5146686942808</v>
      </c>
      <c r="AD8" t="n">
        <v>82829.37226764503</v>
      </c>
      <c r="AE8" t="n">
        <v>113330.8013105521</v>
      </c>
      <c r="AF8" t="n">
        <v>2.128138686940283e-06</v>
      </c>
      <c r="AG8" t="n">
        <v>0.1142708333333333</v>
      </c>
      <c r="AH8" t="n">
        <v>102514.6686942808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9.2805</v>
      </c>
      <c r="E9" t="n">
        <v>10.78</v>
      </c>
      <c r="F9" t="n">
        <v>7.21</v>
      </c>
      <c r="G9" t="n">
        <v>16.02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99.64</v>
      </c>
      <c r="Q9" t="n">
        <v>204.15</v>
      </c>
      <c r="R9" t="n">
        <v>37.94</v>
      </c>
      <c r="S9" t="n">
        <v>17.37</v>
      </c>
      <c r="T9" t="n">
        <v>8078.98</v>
      </c>
      <c r="U9" t="n">
        <v>0.46</v>
      </c>
      <c r="V9" t="n">
        <v>0.71</v>
      </c>
      <c r="W9" t="n">
        <v>1.18</v>
      </c>
      <c r="X9" t="n">
        <v>0.52</v>
      </c>
      <c r="Y9" t="n">
        <v>1</v>
      </c>
      <c r="Z9" t="n">
        <v>10</v>
      </c>
      <c r="AA9" t="n">
        <v>80.46293155606048</v>
      </c>
      <c r="AB9" t="n">
        <v>110.0929327289677</v>
      </c>
      <c r="AC9" t="n">
        <v>99.58581774574475</v>
      </c>
      <c r="AD9" t="n">
        <v>80462.93155606049</v>
      </c>
      <c r="AE9" t="n">
        <v>110092.9327289677</v>
      </c>
      <c r="AF9" t="n">
        <v>2.166208687142091e-06</v>
      </c>
      <c r="AG9" t="n">
        <v>0.1122916666666667</v>
      </c>
      <c r="AH9" t="n">
        <v>99585.81774574475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9.377000000000001</v>
      </c>
      <c r="E10" t="n">
        <v>10.66</v>
      </c>
      <c r="F10" t="n">
        <v>7.18</v>
      </c>
      <c r="G10" t="n">
        <v>17.22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99.06</v>
      </c>
      <c r="Q10" t="n">
        <v>204.18</v>
      </c>
      <c r="R10" t="n">
        <v>36.96</v>
      </c>
      <c r="S10" t="n">
        <v>17.37</v>
      </c>
      <c r="T10" t="n">
        <v>7598.41</v>
      </c>
      <c r="U10" t="n">
        <v>0.47</v>
      </c>
      <c r="V10" t="n">
        <v>0.71</v>
      </c>
      <c r="W10" t="n">
        <v>1.18</v>
      </c>
      <c r="X10" t="n">
        <v>0.48</v>
      </c>
      <c r="Y10" t="n">
        <v>1</v>
      </c>
      <c r="Z10" t="n">
        <v>10</v>
      </c>
      <c r="AA10" t="n">
        <v>79.23215521386592</v>
      </c>
      <c r="AB10" t="n">
        <v>108.4089302395579</v>
      </c>
      <c r="AC10" t="n">
        <v>98.06253409041132</v>
      </c>
      <c r="AD10" t="n">
        <v>79232.15521386592</v>
      </c>
      <c r="AE10" t="n">
        <v>108408.9302395579</v>
      </c>
      <c r="AF10" t="n">
        <v>2.188733242748924e-06</v>
      </c>
      <c r="AG10" t="n">
        <v>0.1110416666666667</v>
      </c>
      <c r="AH10" t="n">
        <v>98062.53409041133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9.477399999999999</v>
      </c>
      <c r="E11" t="n">
        <v>10.55</v>
      </c>
      <c r="F11" t="n">
        <v>7.14</v>
      </c>
      <c r="G11" t="n">
        <v>18.63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98.47</v>
      </c>
      <c r="Q11" t="n">
        <v>204.15</v>
      </c>
      <c r="R11" t="n">
        <v>35.96</v>
      </c>
      <c r="S11" t="n">
        <v>17.37</v>
      </c>
      <c r="T11" t="n">
        <v>7108.61</v>
      </c>
      <c r="U11" t="n">
        <v>0.48</v>
      </c>
      <c r="V11" t="n">
        <v>0.72</v>
      </c>
      <c r="W11" t="n">
        <v>1.17</v>
      </c>
      <c r="X11" t="n">
        <v>0.45</v>
      </c>
      <c r="Y11" t="n">
        <v>1</v>
      </c>
      <c r="Z11" t="n">
        <v>10</v>
      </c>
      <c r="AA11" t="n">
        <v>77.96238989336246</v>
      </c>
      <c r="AB11" t="n">
        <v>106.6715813099536</v>
      </c>
      <c r="AC11" t="n">
        <v>96.49099530426332</v>
      </c>
      <c r="AD11" t="n">
        <v>77962.38989336246</v>
      </c>
      <c r="AE11" t="n">
        <v>106671.5813099536</v>
      </c>
      <c r="AF11" t="n">
        <v>2.21216811718339e-06</v>
      </c>
      <c r="AG11" t="n">
        <v>0.1098958333333333</v>
      </c>
      <c r="AH11" t="n">
        <v>96490.99530426333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9.602600000000001</v>
      </c>
      <c r="E12" t="n">
        <v>10.41</v>
      </c>
      <c r="F12" t="n">
        <v>7.08</v>
      </c>
      <c r="G12" t="n">
        <v>20.23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97.39</v>
      </c>
      <c r="Q12" t="n">
        <v>204.19</v>
      </c>
      <c r="R12" t="n">
        <v>33.97</v>
      </c>
      <c r="S12" t="n">
        <v>17.37</v>
      </c>
      <c r="T12" t="n">
        <v>6121.31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  <c r="AA12" t="n">
        <v>76.1936689462147</v>
      </c>
      <c r="AB12" t="n">
        <v>104.2515392796061</v>
      </c>
      <c r="AC12" t="n">
        <v>94.3019186887412</v>
      </c>
      <c r="AD12" t="n">
        <v>76193.6689462147</v>
      </c>
      <c r="AE12" t="n">
        <v>104251.5392796061</v>
      </c>
      <c r="AF12" t="n">
        <v>2.24139168570127e-06</v>
      </c>
      <c r="AG12" t="n">
        <v>0.1084375</v>
      </c>
      <c r="AH12" t="n">
        <v>94301.91868874119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9.6386</v>
      </c>
      <c r="E13" t="n">
        <v>10.38</v>
      </c>
      <c r="F13" t="n">
        <v>7.08</v>
      </c>
      <c r="G13" t="n">
        <v>21.24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97.33</v>
      </c>
      <c r="Q13" t="n">
        <v>204.14</v>
      </c>
      <c r="R13" t="n">
        <v>33.89</v>
      </c>
      <c r="S13" t="n">
        <v>17.37</v>
      </c>
      <c r="T13" t="n">
        <v>6085.66</v>
      </c>
      <c r="U13" t="n">
        <v>0.51</v>
      </c>
      <c r="V13" t="n">
        <v>0.72</v>
      </c>
      <c r="W13" t="n">
        <v>1.17</v>
      </c>
      <c r="X13" t="n">
        <v>0.39</v>
      </c>
      <c r="Y13" t="n">
        <v>1</v>
      </c>
      <c r="Z13" t="n">
        <v>10</v>
      </c>
      <c r="AA13" t="n">
        <v>75.88158557262368</v>
      </c>
      <c r="AB13" t="n">
        <v>103.8245330397124</v>
      </c>
      <c r="AC13" t="n">
        <v>93.91566532507572</v>
      </c>
      <c r="AD13" t="n">
        <v>75881.58557262368</v>
      </c>
      <c r="AE13" t="n">
        <v>103824.5330397124</v>
      </c>
      <c r="AF13" t="n">
        <v>2.249794628725581e-06</v>
      </c>
      <c r="AG13" t="n">
        <v>0.108125</v>
      </c>
      <c r="AH13" t="n">
        <v>93915.66532507572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9.696199999999999</v>
      </c>
      <c r="E14" t="n">
        <v>10.31</v>
      </c>
      <c r="F14" t="n">
        <v>7.06</v>
      </c>
      <c r="G14" t="n">
        <v>22.29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96.88</v>
      </c>
      <c r="Q14" t="n">
        <v>204.18</v>
      </c>
      <c r="R14" t="n">
        <v>33.17</v>
      </c>
      <c r="S14" t="n">
        <v>17.37</v>
      </c>
      <c r="T14" t="n">
        <v>5733.43</v>
      </c>
      <c r="U14" t="n">
        <v>0.52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  <c r="AA14" t="n">
        <v>75.13441369451245</v>
      </c>
      <c r="AB14" t="n">
        <v>102.8022195131843</v>
      </c>
      <c r="AC14" t="n">
        <v>92.99091996669306</v>
      </c>
      <c r="AD14" t="n">
        <v>75134.41369451245</v>
      </c>
      <c r="AE14" t="n">
        <v>102802.2195131843</v>
      </c>
      <c r="AF14" t="n">
        <v>2.263239337564478e-06</v>
      </c>
      <c r="AG14" t="n">
        <v>0.1073958333333333</v>
      </c>
      <c r="AH14" t="n">
        <v>92990.91996669305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9.763999999999999</v>
      </c>
      <c r="E15" t="n">
        <v>10.24</v>
      </c>
      <c r="F15" t="n">
        <v>7.03</v>
      </c>
      <c r="G15" t="n">
        <v>23.42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96.09999999999999</v>
      </c>
      <c r="Q15" t="n">
        <v>204.17</v>
      </c>
      <c r="R15" t="n">
        <v>32.16</v>
      </c>
      <c r="S15" t="n">
        <v>17.37</v>
      </c>
      <c r="T15" t="n">
        <v>5233.09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  <c r="AA15" t="n">
        <v>74.10998124420551</v>
      </c>
      <c r="AB15" t="n">
        <v>101.400545839905</v>
      </c>
      <c r="AC15" t="n">
        <v>91.72302006152977</v>
      </c>
      <c r="AD15" t="n">
        <v>74109.98124420551</v>
      </c>
      <c r="AE15" t="n">
        <v>101400.545839905</v>
      </c>
      <c r="AF15" t="n">
        <v>2.279064880260263e-06</v>
      </c>
      <c r="AG15" t="n">
        <v>0.1066666666666667</v>
      </c>
      <c r="AH15" t="n">
        <v>91723.02006152977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9.8117</v>
      </c>
      <c r="E16" t="n">
        <v>10.19</v>
      </c>
      <c r="F16" t="n">
        <v>7.01</v>
      </c>
      <c r="G16" t="n">
        <v>24.76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96.03</v>
      </c>
      <c r="Q16" t="n">
        <v>204.14</v>
      </c>
      <c r="R16" t="n">
        <v>31.77</v>
      </c>
      <c r="S16" t="n">
        <v>17.37</v>
      </c>
      <c r="T16" t="n">
        <v>5041.02</v>
      </c>
      <c r="U16" t="n">
        <v>0.55</v>
      </c>
      <c r="V16" t="n">
        <v>0.73</v>
      </c>
      <c r="W16" t="n">
        <v>1.17</v>
      </c>
      <c r="X16" t="n">
        <v>0.32</v>
      </c>
      <c r="Y16" t="n">
        <v>1</v>
      </c>
      <c r="Z16" t="n">
        <v>10</v>
      </c>
      <c r="AA16" t="n">
        <v>73.66614704182425</v>
      </c>
      <c r="AB16" t="n">
        <v>100.7932723036242</v>
      </c>
      <c r="AC16" t="n">
        <v>91.17370385923763</v>
      </c>
      <c r="AD16" t="n">
        <v>73666.14704182424</v>
      </c>
      <c r="AE16" t="n">
        <v>100793.2723036242</v>
      </c>
      <c r="AF16" t="n">
        <v>2.290198779767475e-06</v>
      </c>
      <c r="AG16" t="n">
        <v>0.1061458333333333</v>
      </c>
      <c r="AH16" t="n">
        <v>91173.70385923763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9.8611</v>
      </c>
      <c r="E17" t="n">
        <v>10.14</v>
      </c>
      <c r="F17" t="n">
        <v>7</v>
      </c>
      <c r="G17" t="n">
        <v>26.26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95.61</v>
      </c>
      <c r="Q17" t="n">
        <v>204.18</v>
      </c>
      <c r="R17" t="n">
        <v>31.55</v>
      </c>
      <c r="S17" t="n">
        <v>17.37</v>
      </c>
      <c r="T17" t="n">
        <v>4935.94</v>
      </c>
      <c r="U17" t="n">
        <v>0.55</v>
      </c>
      <c r="V17" t="n">
        <v>0.73</v>
      </c>
      <c r="W17" t="n">
        <v>1.16</v>
      </c>
      <c r="X17" t="n">
        <v>0.31</v>
      </c>
      <c r="Y17" t="n">
        <v>1</v>
      </c>
      <c r="Z17" t="n">
        <v>10</v>
      </c>
      <c r="AA17" t="n">
        <v>73.04734691629149</v>
      </c>
      <c r="AB17" t="n">
        <v>99.94660267233583</v>
      </c>
      <c r="AC17" t="n">
        <v>90.40783918925088</v>
      </c>
      <c r="AD17" t="n">
        <v>73047.34691629148</v>
      </c>
      <c r="AE17" t="n">
        <v>99946.60267233582</v>
      </c>
      <c r="AF17" t="n">
        <v>2.301729484917501e-06</v>
      </c>
      <c r="AG17" t="n">
        <v>0.105625</v>
      </c>
      <c r="AH17" t="n">
        <v>90407.83918925088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9.9346</v>
      </c>
      <c r="E18" t="n">
        <v>10.07</v>
      </c>
      <c r="F18" t="n">
        <v>6.97</v>
      </c>
      <c r="G18" t="n">
        <v>27.86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95.05</v>
      </c>
      <c r="Q18" t="n">
        <v>204.14</v>
      </c>
      <c r="R18" t="n">
        <v>30.31</v>
      </c>
      <c r="S18" t="n">
        <v>17.37</v>
      </c>
      <c r="T18" t="n">
        <v>4321.62</v>
      </c>
      <c r="U18" t="n">
        <v>0.57</v>
      </c>
      <c r="V18" t="n">
        <v>0.73</v>
      </c>
      <c r="W18" t="n">
        <v>1.16</v>
      </c>
      <c r="X18" t="n">
        <v>0.27</v>
      </c>
      <c r="Y18" t="n">
        <v>1</v>
      </c>
      <c r="Z18" t="n">
        <v>10</v>
      </c>
      <c r="AA18" t="n">
        <v>72.13439421802957</v>
      </c>
      <c r="AB18" t="n">
        <v>98.69746051394405</v>
      </c>
      <c r="AC18" t="n">
        <v>89.27791340527359</v>
      </c>
      <c r="AD18" t="n">
        <v>72134.39421802957</v>
      </c>
      <c r="AE18" t="n">
        <v>98697.46051394405</v>
      </c>
      <c r="AF18" t="n">
        <v>2.318885493592135e-06</v>
      </c>
      <c r="AG18" t="n">
        <v>0.1048958333333333</v>
      </c>
      <c r="AH18" t="n">
        <v>89277.91340527359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9.9864</v>
      </c>
      <c r="E19" t="n">
        <v>10.01</v>
      </c>
      <c r="F19" t="n">
        <v>6.95</v>
      </c>
      <c r="G19" t="n">
        <v>29.8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94.59</v>
      </c>
      <c r="Q19" t="n">
        <v>204.14</v>
      </c>
      <c r="R19" t="n">
        <v>30.08</v>
      </c>
      <c r="S19" t="n">
        <v>17.37</v>
      </c>
      <c r="T19" t="n">
        <v>4211.83</v>
      </c>
      <c r="U19" t="n">
        <v>0.58</v>
      </c>
      <c r="V19" t="n">
        <v>0.73</v>
      </c>
      <c r="W19" t="n">
        <v>1.16</v>
      </c>
      <c r="X19" t="n">
        <v>0.26</v>
      </c>
      <c r="Y19" t="n">
        <v>1</v>
      </c>
      <c r="Z19" t="n">
        <v>10</v>
      </c>
      <c r="AA19" t="n">
        <v>71.46605548602909</v>
      </c>
      <c r="AB19" t="n">
        <v>97.78300997579753</v>
      </c>
      <c r="AC19" t="n">
        <v>88.4507367430481</v>
      </c>
      <c r="AD19" t="n">
        <v>71466.05548602909</v>
      </c>
      <c r="AE19" t="n">
        <v>97783.00997579753</v>
      </c>
      <c r="AF19" t="n">
        <v>2.330976394943782e-06</v>
      </c>
      <c r="AG19" t="n">
        <v>0.1042708333333333</v>
      </c>
      <c r="AH19" t="n">
        <v>88450.7367430481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9.9864</v>
      </c>
      <c r="E20" t="n">
        <v>10.01</v>
      </c>
      <c r="F20" t="n">
        <v>6.95</v>
      </c>
      <c r="G20" t="n">
        <v>29.8</v>
      </c>
      <c r="H20" t="n">
        <v>0.48</v>
      </c>
      <c r="I20" t="n">
        <v>14</v>
      </c>
      <c r="J20" t="n">
        <v>201.79</v>
      </c>
      <c r="K20" t="n">
        <v>54.38</v>
      </c>
      <c r="L20" t="n">
        <v>5.5</v>
      </c>
      <c r="M20" t="n">
        <v>12</v>
      </c>
      <c r="N20" t="n">
        <v>41.92</v>
      </c>
      <c r="O20" t="n">
        <v>25121.79</v>
      </c>
      <c r="P20" t="n">
        <v>94.55</v>
      </c>
      <c r="Q20" t="n">
        <v>204.14</v>
      </c>
      <c r="R20" t="n">
        <v>29.89</v>
      </c>
      <c r="S20" t="n">
        <v>17.37</v>
      </c>
      <c r="T20" t="n">
        <v>4116.06</v>
      </c>
      <c r="U20" t="n">
        <v>0.58</v>
      </c>
      <c r="V20" t="n">
        <v>0.73</v>
      </c>
      <c r="W20" t="n">
        <v>1.16</v>
      </c>
      <c r="X20" t="n">
        <v>0.26</v>
      </c>
      <c r="Y20" t="n">
        <v>1</v>
      </c>
      <c r="Z20" t="n">
        <v>10</v>
      </c>
      <c r="AA20" t="n">
        <v>71.44425800719003</v>
      </c>
      <c r="AB20" t="n">
        <v>97.75318570361306</v>
      </c>
      <c r="AC20" t="n">
        <v>88.42375885754227</v>
      </c>
      <c r="AD20" t="n">
        <v>71444.25800719003</v>
      </c>
      <c r="AE20" t="n">
        <v>97753.18570361305</v>
      </c>
      <c r="AF20" t="n">
        <v>2.330976394943782e-06</v>
      </c>
      <c r="AG20" t="n">
        <v>0.1042708333333333</v>
      </c>
      <c r="AH20" t="n">
        <v>88423.75885754227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10.0505</v>
      </c>
      <c r="E21" t="n">
        <v>9.949999999999999</v>
      </c>
      <c r="F21" t="n">
        <v>6.93</v>
      </c>
      <c r="G21" t="n">
        <v>31.97</v>
      </c>
      <c r="H21" t="n">
        <v>0.51</v>
      </c>
      <c r="I21" t="n">
        <v>13</v>
      </c>
      <c r="J21" t="n">
        <v>202.19</v>
      </c>
      <c r="K21" t="n">
        <v>54.38</v>
      </c>
      <c r="L21" t="n">
        <v>5.75</v>
      </c>
      <c r="M21" t="n">
        <v>11</v>
      </c>
      <c r="N21" t="n">
        <v>42.06</v>
      </c>
      <c r="O21" t="n">
        <v>25170.34</v>
      </c>
      <c r="P21" t="n">
        <v>94.02</v>
      </c>
      <c r="Q21" t="n">
        <v>204.14</v>
      </c>
      <c r="R21" t="n">
        <v>29.26</v>
      </c>
      <c r="S21" t="n">
        <v>17.37</v>
      </c>
      <c r="T21" t="n">
        <v>3805.91</v>
      </c>
      <c r="U21" t="n">
        <v>0.59</v>
      </c>
      <c r="V21" t="n">
        <v>0.74</v>
      </c>
      <c r="W21" t="n">
        <v>1.16</v>
      </c>
      <c r="X21" t="n">
        <v>0.24</v>
      </c>
      <c r="Y21" t="n">
        <v>1</v>
      </c>
      <c r="Z21" t="n">
        <v>10</v>
      </c>
      <c r="AA21" t="n">
        <v>70.66075920091797</v>
      </c>
      <c r="AB21" t="n">
        <v>96.68116807134433</v>
      </c>
      <c r="AC21" t="n">
        <v>87.45405308351073</v>
      </c>
      <c r="AD21" t="n">
        <v>70660.75920091796</v>
      </c>
      <c r="AE21" t="n">
        <v>96681.16807134433</v>
      </c>
      <c r="AF21" t="n">
        <v>2.345938301828736e-06</v>
      </c>
      <c r="AG21" t="n">
        <v>0.1036458333333333</v>
      </c>
      <c r="AH21" t="n">
        <v>87454.05308351073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10.0446</v>
      </c>
      <c r="E22" t="n">
        <v>9.960000000000001</v>
      </c>
      <c r="F22" t="n">
        <v>6.93</v>
      </c>
      <c r="G22" t="n">
        <v>32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93.91</v>
      </c>
      <c r="Q22" t="n">
        <v>204.15</v>
      </c>
      <c r="R22" t="n">
        <v>29.43</v>
      </c>
      <c r="S22" t="n">
        <v>17.37</v>
      </c>
      <c r="T22" t="n">
        <v>3893.33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70.64183831706015</v>
      </c>
      <c r="AB22" t="n">
        <v>96.65527968331958</v>
      </c>
      <c r="AC22" t="n">
        <v>87.43063544690447</v>
      </c>
      <c r="AD22" t="n">
        <v>70641.83831706014</v>
      </c>
      <c r="AE22" t="n">
        <v>96655.27968331958</v>
      </c>
      <c r="AF22" t="n">
        <v>2.344561152833085e-06</v>
      </c>
      <c r="AG22" t="n">
        <v>0.10375</v>
      </c>
      <c r="AH22" t="n">
        <v>87430.63544690447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10.103</v>
      </c>
      <c r="E23" t="n">
        <v>9.9</v>
      </c>
      <c r="F23" t="n">
        <v>6.91</v>
      </c>
      <c r="G23" t="n">
        <v>34.57</v>
      </c>
      <c r="H23" t="n">
        <v>0.55</v>
      </c>
      <c r="I23" t="n">
        <v>12</v>
      </c>
      <c r="J23" t="n">
        <v>202.98</v>
      </c>
      <c r="K23" t="n">
        <v>54.38</v>
      </c>
      <c r="L23" t="n">
        <v>6.25</v>
      </c>
      <c r="M23" t="n">
        <v>10</v>
      </c>
      <c r="N23" t="n">
        <v>42.35</v>
      </c>
      <c r="O23" t="n">
        <v>25267.7</v>
      </c>
      <c r="P23" t="n">
        <v>93.64</v>
      </c>
      <c r="Q23" t="n">
        <v>204.2</v>
      </c>
      <c r="R23" t="n">
        <v>28.88</v>
      </c>
      <c r="S23" t="n">
        <v>17.37</v>
      </c>
      <c r="T23" t="n">
        <v>3622.54</v>
      </c>
      <c r="U23" t="n">
        <v>0.6</v>
      </c>
      <c r="V23" t="n">
        <v>0.74</v>
      </c>
      <c r="W23" t="n">
        <v>1.15</v>
      </c>
      <c r="X23" t="n">
        <v>0.22</v>
      </c>
      <c r="Y23" t="n">
        <v>1</v>
      </c>
      <c r="Z23" t="n">
        <v>10</v>
      </c>
      <c r="AA23" t="n">
        <v>70.0462902864423</v>
      </c>
      <c r="AB23" t="n">
        <v>95.84042459410385</v>
      </c>
      <c r="AC23" t="n">
        <v>86.69354898374694</v>
      </c>
      <c r="AD23" t="n">
        <v>70046.29028644229</v>
      </c>
      <c r="AE23" t="n">
        <v>95840.42459410385</v>
      </c>
      <c r="AF23" t="n">
        <v>2.358192593739189e-06</v>
      </c>
      <c r="AG23" t="n">
        <v>0.103125</v>
      </c>
      <c r="AH23" t="n">
        <v>86693.54898374694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10.1109</v>
      </c>
      <c r="E24" t="n">
        <v>9.890000000000001</v>
      </c>
      <c r="F24" t="n">
        <v>6.91</v>
      </c>
      <c r="G24" t="n">
        <v>34.53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93.31999999999999</v>
      </c>
      <c r="Q24" t="n">
        <v>204.16</v>
      </c>
      <c r="R24" t="n">
        <v>28.73</v>
      </c>
      <c r="S24" t="n">
        <v>17.37</v>
      </c>
      <c r="T24" t="n">
        <v>3546.59</v>
      </c>
      <c r="U24" t="n">
        <v>0.6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  <c r="AA24" t="n">
        <v>69.82053340842819</v>
      </c>
      <c r="AB24" t="n">
        <v>95.53153407391457</v>
      </c>
      <c r="AC24" t="n">
        <v>86.41413854127386</v>
      </c>
      <c r="AD24" t="n">
        <v>69820.53340842819</v>
      </c>
      <c r="AE24" t="n">
        <v>95531.53407391458</v>
      </c>
      <c r="AF24" t="n">
        <v>2.360036572902857e-06</v>
      </c>
      <c r="AG24" t="n">
        <v>0.1030208333333333</v>
      </c>
      <c r="AH24" t="n">
        <v>86414.13854127386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10.1764</v>
      </c>
      <c r="E25" t="n">
        <v>9.83</v>
      </c>
      <c r="F25" t="n">
        <v>6.88</v>
      </c>
      <c r="G25" t="n">
        <v>37.54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9</v>
      </c>
      <c r="N25" t="n">
        <v>42.64</v>
      </c>
      <c r="O25" t="n">
        <v>25365.14</v>
      </c>
      <c r="P25" t="n">
        <v>92.67</v>
      </c>
      <c r="Q25" t="n">
        <v>204.15</v>
      </c>
      <c r="R25" t="n">
        <v>27.73</v>
      </c>
      <c r="S25" t="n">
        <v>17.37</v>
      </c>
      <c r="T25" t="n">
        <v>3053.03</v>
      </c>
      <c r="U25" t="n">
        <v>0.63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68.9580164952495</v>
      </c>
      <c r="AB25" t="n">
        <v>94.3514003817434</v>
      </c>
      <c r="AC25" t="n">
        <v>85.34663515235508</v>
      </c>
      <c r="AD25" t="n">
        <v>68958.0164952495</v>
      </c>
      <c r="AE25" t="n">
        <v>94351.4003817434</v>
      </c>
      <c r="AF25" t="n">
        <v>2.375325260905422e-06</v>
      </c>
      <c r="AG25" t="n">
        <v>0.1023958333333333</v>
      </c>
      <c r="AH25" t="n">
        <v>85346.63515235508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10.1712</v>
      </c>
      <c r="E26" t="n">
        <v>9.83</v>
      </c>
      <c r="F26" t="n">
        <v>6.89</v>
      </c>
      <c r="G26" t="n">
        <v>37.57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92.8</v>
      </c>
      <c r="Q26" t="n">
        <v>204.17</v>
      </c>
      <c r="R26" t="n">
        <v>27.88</v>
      </c>
      <c r="S26" t="n">
        <v>17.37</v>
      </c>
      <c r="T26" t="n">
        <v>3124.95</v>
      </c>
      <c r="U26" t="n">
        <v>0.62</v>
      </c>
      <c r="V26" t="n">
        <v>0.74</v>
      </c>
      <c r="W26" t="n">
        <v>1.15</v>
      </c>
      <c r="X26" t="n">
        <v>0.2</v>
      </c>
      <c r="Y26" t="n">
        <v>1</v>
      </c>
      <c r="Z26" t="n">
        <v>10</v>
      </c>
      <c r="AA26" t="n">
        <v>69.08723016625986</v>
      </c>
      <c r="AB26" t="n">
        <v>94.52819622692454</v>
      </c>
      <c r="AC26" t="n">
        <v>85.50655785020673</v>
      </c>
      <c r="AD26" t="n">
        <v>69087.23016625986</v>
      </c>
      <c r="AE26" t="n">
        <v>94528.19622692454</v>
      </c>
      <c r="AF26" t="n">
        <v>2.374111502468578e-06</v>
      </c>
      <c r="AG26" t="n">
        <v>0.1023958333333333</v>
      </c>
      <c r="AH26" t="n">
        <v>85506.55785020674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10.1747</v>
      </c>
      <c r="E27" t="n">
        <v>9.83</v>
      </c>
      <c r="F27" t="n">
        <v>6.88</v>
      </c>
      <c r="G27" t="n">
        <v>37.55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92.40000000000001</v>
      </c>
      <c r="Q27" t="n">
        <v>204.14</v>
      </c>
      <c r="R27" t="n">
        <v>27.91</v>
      </c>
      <c r="S27" t="n">
        <v>17.37</v>
      </c>
      <c r="T27" t="n">
        <v>3142.25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  <c r="AA27" t="n">
        <v>68.82480415944231</v>
      </c>
      <c r="AB27" t="n">
        <v>94.16913338697861</v>
      </c>
      <c r="AC27" t="n">
        <v>85.18176346375729</v>
      </c>
      <c r="AD27" t="n">
        <v>68824.80415944231</v>
      </c>
      <c r="AE27" t="n">
        <v>94169.13338697862</v>
      </c>
      <c r="AF27" t="n">
        <v>2.374928455262608e-06</v>
      </c>
      <c r="AG27" t="n">
        <v>0.1023958333333333</v>
      </c>
      <c r="AH27" t="n">
        <v>85181.76346375729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10.2357</v>
      </c>
      <c r="E28" t="n">
        <v>9.77</v>
      </c>
      <c r="F28" t="n">
        <v>6.86</v>
      </c>
      <c r="G28" t="n">
        <v>41.18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91.89</v>
      </c>
      <c r="Q28" t="n">
        <v>204.15</v>
      </c>
      <c r="R28" t="n">
        <v>27.29</v>
      </c>
      <c r="S28" t="n">
        <v>17.37</v>
      </c>
      <c r="T28" t="n">
        <v>2836.35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68.10270746397778</v>
      </c>
      <c r="AB28" t="n">
        <v>93.18112883158668</v>
      </c>
      <c r="AC28" t="n">
        <v>84.28805267645851</v>
      </c>
      <c r="AD28" t="n">
        <v>68102.70746397779</v>
      </c>
      <c r="AE28" t="n">
        <v>93181.12883158667</v>
      </c>
      <c r="AF28" t="n">
        <v>2.389166775387134e-06</v>
      </c>
      <c r="AG28" t="n">
        <v>0.1017708333333333</v>
      </c>
      <c r="AH28" t="n">
        <v>84288.05267645851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10.2284</v>
      </c>
      <c r="E29" t="n">
        <v>9.779999999999999</v>
      </c>
      <c r="F29" t="n">
        <v>6.87</v>
      </c>
      <c r="G29" t="n">
        <v>41.23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91.98</v>
      </c>
      <c r="Q29" t="n">
        <v>204.15</v>
      </c>
      <c r="R29" t="n">
        <v>27.33</v>
      </c>
      <c r="S29" t="n">
        <v>17.37</v>
      </c>
      <c r="T29" t="n">
        <v>2859.48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68.22337843667121</v>
      </c>
      <c r="AB29" t="n">
        <v>93.34623618005335</v>
      </c>
      <c r="AC29" t="n">
        <v>84.43740241131719</v>
      </c>
      <c r="AD29" t="n">
        <v>68223.37843667121</v>
      </c>
      <c r="AE29" t="n">
        <v>93346.23618005335</v>
      </c>
      <c r="AF29" t="n">
        <v>2.387462845273871e-06</v>
      </c>
      <c r="AG29" t="n">
        <v>0.101875</v>
      </c>
      <c r="AH29" t="n">
        <v>84437.40241131719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10.2377</v>
      </c>
      <c r="E30" t="n">
        <v>9.77</v>
      </c>
      <c r="F30" t="n">
        <v>6.86</v>
      </c>
      <c r="G30" t="n">
        <v>41.17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91.83</v>
      </c>
      <c r="Q30" t="n">
        <v>204.16</v>
      </c>
      <c r="R30" t="n">
        <v>27.18</v>
      </c>
      <c r="S30" t="n">
        <v>17.37</v>
      </c>
      <c r="T30" t="n">
        <v>2784.23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68.05788785054743</v>
      </c>
      <c r="AB30" t="n">
        <v>93.11980465918948</v>
      </c>
      <c r="AC30" t="n">
        <v>84.23258119700586</v>
      </c>
      <c r="AD30" t="n">
        <v>68057.88785054743</v>
      </c>
      <c r="AE30" t="n">
        <v>93119.80465918948</v>
      </c>
      <c r="AF30" t="n">
        <v>2.389633605555152e-06</v>
      </c>
      <c r="AG30" t="n">
        <v>0.1017708333333333</v>
      </c>
      <c r="AH30" t="n">
        <v>84232.58119700586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10.2922</v>
      </c>
      <c r="E31" t="n">
        <v>9.720000000000001</v>
      </c>
      <c r="F31" t="n">
        <v>6.85</v>
      </c>
      <c r="G31" t="n">
        <v>45.66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91.31</v>
      </c>
      <c r="Q31" t="n">
        <v>204.14</v>
      </c>
      <c r="R31" t="n">
        <v>26.76</v>
      </c>
      <c r="S31" t="n">
        <v>17.37</v>
      </c>
      <c r="T31" t="n">
        <v>2576.68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  <c r="AA31" t="n">
        <v>67.40615821829701</v>
      </c>
      <c r="AB31" t="n">
        <v>92.22807942406277</v>
      </c>
      <c r="AC31" t="n">
        <v>83.42596096677514</v>
      </c>
      <c r="AD31" t="n">
        <v>67406.158218297</v>
      </c>
      <c r="AE31" t="n">
        <v>92228.07942406277</v>
      </c>
      <c r="AF31" t="n">
        <v>2.402354727633622e-06</v>
      </c>
      <c r="AG31" t="n">
        <v>0.10125</v>
      </c>
      <c r="AH31" t="n">
        <v>83425.96096677514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10.2819</v>
      </c>
      <c r="E32" t="n">
        <v>9.73</v>
      </c>
      <c r="F32" t="n">
        <v>6.86</v>
      </c>
      <c r="G32" t="n">
        <v>45.73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91.69</v>
      </c>
      <c r="Q32" t="n">
        <v>204.14</v>
      </c>
      <c r="R32" t="n">
        <v>27.15</v>
      </c>
      <c r="S32" t="n">
        <v>17.37</v>
      </c>
      <c r="T32" t="n">
        <v>2773.84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67.69830223012032</v>
      </c>
      <c r="AB32" t="n">
        <v>92.62780374952341</v>
      </c>
      <c r="AC32" t="n">
        <v>83.78753616363058</v>
      </c>
      <c r="AD32" t="n">
        <v>67698.30223012032</v>
      </c>
      <c r="AE32" t="n">
        <v>92627.8037495234</v>
      </c>
      <c r="AF32" t="n">
        <v>2.399950552268333e-06</v>
      </c>
      <c r="AG32" t="n">
        <v>0.1013541666666667</v>
      </c>
      <c r="AH32" t="n">
        <v>83787.53616363058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10.2884</v>
      </c>
      <c r="E33" t="n">
        <v>9.720000000000001</v>
      </c>
      <c r="F33" t="n">
        <v>6.85</v>
      </c>
      <c r="G33" t="n">
        <v>45.69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91.44</v>
      </c>
      <c r="Q33" t="n">
        <v>204.14</v>
      </c>
      <c r="R33" t="n">
        <v>26.94</v>
      </c>
      <c r="S33" t="n">
        <v>17.37</v>
      </c>
      <c r="T33" t="n">
        <v>2667.27</v>
      </c>
      <c r="U33" t="n">
        <v>0.64</v>
      </c>
      <c r="V33" t="n">
        <v>0.75</v>
      </c>
      <c r="W33" t="n">
        <v>1.15</v>
      </c>
      <c r="X33" t="n">
        <v>0.16</v>
      </c>
      <c r="Y33" t="n">
        <v>1</v>
      </c>
      <c r="Z33" t="n">
        <v>10</v>
      </c>
      <c r="AA33" t="n">
        <v>67.49910220324429</v>
      </c>
      <c r="AB33" t="n">
        <v>92.3552494846668</v>
      </c>
      <c r="AC33" t="n">
        <v>83.54099409527946</v>
      </c>
      <c r="AD33" t="n">
        <v>67499.10220324429</v>
      </c>
      <c r="AE33" t="n">
        <v>92355.2494846668</v>
      </c>
      <c r="AF33" t="n">
        <v>2.401467750314388e-06</v>
      </c>
      <c r="AG33" t="n">
        <v>0.10125</v>
      </c>
      <c r="AH33" t="n">
        <v>83540.99409527946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10.2795</v>
      </c>
      <c r="E34" t="n">
        <v>9.73</v>
      </c>
      <c r="F34" t="n">
        <v>6.86</v>
      </c>
      <c r="G34" t="n">
        <v>45.74</v>
      </c>
      <c r="H34" t="n">
        <v>0.77</v>
      </c>
      <c r="I34" t="n">
        <v>9</v>
      </c>
      <c r="J34" t="n">
        <v>207.34</v>
      </c>
      <c r="K34" t="n">
        <v>54.38</v>
      </c>
      <c r="L34" t="n">
        <v>9</v>
      </c>
      <c r="M34" t="n">
        <v>7</v>
      </c>
      <c r="N34" t="n">
        <v>43.96</v>
      </c>
      <c r="O34" t="n">
        <v>25806.1</v>
      </c>
      <c r="P34" t="n">
        <v>91.28</v>
      </c>
      <c r="Q34" t="n">
        <v>204.14</v>
      </c>
      <c r="R34" t="n">
        <v>27.16</v>
      </c>
      <c r="S34" t="n">
        <v>17.37</v>
      </c>
      <c r="T34" t="n">
        <v>2776.95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67.49660254538452</v>
      </c>
      <c r="AB34" t="n">
        <v>92.35182934250597</v>
      </c>
      <c r="AC34" t="n">
        <v>83.53790036668629</v>
      </c>
      <c r="AD34" t="n">
        <v>67496.60254538452</v>
      </c>
      <c r="AE34" t="n">
        <v>92351.82934250597</v>
      </c>
      <c r="AF34" t="n">
        <v>2.399390356066712e-06</v>
      </c>
      <c r="AG34" t="n">
        <v>0.1013541666666667</v>
      </c>
      <c r="AH34" t="n">
        <v>83537.90036668628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10.3523</v>
      </c>
      <c r="E35" t="n">
        <v>9.66</v>
      </c>
      <c r="F35" t="n">
        <v>6.83</v>
      </c>
      <c r="G35" t="n">
        <v>51.24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90.45999999999999</v>
      </c>
      <c r="Q35" t="n">
        <v>204.14</v>
      </c>
      <c r="R35" t="n">
        <v>26.27</v>
      </c>
      <c r="S35" t="n">
        <v>17.37</v>
      </c>
      <c r="T35" t="n">
        <v>2334.96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66.52747466024016</v>
      </c>
      <c r="AB35" t="n">
        <v>91.02582581514729</v>
      </c>
      <c r="AC35" t="n">
        <v>82.33844875492063</v>
      </c>
      <c r="AD35" t="n">
        <v>66527.47466024016</v>
      </c>
      <c r="AE35" t="n">
        <v>91025.82581514728</v>
      </c>
      <c r="AF35" t="n">
        <v>2.41638297418254e-06</v>
      </c>
      <c r="AG35" t="n">
        <v>0.100625</v>
      </c>
      <c r="AH35" t="n">
        <v>82338.44875492064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10.3657</v>
      </c>
      <c r="E36" t="n">
        <v>9.65</v>
      </c>
      <c r="F36" t="n">
        <v>6.82</v>
      </c>
      <c r="G36" t="n">
        <v>51.15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90.36</v>
      </c>
      <c r="Q36" t="n">
        <v>204.15</v>
      </c>
      <c r="R36" t="n">
        <v>25.74</v>
      </c>
      <c r="S36" t="n">
        <v>17.37</v>
      </c>
      <c r="T36" t="n">
        <v>2073.04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  <c r="AA36" t="n">
        <v>66.3662424903635</v>
      </c>
      <c r="AB36" t="n">
        <v>90.80522084726086</v>
      </c>
      <c r="AC36" t="n">
        <v>82.13889801554821</v>
      </c>
      <c r="AD36" t="n">
        <v>66366.24249036351</v>
      </c>
      <c r="AE36" t="n">
        <v>90805.22084726086</v>
      </c>
      <c r="AF36" t="n">
        <v>2.419510736308256e-06</v>
      </c>
      <c r="AG36" t="n">
        <v>0.1005208333333333</v>
      </c>
      <c r="AH36" t="n">
        <v>82138.89801554821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10.3582</v>
      </c>
      <c r="E37" t="n">
        <v>9.65</v>
      </c>
      <c r="F37" t="n">
        <v>6.83</v>
      </c>
      <c r="G37" t="n">
        <v>51.2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6</v>
      </c>
      <c r="N37" t="n">
        <v>44.41</v>
      </c>
      <c r="O37" t="n">
        <v>25954</v>
      </c>
      <c r="P37" t="n">
        <v>90.2</v>
      </c>
      <c r="Q37" t="n">
        <v>204.14</v>
      </c>
      <c r="R37" t="n">
        <v>25.93</v>
      </c>
      <c r="S37" t="n">
        <v>17.37</v>
      </c>
      <c r="T37" t="n">
        <v>2165.7</v>
      </c>
      <c r="U37" t="n">
        <v>0.67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  <c r="AA37" t="n">
        <v>66.35377302413862</v>
      </c>
      <c r="AB37" t="n">
        <v>90.78815957345796</v>
      </c>
      <c r="AC37" t="n">
        <v>82.1234650457714</v>
      </c>
      <c r="AD37" t="n">
        <v>66353.77302413862</v>
      </c>
      <c r="AE37" t="n">
        <v>90788.15957345796</v>
      </c>
      <c r="AF37" t="n">
        <v>2.417760123178191e-06</v>
      </c>
      <c r="AG37" t="n">
        <v>0.1005208333333333</v>
      </c>
      <c r="AH37" t="n">
        <v>82123.4650457714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10.3549</v>
      </c>
      <c r="E38" t="n">
        <v>9.66</v>
      </c>
      <c r="F38" t="n">
        <v>6.83</v>
      </c>
      <c r="G38" t="n">
        <v>51.22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89.95999999999999</v>
      </c>
      <c r="Q38" t="n">
        <v>204.16</v>
      </c>
      <c r="R38" t="n">
        <v>26.23</v>
      </c>
      <c r="S38" t="n">
        <v>17.37</v>
      </c>
      <c r="T38" t="n">
        <v>2318.3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66.24848360423711</v>
      </c>
      <c r="AB38" t="n">
        <v>90.6440979441074</v>
      </c>
      <c r="AC38" t="n">
        <v>81.99315245613425</v>
      </c>
      <c r="AD38" t="n">
        <v>66248.4836042371</v>
      </c>
      <c r="AE38" t="n">
        <v>90644.0979441074</v>
      </c>
      <c r="AF38" t="n">
        <v>2.416989853400963e-06</v>
      </c>
      <c r="AG38" t="n">
        <v>0.100625</v>
      </c>
      <c r="AH38" t="n">
        <v>81993.15245613425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10.3582</v>
      </c>
      <c r="E39" t="n">
        <v>9.65</v>
      </c>
      <c r="F39" t="n">
        <v>6.83</v>
      </c>
      <c r="G39" t="n">
        <v>51.2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89.94</v>
      </c>
      <c r="Q39" t="n">
        <v>204.15</v>
      </c>
      <c r="R39" t="n">
        <v>25.99</v>
      </c>
      <c r="S39" t="n">
        <v>17.37</v>
      </c>
      <c r="T39" t="n">
        <v>2195.63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  <c r="AA39" t="n">
        <v>66.21717504114841</v>
      </c>
      <c r="AB39" t="n">
        <v>90.60126018685314</v>
      </c>
      <c r="AC39" t="n">
        <v>81.95440307430914</v>
      </c>
      <c r="AD39" t="n">
        <v>66217.17504114841</v>
      </c>
      <c r="AE39" t="n">
        <v>90601.26018685313</v>
      </c>
      <c r="AF39" t="n">
        <v>2.417760123178191e-06</v>
      </c>
      <c r="AG39" t="n">
        <v>0.1005208333333333</v>
      </c>
      <c r="AH39" t="n">
        <v>81954.40307430914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10.3532</v>
      </c>
      <c r="E40" t="n">
        <v>9.66</v>
      </c>
      <c r="F40" t="n">
        <v>6.83</v>
      </c>
      <c r="G40" t="n">
        <v>51.23</v>
      </c>
      <c r="H40" t="n">
        <v>0.89</v>
      </c>
      <c r="I40" t="n">
        <v>8</v>
      </c>
      <c r="J40" t="n">
        <v>209.74</v>
      </c>
      <c r="K40" t="n">
        <v>54.38</v>
      </c>
      <c r="L40" t="n">
        <v>10.5</v>
      </c>
      <c r="M40" t="n">
        <v>6</v>
      </c>
      <c r="N40" t="n">
        <v>44.87</v>
      </c>
      <c r="O40" t="n">
        <v>26102.37</v>
      </c>
      <c r="P40" t="n">
        <v>89.62</v>
      </c>
      <c r="Q40" t="n">
        <v>204.18</v>
      </c>
      <c r="R40" t="n">
        <v>26.14</v>
      </c>
      <c r="S40" t="n">
        <v>17.37</v>
      </c>
      <c r="T40" t="n">
        <v>2274.03</v>
      </c>
      <c r="U40" t="n">
        <v>0.66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66.08032980898899</v>
      </c>
      <c r="AB40" t="n">
        <v>90.41402250302717</v>
      </c>
      <c r="AC40" t="n">
        <v>81.78503509223772</v>
      </c>
      <c r="AD40" t="n">
        <v>66080.32980898899</v>
      </c>
      <c r="AE40" t="n">
        <v>90414.02250302717</v>
      </c>
      <c r="AF40" t="n">
        <v>2.416593047758148e-06</v>
      </c>
      <c r="AG40" t="n">
        <v>0.100625</v>
      </c>
      <c r="AH40" t="n">
        <v>81785.03509223773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10.4257</v>
      </c>
      <c r="E41" t="n">
        <v>9.59</v>
      </c>
      <c r="F41" t="n">
        <v>6.8</v>
      </c>
      <c r="G41" t="n">
        <v>58.31</v>
      </c>
      <c r="H41" t="n">
        <v>0.91</v>
      </c>
      <c r="I41" t="n">
        <v>7</v>
      </c>
      <c r="J41" t="n">
        <v>210.14</v>
      </c>
      <c r="K41" t="n">
        <v>54.38</v>
      </c>
      <c r="L41" t="n">
        <v>10.75</v>
      </c>
      <c r="M41" t="n">
        <v>5</v>
      </c>
      <c r="N41" t="n">
        <v>45.02</v>
      </c>
      <c r="O41" t="n">
        <v>26151.93</v>
      </c>
      <c r="P41" t="n">
        <v>89.12</v>
      </c>
      <c r="Q41" t="n">
        <v>204.18</v>
      </c>
      <c r="R41" t="n">
        <v>25.25</v>
      </c>
      <c r="S41" t="n">
        <v>17.37</v>
      </c>
      <c r="T41" t="n">
        <v>1830.55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  <c r="AA41" t="n">
        <v>65.29676177405463</v>
      </c>
      <c r="AB41" t="n">
        <v>89.34191014904852</v>
      </c>
      <c r="AC41" t="n">
        <v>80.81524363660331</v>
      </c>
      <c r="AD41" t="n">
        <v>65296.76177405463</v>
      </c>
      <c r="AE41" t="n">
        <v>89341.91014904852</v>
      </c>
      <c r="AF41" t="n">
        <v>2.433515641348774e-06</v>
      </c>
      <c r="AG41" t="n">
        <v>0.09989583333333334</v>
      </c>
      <c r="AH41" t="n">
        <v>80815.24363660331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10.4176</v>
      </c>
      <c r="E42" t="n">
        <v>9.6</v>
      </c>
      <c r="F42" t="n">
        <v>6.81</v>
      </c>
      <c r="G42" t="n">
        <v>58.37</v>
      </c>
      <c r="H42" t="n">
        <v>0.93</v>
      </c>
      <c r="I42" t="n">
        <v>7</v>
      </c>
      <c r="J42" t="n">
        <v>210.55</v>
      </c>
      <c r="K42" t="n">
        <v>54.38</v>
      </c>
      <c r="L42" t="n">
        <v>11</v>
      </c>
      <c r="M42" t="n">
        <v>5</v>
      </c>
      <c r="N42" t="n">
        <v>45.17</v>
      </c>
      <c r="O42" t="n">
        <v>26201.54</v>
      </c>
      <c r="P42" t="n">
        <v>89.36</v>
      </c>
      <c r="Q42" t="n">
        <v>204.15</v>
      </c>
      <c r="R42" t="n">
        <v>25.56</v>
      </c>
      <c r="S42" t="n">
        <v>17.37</v>
      </c>
      <c r="T42" t="n">
        <v>1988.55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65.49650774811714</v>
      </c>
      <c r="AB42" t="n">
        <v>89.61521140293117</v>
      </c>
      <c r="AC42" t="n">
        <v>81.06246140239621</v>
      </c>
      <c r="AD42" t="n">
        <v>65496.50774811714</v>
      </c>
      <c r="AE42" t="n">
        <v>89615.21140293116</v>
      </c>
      <c r="AF42" t="n">
        <v>2.431624979168304e-06</v>
      </c>
      <c r="AG42" t="n">
        <v>0.09999999999999999</v>
      </c>
      <c r="AH42" t="n">
        <v>81062.46140239621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10.4251</v>
      </c>
      <c r="E43" t="n">
        <v>9.59</v>
      </c>
      <c r="F43" t="n">
        <v>6.8</v>
      </c>
      <c r="G43" t="n">
        <v>58.31</v>
      </c>
      <c r="H43" t="n">
        <v>0.95</v>
      </c>
      <c r="I43" t="n">
        <v>7</v>
      </c>
      <c r="J43" t="n">
        <v>210.95</v>
      </c>
      <c r="K43" t="n">
        <v>54.38</v>
      </c>
      <c r="L43" t="n">
        <v>11.25</v>
      </c>
      <c r="M43" t="n">
        <v>5</v>
      </c>
      <c r="N43" t="n">
        <v>45.32</v>
      </c>
      <c r="O43" t="n">
        <v>26251.2</v>
      </c>
      <c r="P43" t="n">
        <v>89.42</v>
      </c>
      <c r="Q43" t="n">
        <v>204.18</v>
      </c>
      <c r="R43" t="n">
        <v>25.23</v>
      </c>
      <c r="S43" t="n">
        <v>17.37</v>
      </c>
      <c r="T43" t="n">
        <v>1821.1</v>
      </c>
      <c r="U43" t="n">
        <v>0.6899999999999999</v>
      </c>
      <c r="V43" t="n">
        <v>0.75</v>
      </c>
      <c r="W43" t="n">
        <v>1.15</v>
      </c>
      <c r="X43" t="n">
        <v>0.11</v>
      </c>
      <c r="Y43" t="n">
        <v>1</v>
      </c>
      <c r="Z43" t="n">
        <v>10</v>
      </c>
      <c r="AA43" t="n">
        <v>65.45701031204459</v>
      </c>
      <c r="AB43" t="n">
        <v>89.56116926839283</v>
      </c>
      <c r="AC43" t="n">
        <v>81.01357697332958</v>
      </c>
      <c r="AD43" t="n">
        <v>65457.01031204459</v>
      </c>
      <c r="AE43" t="n">
        <v>89561.16926839283</v>
      </c>
      <c r="AF43" t="n">
        <v>2.433375592298369e-06</v>
      </c>
      <c r="AG43" t="n">
        <v>0.09989583333333334</v>
      </c>
      <c r="AH43" t="n">
        <v>81013.57697332957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10.4152</v>
      </c>
      <c r="E44" t="n">
        <v>9.6</v>
      </c>
      <c r="F44" t="n">
        <v>6.81</v>
      </c>
      <c r="G44" t="n">
        <v>58.39</v>
      </c>
      <c r="H44" t="n">
        <v>0.97</v>
      </c>
      <c r="I44" t="n">
        <v>7</v>
      </c>
      <c r="J44" t="n">
        <v>211.35</v>
      </c>
      <c r="K44" t="n">
        <v>54.38</v>
      </c>
      <c r="L44" t="n">
        <v>11.5</v>
      </c>
      <c r="M44" t="n">
        <v>5</v>
      </c>
      <c r="N44" t="n">
        <v>45.48</v>
      </c>
      <c r="O44" t="n">
        <v>26300.92</v>
      </c>
      <c r="P44" t="n">
        <v>89.40000000000001</v>
      </c>
      <c r="Q44" t="n">
        <v>204.14</v>
      </c>
      <c r="R44" t="n">
        <v>25.59</v>
      </c>
      <c r="S44" t="n">
        <v>17.37</v>
      </c>
      <c r="T44" t="n">
        <v>2003.71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65.532055297856</v>
      </c>
      <c r="AB44" t="n">
        <v>89.66384912873107</v>
      </c>
      <c r="AC44" t="n">
        <v>81.10645721190924</v>
      </c>
      <c r="AD44" t="n">
        <v>65532.055297856</v>
      </c>
      <c r="AE44" t="n">
        <v>89663.84912873108</v>
      </c>
      <c r="AF44" t="n">
        <v>2.431064782966683e-06</v>
      </c>
      <c r="AG44" t="n">
        <v>0.09999999999999999</v>
      </c>
      <c r="AH44" t="n">
        <v>81106.45721190925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10.4134</v>
      </c>
      <c r="E45" t="n">
        <v>9.6</v>
      </c>
      <c r="F45" t="n">
        <v>6.81</v>
      </c>
      <c r="G45" t="n">
        <v>58.41</v>
      </c>
      <c r="H45" t="n">
        <v>0.99</v>
      </c>
      <c r="I45" t="n">
        <v>7</v>
      </c>
      <c r="J45" t="n">
        <v>211.76</v>
      </c>
      <c r="K45" t="n">
        <v>54.38</v>
      </c>
      <c r="L45" t="n">
        <v>11.75</v>
      </c>
      <c r="M45" t="n">
        <v>5</v>
      </c>
      <c r="N45" t="n">
        <v>45.63</v>
      </c>
      <c r="O45" t="n">
        <v>26350.68</v>
      </c>
      <c r="P45" t="n">
        <v>89.13</v>
      </c>
      <c r="Q45" t="n">
        <v>204.14</v>
      </c>
      <c r="R45" t="n">
        <v>25.65</v>
      </c>
      <c r="S45" t="n">
        <v>17.37</v>
      </c>
      <c r="T45" t="n">
        <v>2032.59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65.40194914093628</v>
      </c>
      <c r="AB45" t="n">
        <v>89.48583214495505</v>
      </c>
      <c r="AC45" t="n">
        <v>80.94542991921637</v>
      </c>
      <c r="AD45" t="n">
        <v>65401.94914093627</v>
      </c>
      <c r="AE45" t="n">
        <v>89485.83214495506</v>
      </c>
      <c r="AF45" t="n">
        <v>2.430644635815467e-06</v>
      </c>
      <c r="AG45" t="n">
        <v>0.09999999999999999</v>
      </c>
      <c r="AH45" t="n">
        <v>80945.42991921636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10.4143</v>
      </c>
      <c r="E46" t="n">
        <v>9.6</v>
      </c>
      <c r="F46" t="n">
        <v>6.81</v>
      </c>
      <c r="G46" t="n">
        <v>58.4</v>
      </c>
      <c r="H46" t="n">
        <v>1</v>
      </c>
      <c r="I46" t="n">
        <v>7</v>
      </c>
      <c r="J46" t="n">
        <v>212.16</v>
      </c>
      <c r="K46" t="n">
        <v>54.38</v>
      </c>
      <c r="L46" t="n">
        <v>12</v>
      </c>
      <c r="M46" t="n">
        <v>5</v>
      </c>
      <c r="N46" t="n">
        <v>45.78</v>
      </c>
      <c r="O46" t="n">
        <v>26400.51</v>
      </c>
      <c r="P46" t="n">
        <v>88.86</v>
      </c>
      <c r="Q46" t="n">
        <v>204.18</v>
      </c>
      <c r="R46" t="n">
        <v>25.7</v>
      </c>
      <c r="S46" t="n">
        <v>17.37</v>
      </c>
      <c r="T46" t="n">
        <v>2056.87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65.25537640951474</v>
      </c>
      <c r="AB46" t="n">
        <v>89.28528486749167</v>
      </c>
      <c r="AC46" t="n">
        <v>80.76402259244414</v>
      </c>
      <c r="AD46" t="n">
        <v>65255.37640951473</v>
      </c>
      <c r="AE46" t="n">
        <v>89285.28486749167</v>
      </c>
      <c r="AF46" t="n">
        <v>2.430854709391076e-06</v>
      </c>
      <c r="AG46" t="n">
        <v>0.09999999999999999</v>
      </c>
      <c r="AH46" t="n">
        <v>80764.02259244413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10.4118</v>
      </c>
      <c r="E47" t="n">
        <v>9.6</v>
      </c>
      <c r="F47" t="n">
        <v>6.82</v>
      </c>
      <c r="G47" t="n">
        <v>58.42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88.68000000000001</v>
      </c>
      <c r="Q47" t="n">
        <v>204.14</v>
      </c>
      <c r="R47" t="n">
        <v>25.76</v>
      </c>
      <c r="S47" t="n">
        <v>17.37</v>
      </c>
      <c r="T47" t="n">
        <v>2089.78</v>
      </c>
      <c r="U47" t="n">
        <v>0.67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65.20130885042516</v>
      </c>
      <c r="AB47" t="n">
        <v>89.21130724785299</v>
      </c>
      <c r="AC47" t="n">
        <v>80.69710529299549</v>
      </c>
      <c r="AD47" t="n">
        <v>65201.30885042516</v>
      </c>
      <c r="AE47" t="n">
        <v>89211.30724785298</v>
      </c>
      <c r="AF47" t="n">
        <v>2.430271171681054e-06</v>
      </c>
      <c r="AG47" t="n">
        <v>0.09999999999999999</v>
      </c>
      <c r="AH47" t="n">
        <v>80697.10529299549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10.4185</v>
      </c>
      <c r="E48" t="n">
        <v>9.6</v>
      </c>
      <c r="F48" t="n">
        <v>6.81</v>
      </c>
      <c r="G48" t="n">
        <v>58.37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88.20999999999999</v>
      </c>
      <c r="Q48" t="n">
        <v>204.16</v>
      </c>
      <c r="R48" t="n">
        <v>25.48</v>
      </c>
      <c r="S48" t="n">
        <v>17.37</v>
      </c>
      <c r="T48" t="n">
        <v>1946.42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64.89033017567264</v>
      </c>
      <c r="AB48" t="n">
        <v>88.78581250564595</v>
      </c>
      <c r="AC48" t="n">
        <v>80.31221917179896</v>
      </c>
      <c r="AD48" t="n">
        <v>64890.33017567265</v>
      </c>
      <c r="AE48" t="n">
        <v>88785.81250564595</v>
      </c>
      <c r="AF48" t="n">
        <v>2.431835052743912e-06</v>
      </c>
      <c r="AG48" t="n">
        <v>0.09999999999999999</v>
      </c>
      <c r="AH48" t="n">
        <v>80312.21917179896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10.4913</v>
      </c>
      <c r="E49" t="n">
        <v>9.529999999999999</v>
      </c>
      <c r="F49" t="n">
        <v>6.78</v>
      </c>
      <c r="G49" t="n">
        <v>67.81999999999999</v>
      </c>
      <c r="H49" t="n">
        <v>1.06</v>
      </c>
      <c r="I49" t="n">
        <v>6</v>
      </c>
      <c r="J49" t="n">
        <v>213.37</v>
      </c>
      <c r="K49" t="n">
        <v>54.38</v>
      </c>
      <c r="L49" t="n">
        <v>12.75</v>
      </c>
      <c r="M49" t="n">
        <v>4</v>
      </c>
      <c r="N49" t="n">
        <v>46.25</v>
      </c>
      <c r="O49" t="n">
        <v>26550.29</v>
      </c>
      <c r="P49" t="n">
        <v>87.72</v>
      </c>
      <c r="Q49" t="n">
        <v>204.14</v>
      </c>
      <c r="R49" t="n">
        <v>24.62</v>
      </c>
      <c r="S49" t="n">
        <v>17.37</v>
      </c>
      <c r="T49" t="n">
        <v>1522.25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64.12324540618599</v>
      </c>
      <c r="AB49" t="n">
        <v>87.73625328264319</v>
      </c>
      <c r="AC49" t="n">
        <v>79.36282840797364</v>
      </c>
      <c r="AD49" t="n">
        <v>64123.24540618598</v>
      </c>
      <c r="AE49" t="n">
        <v>87736.25328264319</v>
      </c>
      <c r="AF49" t="n">
        <v>2.44882767085974e-06</v>
      </c>
      <c r="AG49" t="n">
        <v>0.09927083333333332</v>
      </c>
      <c r="AH49" t="n">
        <v>79362.82840797363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10.4797</v>
      </c>
      <c r="E50" t="n">
        <v>9.539999999999999</v>
      </c>
      <c r="F50" t="n">
        <v>6.79</v>
      </c>
      <c r="G50" t="n">
        <v>67.92</v>
      </c>
      <c r="H50" t="n">
        <v>1.08</v>
      </c>
      <c r="I50" t="n">
        <v>6</v>
      </c>
      <c r="J50" t="n">
        <v>213.78</v>
      </c>
      <c r="K50" t="n">
        <v>54.38</v>
      </c>
      <c r="L50" t="n">
        <v>13</v>
      </c>
      <c r="M50" t="n">
        <v>4</v>
      </c>
      <c r="N50" t="n">
        <v>46.4</v>
      </c>
      <c r="O50" t="n">
        <v>26600.32</v>
      </c>
      <c r="P50" t="n">
        <v>87.81</v>
      </c>
      <c r="Q50" t="n">
        <v>204.14</v>
      </c>
      <c r="R50" t="n">
        <v>24.85</v>
      </c>
      <c r="S50" t="n">
        <v>17.37</v>
      </c>
      <c r="T50" t="n">
        <v>1638.99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  <c r="AA50" t="n">
        <v>64.26378265783988</v>
      </c>
      <c r="AB50" t="n">
        <v>87.92854255042192</v>
      </c>
      <c r="AC50" t="n">
        <v>79.53676585791531</v>
      </c>
      <c r="AD50" t="n">
        <v>64263.78265783988</v>
      </c>
      <c r="AE50" t="n">
        <v>87928.54255042192</v>
      </c>
      <c r="AF50" t="n">
        <v>2.44612005588524e-06</v>
      </c>
      <c r="AG50" t="n">
        <v>0.09937499999999999</v>
      </c>
      <c r="AH50" t="n">
        <v>79536.76585791531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10.4855</v>
      </c>
      <c r="E51" t="n">
        <v>9.539999999999999</v>
      </c>
      <c r="F51" t="n">
        <v>6.79</v>
      </c>
      <c r="G51" t="n">
        <v>67.87</v>
      </c>
      <c r="H51" t="n">
        <v>1.1</v>
      </c>
      <c r="I51" t="n">
        <v>6</v>
      </c>
      <c r="J51" t="n">
        <v>214.19</v>
      </c>
      <c r="K51" t="n">
        <v>54.38</v>
      </c>
      <c r="L51" t="n">
        <v>13.25</v>
      </c>
      <c r="M51" t="n">
        <v>4</v>
      </c>
      <c r="N51" t="n">
        <v>46.56</v>
      </c>
      <c r="O51" t="n">
        <v>26650.41</v>
      </c>
      <c r="P51" t="n">
        <v>87.88</v>
      </c>
      <c r="Q51" t="n">
        <v>204.14</v>
      </c>
      <c r="R51" t="n">
        <v>24.85</v>
      </c>
      <c r="S51" t="n">
        <v>17.37</v>
      </c>
      <c r="T51" t="n">
        <v>1635.81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  <c r="AA51" t="n">
        <v>64.26563262999289</v>
      </c>
      <c r="AB51" t="n">
        <v>87.93107376393668</v>
      </c>
      <c r="AC51" t="n">
        <v>79.5390554959648</v>
      </c>
      <c r="AD51" t="n">
        <v>64265.6326299929</v>
      </c>
      <c r="AE51" t="n">
        <v>87931.07376393669</v>
      </c>
      <c r="AF51" t="n">
        <v>2.44747386337249e-06</v>
      </c>
      <c r="AG51" t="n">
        <v>0.09937499999999999</v>
      </c>
      <c r="AH51" t="n">
        <v>79539.0554959648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10.4843</v>
      </c>
      <c r="E52" t="n">
        <v>9.539999999999999</v>
      </c>
      <c r="F52" t="n">
        <v>6.79</v>
      </c>
      <c r="G52" t="n">
        <v>67.88</v>
      </c>
      <c r="H52" t="n">
        <v>1.12</v>
      </c>
      <c r="I52" t="n">
        <v>6</v>
      </c>
      <c r="J52" t="n">
        <v>214.59</v>
      </c>
      <c r="K52" t="n">
        <v>54.38</v>
      </c>
      <c r="L52" t="n">
        <v>13.5</v>
      </c>
      <c r="M52" t="n">
        <v>4</v>
      </c>
      <c r="N52" t="n">
        <v>46.72</v>
      </c>
      <c r="O52" t="n">
        <v>26700.55</v>
      </c>
      <c r="P52" t="n">
        <v>87.86</v>
      </c>
      <c r="Q52" t="n">
        <v>204.14</v>
      </c>
      <c r="R52" t="n">
        <v>24.97</v>
      </c>
      <c r="S52" t="n">
        <v>17.37</v>
      </c>
      <c r="T52" t="n">
        <v>1696.48</v>
      </c>
      <c r="U52" t="n">
        <v>0.7</v>
      </c>
      <c r="V52" t="n">
        <v>0.75</v>
      </c>
      <c r="W52" t="n">
        <v>1.14</v>
      </c>
      <c r="X52" t="n">
        <v>0.1</v>
      </c>
      <c r="Y52" t="n">
        <v>1</v>
      </c>
      <c r="Z52" t="n">
        <v>10</v>
      </c>
      <c r="AA52" t="n">
        <v>64.26238627743439</v>
      </c>
      <c r="AB52" t="n">
        <v>87.92663196114718</v>
      </c>
      <c r="AC52" t="n">
        <v>79.53503761259941</v>
      </c>
      <c r="AD52" t="n">
        <v>64262.38627743439</v>
      </c>
      <c r="AE52" t="n">
        <v>87926.63196114718</v>
      </c>
      <c r="AF52" t="n">
        <v>2.447193765271679e-06</v>
      </c>
      <c r="AG52" t="n">
        <v>0.09937499999999999</v>
      </c>
      <c r="AH52" t="n">
        <v>79535.03761259941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10.4913</v>
      </c>
      <c r="E53" t="n">
        <v>9.529999999999999</v>
      </c>
      <c r="F53" t="n">
        <v>6.78</v>
      </c>
      <c r="G53" t="n">
        <v>67.81999999999999</v>
      </c>
      <c r="H53" t="n">
        <v>1.14</v>
      </c>
      <c r="I53" t="n">
        <v>6</v>
      </c>
      <c r="J53" t="n">
        <v>215</v>
      </c>
      <c r="K53" t="n">
        <v>54.38</v>
      </c>
      <c r="L53" t="n">
        <v>13.75</v>
      </c>
      <c r="M53" t="n">
        <v>4</v>
      </c>
      <c r="N53" t="n">
        <v>46.87</v>
      </c>
      <c r="O53" t="n">
        <v>26750.75</v>
      </c>
      <c r="P53" t="n">
        <v>87.63</v>
      </c>
      <c r="Q53" t="n">
        <v>204.15</v>
      </c>
      <c r="R53" t="n">
        <v>24.61</v>
      </c>
      <c r="S53" t="n">
        <v>17.37</v>
      </c>
      <c r="T53" t="n">
        <v>1514.87</v>
      </c>
      <c r="U53" t="n">
        <v>0.71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  <c r="AA53" t="n">
        <v>64.07656136597873</v>
      </c>
      <c r="AB53" t="n">
        <v>87.67237811927716</v>
      </c>
      <c r="AC53" t="n">
        <v>79.30504940054988</v>
      </c>
      <c r="AD53" t="n">
        <v>64076.56136597873</v>
      </c>
      <c r="AE53" t="n">
        <v>87672.37811927716</v>
      </c>
      <c r="AF53" t="n">
        <v>2.44882767085974e-06</v>
      </c>
      <c r="AG53" t="n">
        <v>0.09927083333333332</v>
      </c>
      <c r="AH53" t="n">
        <v>79305.04940054988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10.4861</v>
      </c>
      <c r="E54" t="n">
        <v>9.539999999999999</v>
      </c>
      <c r="F54" t="n">
        <v>6.79</v>
      </c>
      <c r="G54" t="n">
        <v>67.86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87.39</v>
      </c>
      <c r="Q54" t="n">
        <v>204.17</v>
      </c>
      <c r="R54" t="n">
        <v>24.81</v>
      </c>
      <c r="S54" t="n">
        <v>17.37</v>
      </c>
      <c r="T54" t="n">
        <v>1618.66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  <c r="AA54" t="n">
        <v>64.00777113559413</v>
      </c>
      <c r="AB54" t="n">
        <v>87.57825629125422</v>
      </c>
      <c r="AC54" t="n">
        <v>79.21991042769261</v>
      </c>
      <c r="AD54" t="n">
        <v>64007.77113559413</v>
      </c>
      <c r="AE54" t="n">
        <v>87578.25629125422</v>
      </c>
      <c r="AF54" t="n">
        <v>2.447613912422895e-06</v>
      </c>
      <c r="AG54" t="n">
        <v>0.09937499999999999</v>
      </c>
      <c r="AH54" t="n">
        <v>79219.91042769261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10.4791</v>
      </c>
      <c r="E55" t="n">
        <v>9.539999999999999</v>
      </c>
      <c r="F55" t="n">
        <v>6.79</v>
      </c>
      <c r="G55" t="n">
        <v>67.93000000000001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87.37</v>
      </c>
      <c r="Q55" t="n">
        <v>204.14</v>
      </c>
      <c r="R55" t="n">
        <v>25.03</v>
      </c>
      <c r="S55" t="n">
        <v>17.37</v>
      </c>
      <c r="T55" t="n">
        <v>1728.99</v>
      </c>
      <c r="U55" t="n">
        <v>0.6899999999999999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64.0388529252445</v>
      </c>
      <c r="AB55" t="n">
        <v>87.62078376708563</v>
      </c>
      <c r="AC55" t="n">
        <v>79.25837914091836</v>
      </c>
      <c r="AD55" t="n">
        <v>64038.85292524449</v>
      </c>
      <c r="AE55" t="n">
        <v>87620.78376708562</v>
      </c>
      <c r="AF55" t="n">
        <v>2.445980006834835e-06</v>
      </c>
      <c r="AG55" t="n">
        <v>0.09937499999999999</v>
      </c>
      <c r="AH55" t="n">
        <v>79258.37914091836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10.4865</v>
      </c>
      <c r="E56" t="n">
        <v>9.539999999999999</v>
      </c>
      <c r="F56" t="n">
        <v>6.79</v>
      </c>
      <c r="G56" t="n">
        <v>67.86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86.95999999999999</v>
      </c>
      <c r="Q56" t="n">
        <v>204.14</v>
      </c>
      <c r="R56" t="n">
        <v>24.75</v>
      </c>
      <c r="S56" t="n">
        <v>17.37</v>
      </c>
      <c r="T56" t="n">
        <v>1585.61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  <c r="AA56" t="n">
        <v>63.78225513709469</v>
      </c>
      <c r="AB56" t="n">
        <v>87.26969535304377</v>
      </c>
      <c r="AC56" t="n">
        <v>78.94079811235686</v>
      </c>
      <c r="AD56" t="n">
        <v>63782.2551370947</v>
      </c>
      <c r="AE56" t="n">
        <v>87269.69535304377</v>
      </c>
      <c r="AF56" t="n">
        <v>2.447707278456498e-06</v>
      </c>
      <c r="AG56" t="n">
        <v>0.09937499999999999</v>
      </c>
      <c r="AH56" t="n">
        <v>78940.79811235686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10.4828</v>
      </c>
      <c r="E57" t="n">
        <v>9.539999999999999</v>
      </c>
      <c r="F57" t="n">
        <v>6.79</v>
      </c>
      <c r="G57" t="n">
        <v>67.89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4</v>
      </c>
      <c r="N57" t="n">
        <v>47.51</v>
      </c>
      <c r="O57" t="n">
        <v>26952.08</v>
      </c>
      <c r="P57" t="n">
        <v>86.81</v>
      </c>
      <c r="Q57" t="n">
        <v>204.14</v>
      </c>
      <c r="R57" t="n">
        <v>24.91</v>
      </c>
      <c r="S57" t="n">
        <v>17.37</v>
      </c>
      <c r="T57" t="n">
        <v>1665.26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  <c r="AA57" t="n">
        <v>63.72621683145404</v>
      </c>
      <c r="AB57" t="n">
        <v>87.1930212710307</v>
      </c>
      <c r="AC57" t="n">
        <v>78.87144169711836</v>
      </c>
      <c r="AD57" t="n">
        <v>63726.21683145404</v>
      </c>
      <c r="AE57" t="n">
        <v>87193.0212710307</v>
      </c>
      <c r="AF57" t="n">
        <v>2.446843642645666e-06</v>
      </c>
      <c r="AG57" t="n">
        <v>0.09937499999999999</v>
      </c>
      <c r="AH57" t="n">
        <v>78871.44169711835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10.4846</v>
      </c>
      <c r="E58" t="n">
        <v>9.539999999999999</v>
      </c>
      <c r="F58" t="n">
        <v>6.79</v>
      </c>
      <c r="G58" t="n">
        <v>67.88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4</v>
      </c>
      <c r="N58" t="n">
        <v>47.66</v>
      </c>
      <c r="O58" t="n">
        <v>27002.55</v>
      </c>
      <c r="P58" t="n">
        <v>86.64</v>
      </c>
      <c r="Q58" t="n">
        <v>204.14</v>
      </c>
      <c r="R58" t="n">
        <v>24.78</v>
      </c>
      <c r="S58" t="n">
        <v>17.37</v>
      </c>
      <c r="T58" t="n">
        <v>1603.08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63.62737022178266</v>
      </c>
      <c r="AB58" t="n">
        <v>87.05777497887374</v>
      </c>
      <c r="AC58" t="n">
        <v>78.74910312126543</v>
      </c>
      <c r="AD58" t="n">
        <v>63627.37022178266</v>
      </c>
      <c r="AE58" t="n">
        <v>87057.77497887374</v>
      </c>
      <c r="AF58" t="n">
        <v>2.447263789796882e-06</v>
      </c>
      <c r="AG58" t="n">
        <v>0.09937499999999999</v>
      </c>
      <c r="AH58" t="n">
        <v>78749.10312126543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10.4825</v>
      </c>
      <c r="E59" t="n">
        <v>9.539999999999999</v>
      </c>
      <c r="F59" t="n">
        <v>6.79</v>
      </c>
      <c r="G59" t="n">
        <v>67.90000000000001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4</v>
      </c>
      <c r="N59" t="n">
        <v>47.82</v>
      </c>
      <c r="O59" t="n">
        <v>27053.07</v>
      </c>
      <c r="P59" t="n">
        <v>86.12</v>
      </c>
      <c r="Q59" t="n">
        <v>204.15</v>
      </c>
      <c r="R59" t="n">
        <v>25.03</v>
      </c>
      <c r="S59" t="n">
        <v>17.37</v>
      </c>
      <c r="T59" t="n">
        <v>1726.81</v>
      </c>
      <c r="U59" t="n">
        <v>0.6899999999999999</v>
      </c>
      <c r="V59" t="n">
        <v>0.75</v>
      </c>
      <c r="W59" t="n">
        <v>1.14</v>
      </c>
      <c r="X59" t="n">
        <v>0.1</v>
      </c>
      <c r="Y59" t="n">
        <v>1</v>
      </c>
      <c r="Z59" t="n">
        <v>10</v>
      </c>
      <c r="AA59" t="n">
        <v>63.36977396223025</v>
      </c>
      <c r="AB59" t="n">
        <v>86.7053204122094</v>
      </c>
      <c r="AC59" t="n">
        <v>78.43028632377035</v>
      </c>
      <c r="AD59" t="n">
        <v>63369.77396223025</v>
      </c>
      <c r="AE59" t="n">
        <v>86705.3204122094</v>
      </c>
      <c r="AF59" t="n">
        <v>2.446773618120464e-06</v>
      </c>
      <c r="AG59" t="n">
        <v>0.09937499999999999</v>
      </c>
      <c r="AH59" t="n">
        <v>78430.28632377034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10.5445</v>
      </c>
      <c r="E60" t="n">
        <v>9.48</v>
      </c>
      <c r="F60" t="n">
        <v>6.77</v>
      </c>
      <c r="G60" t="n">
        <v>81.27</v>
      </c>
      <c r="H60" t="n">
        <v>1.26</v>
      </c>
      <c r="I60" t="n">
        <v>5</v>
      </c>
      <c r="J60" t="n">
        <v>217.86</v>
      </c>
      <c r="K60" t="n">
        <v>54.38</v>
      </c>
      <c r="L60" t="n">
        <v>15.5</v>
      </c>
      <c r="M60" t="n">
        <v>3</v>
      </c>
      <c r="N60" t="n">
        <v>47.98</v>
      </c>
      <c r="O60" t="n">
        <v>27103.65</v>
      </c>
      <c r="P60" t="n">
        <v>85.78</v>
      </c>
      <c r="Q60" t="n">
        <v>204.23</v>
      </c>
      <c r="R60" t="n">
        <v>24.37</v>
      </c>
      <c r="S60" t="n">
        <v>17.37</v>
      </c>
      <c r="T60" t="n">
        <v>1403.52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  <c r="AA60" t="n">
        <v>62.78218405279873</v>
      </c>
      <c r="AB60" t="n">
        <v>85.90135397548831</v>
      </c>
      <c r="AC60" t="n">
        <v>77.70304931539567</v>
      </c>
      <c r="AD60" t="n">
        <v>62782.18405279873</v>
      </c>
      <c r="AE60" t="n">
        <v>85901.35397548831</v>
      </c>
      <c r="AF60" t="n">
        <v>2.461245353328999e-06</v>
      </c>
      <c r="AG60" t="n">
        <v>0.09875</v>
      </c>
      <c r="AH60" t="n">
        <v>77703.04931539568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10.5356</v>
      </c>
      <c r="E61" t="n">
        <v>9.49</v>
      </c>
      <c r="F61" t="n">
        <v>6.78</v>
      </c>
      <c r="G61" t="n">
        <v>81.37</v>
      </c>
      <c r="H61" t="n">
        <v>1.28</v>
      </c>
      <c r="I61" t="n">
        <v>5</v>
      </c>
      <c r="J61" t="n">
        <v>218.27</v>
      </c>
      <c r="K61" t="n">
        <v>54.38</v>
      </c>
      <c r="L61" t="n">
        <v>15.75</v>
      </c>
      <c r="M61" t="n">
        <v>3</v>
      </c>
      <c r="N61" t="n">
        <v>48.15</v>
      </c>
      <c r="O61" t="n">
        <v>27154.29</v>
      </c>
      <c r="P61" t="n">
        <v>86.08</v>
      </c>
      <c r="Q61" t="n">
        <v>204.14</v>
      </c>
      <c r="R61" t="n">
        <v>24.63</v>
      </c>
      <c r="S61" t="n">
        <v>17.37</v>
      </c>
      <c r="T61" t="n">
        <v>1532.64</v>
      </c>
      <c r="U61" t="n">
        <v>0.71</v>
      </c>
      <c r="V61" t="n">
        <v>0.75</v>
      </c>
      <c r="W61" t="n">
        <v>1.14</v>
      </c>
      <c r="X61" t="n">
        <v>0.09</v>
      </c>
      <c r="Y61" t="n">
        <v>1</v>
      </c>
      <c r="Z61" t="n">
        <v>10</v>
      </c>
      <c r="AA61" t="n">
        <v>63.01337840133845</v>
      </c>
      <c r="AB61" t="n">
        <v>86.21768428273499</v>
      </c>
      <c r="AC61" t="n">
        <v>77.98918950209121</v>
      </c>
      <c r="AD61" t="n">
        <v>63013.37840133845</v>
      </c>
      <c r="AE61" t="n">
        <v>86217.68428273499</v>
      </c>
      <c r="AF61" t="n">
        <v>2.459167959081322e-06</v>
      </c>
      <c r="AG61" t="n">
        <v>0.09885416666666667</v>
      </c>
      <c r="AH61" t="n">
        <v>77989.18950209121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10.5448</v>
      </c>
      <c r="E62" t="n">
        <v>9.48</v>
      </c>
      <c r="F62" t="n">
        <v>6.77</v>
      </c>
      <c r="G62" t="n">
        <v>81.27</v>
      </c>
      <c r="H62" t="n">
        <v>1.3</v>
      </c>
      <c r="I62" t="n">
        <v>5</v>
      </c>
      <c r="J62" t="n">
        <v>218.68</v>
      </c>
      <c r="K62" t="n">
        <v>54.38</v>
      </c>
      <c r="L62" t="n">
        <v>16</v>
      </c>
      <c r="M62" t="n">
        <v>3</v>
      </c>
      <c r="N62" t="n">
        <v>48.31</v>
      </c>
      <c r="O62" t="n">
        <v>27204.98</v>
      </c>
      <c r="P62" t="n">
        <v>86</v>
      </c>
      <c r="Q62" t="n">
        <v>204.14</v>
      </c>
      <c r="R62" t="n">
        <v>24.37</v>
      </c>
      <c r="S62" t="n">
        <v>17.37</v>
      </c>
      <c r="T62" t="n">
        <v>1400.23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62.89399029856287</v>
      </c>
      <c r="AB62" t="n">
        <v>86.05433221348615</v>
      </c>
      <c r="AC62" t="n">
        <v>77.84142752506537</v>
      </c>
      <c r="AD62" t="n">
        <v>62893.99029856287</v>
      </c>
      <c r="AE62" t="n">
        <v>86054.33221348615</v>
      </c>
      <c r="AF62" t="n">
        <v>2.461315377854202e-06</v>
      </c>
      <c r="AG62" t="n">
        <v>0.09875</v>
      </c>
      <c r="AH62" t="n">
        <v>77841.42752506537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10.5439</v>
      </c>
      <c r="E63" t="n">
        <v>9.48</v>
      </c>
      <c r="F63" t="n">
        <v>6.77</v>
      </c>
      <c r="G63" t="n">
        <v>81.28</v>
      </c>
      <c r="H63" t="n">
        <v>1.32</v>
      </c>
      <c r="I63" t="n">
        <v>5</v>
      </c>
      <c r="J63" t="n">
        <v>219.09</v>
      </c>
      <c r="K63" t="n">
        <v>54.38</v>
      </c>
      <c r="L63" t="n">
        <v>16.25</v>
      </c>
      <c r="M63" t="n">
        <v>3</v>
      </c>
      <c r="N63" t="n">
        <v>48.47</v>
      </c>
      <c r="O63" t="n">
        <v>27255.72</v>
      </c>
      <c r="P63" t="n">
        <v>86.27</v>
      </c>
      <c r="Q63" t="n">
        <v>204.15</v>
      </c>
      <c r="R63" t="n">
        <v>24.41</v>
      </c>
      <c r="S63" t="n">
        <v>17.37</v>
      </c>
      <c r="T63" t="n">
        <v>1424.81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63.03854768168402</v>
      </c>
      <c r="AB63" t="n">
        <v>86.25212200249406</v>
      </c>
      <c r="AC63" t="n">
        <v>78.02034053421013</v>
      </c>
      <c r="AD63" t="n">
        <v>63038.54768168402</v>
      </c>
      <c r="AE63" t="n">
        <v>86252.12200249406</v>
      </c>
      <c r="AF63" t="n">
        <v>2.461105304278594e-06</v>
      </c>
      <c r="AG63" t="n">
        <v>0.09875</v>
      </c>
      <c r="AH63" t="n">
        <v>78020.34053421013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10.5473</v>
      </c>
      <c r="E64" t="n">
        <v>9.48</v>
      </c>
      <c r="F64" t="n">
        <v>6.77</v>
      </c>
      <c r="G64" t="n">
        <v>81.23999999999999</v>
      </c>
      <c r="H64" t="n">
        <v>1.34</v>
      </c>
      <c r="I64" t="n">
        <v>5</v>
      </c>
      <c r="J64" t="n">
        <v>219.51</v>
      </c>
      <c r="K64" t="n">
        <v>54.38</v>
      </c>
      <c r="L64" t="n">
        <v>16.5</v>
      </c>
      <c r="M64" t="n">
        <v>3</v>
      </c>
      <c r="N64" t="n">
        <v>48.63</v>
      </c>
      <c r="O64" t="n">
        <v>27306.53</v>
      </c>
      <c r="P64" t="n">
        <v>86</v>
      </c>
      <c r="Q64" t="n">
        <v>204.14</v>
      </c>
      <c r="R64" t="n">
        <v>24.34</v>
      </c>
      <c r="S64" t="n">
        <v>17.37</v>
      </c>
      <c r="T64" t="n">
        <v>1388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62.87953958110375</v>
      </c>
      <c r="AB64" t="n">
        <v>86.03456010433794</v>
      </c>
      <c r="AC64" t="n">
        <v>77.82354243826393</v>
      </c>
      <c r="AD64" t="n">
        <v>62879.53958110375</v>
      </c>
      <c r="AE64" t="n">
        <v>86034.56010433794</v>
      </c>
      <c r="AF64" t="n">
        <v>2.461898915564223e-06</v>
      </c>
      <c r="AG64" t="n">
        <v>0.09875</v>
      </c>
      <c r="AH64" t="n">
        <v>77823.54243826393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10.5396</v>
      </c>
      <c r="E65" t="n">
        <v>9.49</v>
      </c>
      <c r="F65" t="n">
        <v>6.78</v>
      </c>
      <c r="G65" t="n">
        <v>81.31999999999999</v>
      </c>
      <c r="H65" t="n">
        <v>1.35</v>
      </c>
      <c r="I65" t="n">
        <v>5</v>
      </c>
      <c r="J65" t="n">
        <v>219.92</v>
      </c>
      <c r="K65" t="n">
        <v>54.38</v>
      </c>
      <c r="L65" t="n">
        <v>16.75</v>
      </c>
      <c r="M65" t="n">
        <v>3</v>
      </c>
      <c r="N65" t="n">
        <v>48.79</v>
      </c>
      <c r="O65" t="n">
        <v>27357.38</v>
      </c>
      <c r="P65" t="n">
        <v>85.98999999999999</v>
      </c>
      <c r="Q65" t="n">
        <v>204.14</v>
      </c>
      <c r="R65" t="n">
        <v>24.48</v>
      </c>
      <c r="S65" t="n">
        <v>17.37</v>
      </c>
      <c r="T65" t="n">
        <v>1458.72</v>
      </c>
      <c r="U65" t="n">
        <v>0.71</v>
      </c>
      <c r="V65" t="n">
        <v>0.75</v>
      </c>
      <c r="W65" t="n">
        <v>1.15</v>
      </c>
      <c r="X65" t="n">
        <v>0.09</v>
      </c>
      <c r="Y65" t="n">
        <v>1</v>
      </c>
      <c r="Z65" t="n">
        <v>10</v>
      </c>
      <c r="AA65" t="n">
        <v>62.9437250688266</v>
      </c>
      <c r="AB65" t="n">
        <v>86.12238152030416</v>
      </c>
      <c r="AC65" t="n">
        <v>77.90298230154851</v>
      </c>
      <c r="AD65" t="n">
        <v>62943.7250688266</v>
      </c>
      <c r="AE65" t="n">
        <v>86122.38152030416</v>
      </c>
      <c r="AF65" t="n">
        <v>2.460101619417357e-06</v>
      </c>
      <c r="AG65" t="n">
        <v>0.09885416666666667</v>
      </c>
      <c r="AH65" t="n">
        <v>77902.9823015485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10.539</v>
      </c>
      <c r="E66" t="n">
        <v>9.49</v>
      </c>
      <c r="F66" t="n">
        <v>6.78</v>
      </c>
      <c r="G66" t="n">
        <v>81.33</v>
      </c>
      <c r="H66" t="n">
        <v>1.37</v>
      </c>
      <c r="I66" t="n">
        <v>5</v>
      </c>
      <c r="J66" t="n">
        <v>220.33</v>
      </c>
      <c r="K66" t="n">
        <v>54.38</v>
      </c>
      <c r="L66" t="n">
        <v>17</v>
      </c>
      <c r="M66" t="n">
        <v>3</v>
      </c>
      <c r="N66" t="n">
        <v>48.95</v>
      </c>
      <c r="O66" t="n">
        <v>27408.3</v>
      </c>
      <c r="P66" t="n">
        <v>85.88</v>
      </c>
      <c r="Q66" t="n">
        <v>204.14</v>
      </c>
      <c r="R66" t="n">
        <v>24.54</v>
      </c>
      <c r="S66" t="n">
        <v>17.37</v>
      </c>
      <c r="T66" t="n">
        <v>1488.54</v>
      </c>
      <c r="U66" t="n">
        <v>0.71</v>
      </c>
      <c r="V66" t="n">
        <v>0.75</v>
      </c>
      <c r="W66" t="n">
        <v>1.15</v>
      </c>
      <c r="X66" t="n">
        <v>0.09</v>
      </c>
      <c r="Y66" t="n">
        <v>1</v>
      </c>
      <c r="Z66" t="n">
        <v>10</v>
      </c>
      <c r="AA66" t="n">
        <v>62.89039876315078</v>
      </c>
      <c r="AB66" t="n">
        <v>86.04941811628797</v>
      </c>
      <c r="AC66" t="n">
        <v>77.83698242240679</v>
      </c>
      <c r="AD66" t="n">
        <v>62890.39876315078</v>
      </c>
      <c r="AE66" t="n">
        <v>86049.41811628797</v>
      </c>
      <c r="AF66" t="n">
        <v>2.459961570366951e-06</v>
      </c>
      <c r="AG66" t="n">
        <v>0.09885416666666667</v>
      </c>
      <c r="AH66" t="n">
        <v>77836.98242240679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10.5442</v>
      </c>
      <c r="E67" t="n">
        <v>9.48</v>
      </c>
      <c r="F67" t="n">
        <v>6.77</v>
      </c>
      <c r="G67" t="n">
        <v>81.27</v>
      </c>
      <c r="H67" t="n">
        <v>1.39</v>
      </c>
      <c r="I67" t="n">
        <v>5</v>
      </c>
      <c r="J67" t="n">
        <v>220.74</v>
      </c>
      <c r="K67" t="n">
        <v>54.38</v>
      </c>
      <c r="L67" t="n">
        <v>17.25</v>
      </c>
      <c r="M67" t="n">
        <v>3</v>
      </c>
      <c r="N67" t="n">
        <v>49.12</v>
      </c>
      <c r="O67" t="n">
        <v>27459.27</v>
      </c>
      <c r="P67" t="n">
        <v>85.56999999999999</v>
      </c>
      <c r="Q67" t="n">
        <v>204.16</v>
      </c>
      <c r="R67" t="n">
        <v>24.41</v>
      </c>
      <c r="S67" t="n">
        <v>17.37</v>
      </c>
      <c r="T67" t="n">
        <v>1421.46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62.67553253683124</v>
      </c>
      <c r="AB67" t="n">
        <v>85.75542866620884</v>
      </c>
      <c r="AC67" t="n">
        <v>77.57105091282635</v>
      </c>
      <c r="AD67" t="n">
        <v>62675.53253683124</v>
      </c>
      <c r="AE67" t="n">
        <v>85755.42866620884</v>
      </c>
      <c r="AF67" t="n">
        <v>2.461175328803797e-06</v>
      </c>
      <c r="AG67" t="n">
        <v>0.09875</v>
      </c>
      <c r="AH67" t="n">
        <v>77571.05091282635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10.5529</v>
      </c>
      <c r="E68" t="n">
        <v>9.48</v>
      </c>
      <c r="F68" t="n">
        <v>6.76</v>
      </c>
      <c r="G68" t="n">
        <v>81.18000000000001</v>
      </c>
      <c r="H68" t="n">
        <v>1.41</v>
      </c>
      <c r="I68" t="n">
        <v>5</v>
      </c>
      <c r="J68" t="n">
        <v>221.16</v>
      </c>
      <c r="K68" t="n">
        <v>54.38</v>
      </c>
      <c r="L68" t="n">
        <v>17.5</v>
      </c>
      <c r="M68" t="n">
        <v>3</v>
      </c>
      <c r="N68" t="n">
        <v>49.28</v>
      </c>
      <c r="O68" t="n">
        <v>27510.3</v>
      </c>
      <c r="P68" t="n">
        <v>85.33</v>
      </c>
      <c r="Q68" t="n">
        <v>204.14</v>
      </c>
      <c r="R68" t="n">
        <v>24.23</v>
      </c>
      <c r="S68" t="n">
        <v>17.37</v>
      </c>
      <c r="T68" t="n">
        <v>1334.12</v>
      </c>
      <c r="U68" t="n">
        <v>0.72</v>
      </c>
      <c r="V68" t="n">
        <v>0.75</v>
      </c>
      <c r="W68" t="n">
        <v>1.14</v>
      </c>
      <c r="X68" t="n">
        <v>0.07000000000000001</v>
      </c>
      <c r="Y68" t="n">
        <v>1</v>
      </c>
      <c r="Z68" t="n">
        <v>10</v>
      </c>
      <c r="AA68" t="n">
        <v>62.47720988846156</v>
      </c>
      <c r="AB68" t="n">
        <v>85.48407486933183</v>
      </c>
      <c r="AC68" t="n">
        <v>77.32559474147574</v>
      </c>
      <c r="AD68" t="n">
        <v>62477.20988846156</v>
      </c>
      <c r="AE68" t="n">
        <v>85484.07486933183</v>
      </c>
      <c r="AF68" t="n">
        <v>2.463206040034671e-06</v>
      </c>
      <c r="AG68" t="n">
        <v>0.09875</v>
      </c>
      <c r="AH68" t="n">
        <v>77325.59474147574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10.5572</v>
      </c>
      <c r="E69" t="n">
        <v>9.470000000000001</v>
      </c>
      <c r="F69" t="n">
        <v>6.76</v>
      </c>
      <c r="G69" t="n">
        <v>81.13</v>
      </c>
      <c r="H69" t="n">
        <v>1.42</v>
      </c>
      <c r="I69" t="n">
        <v>5</v>
      </c>
      <c r="J69" t="n">
        <v>221.57</v>
      </c>
      <c r="K69" t="n">
        <v>54.38</v>
      </c>
      <c r="L69" t="n">
        <v>17.75</v>
      </c>
      <c r="M69" t="n">
        <v>3</v>
      </c>
      <c r="N69" t="n">
        <v>49.45</v>
      </c>
      <c r="O69" t="n">
        <v>27561.39</v>
      </c>
      <c r="P69" t="n">
        <v>84.88</v>
      </c>
      <c r="Q69" t="n">
        <v>204.14</v>
      </c>
      <c r="R69" t="n">
        <v>24.07</v>
      </c>
      <c r="S69" t="n">
        <v>17.37</v>
      </c>
      <c r="T69" t="n">
        <v>1250.78</v>
      </c>
      <c r="U69" t="n">
        <v>0.72</v>
      </c>
      <c r="V69" t="n">
        <v>0.76</v>
      </c>
      <c r="W69" t="n">
        <v>1.14</v>
      </c>
      <c r="X69" t="n">
        <v>0.07000000000000001</v>
      </c>
      <c r="Y69" t="n">
        <v>1</v>
      </c>
      <c r="Z69" t="n">
        <v>10</v>
      </c>
      <c r="AA69" t="n">
        <v>62.22027364375474</v>
      </c>
      <c r="AB69" t="n">
        <v>85.13252336409701</v>
      </c>
      <c r="AC69" t="n">
        <v>77.00759481849479</v>
      </c>
      <c r="AD69" t="n">
        <v>62220.27364375474</v>
      </c>
      <c r="AE69" t="n">
        <v>85132.52336409701</v>
      </c>
      <c r="AF69" t="n">
        <v>2.464209724895909e-06</v>
      </c>
      <c r="AG69" t="n">
        <v>0.09864583333333334</v>
      </c>
      <c r="AH69" t="n">
        <v>77007.59481849479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10.5535</v>
      </c>
      <c r="E70" t="n">
        <v>9.48</v>
      </c>
      <c r="F70" t="n">
        <v>6.76</v>
      </c>
      <c r="G70" t="n">
        <v>81.17</v>
      </c>
      <c r="H70" t="n">
        <v>1.44</v>
      </c>
      <c r="I70" t="n">
        <v>5</v>
      </c>
      <c r="J70" t="n">
        <v>221.99</v>
      </c>
      <c r="K70" t="n">
        <v>54.38</v>
      </c>
      <c r="L70" t="n">
        <v>18</v>
      </c>
      <c r="M70" t="n">
        <v>3</v>
      </c>
      <c r="N70" t="n">
        <v>49.61</v>
      </c>
      <c r="O70" t="n">
        <v>27612.53</v>
      </c>
      <c r="P70" t="n">
        <v>84.53</v>
      </c>
      <c r="Q70" t="n">
        <v>204.16</v>
      </c>
      <c r="R70" t="n">
        <v>24.06</v>
      </c>
      <c r="S70" t="n">
        <v>17.37</v>
      </c>
      <c r="T70" t="n">
        <v>1247.79</v>
      </c>
      <c r="U70" t="n">
        <v>0.72</v>
      </c>
      <c r="V70" t="n">
        <v>0.75</v>
      </c>
      <c r="W70" t="n">
        <v>1.15</v>
      </c>
      <c r="X70" t="n">
        <v>0.07000000000000001</v>
      </c>
      <c r="Y70" t="n">
        <v>1</v>
      </c>
      <c r="Z70" t="n">
        <v>10</v>
      </c>
      <c r="AA70" t="n">
        <v>62.06124393992672</v>
      </c>
      <c r="AB70" t="n">
        <v>84.91493190742425</v>
      </c>
      <c r="AC70" t="n">
        <v>76.81076998505529</v>
      </c>
      <c r="AD70" t="n">
        <v>62061.24393992672</v>
      </c>
      <c r="AE70" t="n">
        <v>84914.93190742425</v>
      </c>
      <c r="AF70" t="n">
        <v>2.463346089085077e-06</v>
      </c>
      <c r="AG70" t="n">
        <v>0.09875</v>
      </c>
      <c r="AH70" t="n">
        <v>76810.76998505529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10.5473</v>
      </c>
      <c r="E71" t="n">
        <v>9.48</v>
      </c>
      <c r="F71" t="n">
        <v>6.77</v>
      </c>
      <c r="G71" t="n">
        <v>81.23999999999999</v>
      </c>
      <c r="H71" t="n">
        <v>1.46</v>
      </c>
      <c r="I71" t="n">
        <v>5</v>
      </c>
      <c r="J71" t="n">
        <v>222.4</v>
      </c>
      <c r="K71" t="n">
        <v>54.38</v>
      </c>
      <c r="L71" t="n">
        <v>18.25</v>
      </c>
      <c r="M71" t="n">
        <v>3</v>
      </c>
      <c r="N71" t="n">
        <v>49.78</v>
      </c>
      <c r="O71" t="n">
        <v>27663.85</v>
      </c>
      <c r="P71" t="n">
        <v>84.06999999999999</v>
      </c>
      <c r="Q71" t="n">
        <v>204.14</v>
      </c>
      <c r="R71" t="n">
        <v>24.2</v>
      </c>
      <c r="S71" t="n">
        <v>17.37</v>
      </c>
      <c r="T71" t="n">
        <v>1316.59</v>
      </c>
      <c r="U71" t="n">
        <v>0.72</v>
      </c>
      <c r="V71" t="n">
        <v>0.75</v>
      </c>
      <c r="W71" t="n">
        <v>1.15</v>
      </c>
      <c r="X71" t="n">
        <v>0.08</v>
      </c>
      <c r="Y71" t="n">
        <v>1</v>
      </c>
      <c r="Z71" t="n">
        <v>10</v>
      </c>
      <c r="AA71" t="n">
        <v>61.883741601125</v>
      </c>
      <c r="AB71" t="n">
        <v>84.67206537662534</v>
      </c>
      <c r="AC71" t="n">
        <v>76.59108229509043</v>
      </c>
      <c r="AD71" t="n">
        <v>61883.741601125</v>
      </c>
      <c r="AE71" t="n">
        <v>84672.06537662534</v>
      </c>
      <c r="AF71" t="n">
        <v>2.461898915564223e-06</v>
      </c>
      <c r="AG71" t="n">
        <v>0.09875</v>
      </c>
      <c r="AH71" t="n">
        <v>76591.08229509043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10.5504</v>
      </c>
      <c r="E72" t="n">
        <v>9.48</v>
      </c>
      <c r="F72" t="n">
        <v>6.77</v>
      </c>
      <c r="G72" t="n">
        <v>81.20999999999999</v>
      </c>
      <c r="H72" t="n">
        <v>1.48</v>
      </c>
      <c r="I72" t="n">
        <v>5</v>
      </c>
      <c r="J72" t="n">
        <v>222.82</v>
      </c>
      <c r="K72" t="n">
        <v>54.38</v>
      </c>
      <c r="L72" t="n">
        <v>18.5</v>
      </c>
      <c r="M72" t="n">
        <v>3</v>
      </c>
      <c r="N72" t="n">
        <v>49.94</v>
      </c>
      <c r="O72" t="n">
        <v>27715.11</v>
      </c>
      <c r="P72" t="n">
        <v>83.67</v>
      </c>
      <c r="Q72" t="n">
        <v>204.14</v>
      </c>
      <c r="R72" t="n">
        <v>24.18</v>
      </c>
      <c r="S72" t="n">
        <v>17.37</v>
      </c>
      <c r="T72" t="n">
        <v>1307.25</v>
      </c>
      <c r="U72" t="n">
        <v>0.72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61.65980245563102</v>
      </c>
      <c r="AB72" t="n">
        <v>84.36566195826282</v>
      </c>
      <c r="AC72" t="n">
        <v>76.31392158893642</v>
      </c>
      <c r="AD72" t="n">
        <v>61659.80245563103</v>
      </c>
      <c r="AE72" t="n">
        <v>84365.66195826282</v>
      </c>
      <c r="AF72" t="n">
        <v>2.46262250232465e-06</v>
      </c>
      <c r="AG72" t="n">
        <v>0.09875</v>
      </c>
      <c r="AH72" t="n">
        <v>76313.92158893643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10.5495</v>
      </c>
      <c r="E73" t="n">
        <v>9.48</v>
      </c>
      <c r="F73" t="n">
        <v>6.77</v>
      </c>
      <c r="G73" t="n">
        <v>81.22</v>
      </c>
      <c r="H73" t="n">
        <v>1.49</v>
      </c>
      <c r="I73" t="n">
        <v>5</v>
      </c>
      <c r="J73" t="n">
        <v>223.23</v>
      </c>
      <c r="K73" t="n">
        <v>54.38</v>
      </c>
      <c r="L73" t="n">
        <v>18.75</v>
      </c>
      <c r="M73" t="n">
        <v>3</v>
      </c>
      <c r="N73" t="n">
        <v>50.11</v>
      </c>
      <c r="O73" t="n">
        <v>27766.43</v>
      </c>
      <c r="P73" t="n">
        <v>83.66</v>
      </c>
      <c r="Q73" t="n">
        <v>204.14</v>
      </c>
      <c r="R73" t="n">
        <v>24.2</v>
      </c>
      <c r="S73" t="n">
        <v>17.37</v>
      </c>
      <c r="T73" t="n">
        <v>1317.69</v>
      </c>
      <c r="U73" t="n">
        <v>0.72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61.65973983883251</v>
      </c>
      <c r="AB73" t="n">
        <v>84.36557628319663</v>
      </c>
      <c r="AC73" t="n">
        <v>76.3138440905783</v>
      </c>
      <c r="AD73" t="n">
        <v>61659.73983883252</v>
      </c>
      <c r="AE73" t="n">
        <v>84365.57628319663</v>
      </c>
      <c r="AF73" t="n">
        <v>2.462412428749042e-06</v>
      </c>
      <c r="AG73" t="n">
        <v>0.09875</v>
      </c>
      <c r="AH73" t="n">
        <v>76313.84409057831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10.5442</v>
      </c>
      <c r="E74" t="n">
        <v>9.48</v>
      </c>
      <c r="F74" t="n">
        <v>6.77</v>
      </c>
      <c r="G74" t="n">
        <v>81.27</v>
      </c>
      <c r="H74" t="n">
        <v>1.51</v>
      </c>
      <c r="I74" t="n">
        <v>5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83.45999999999999</v>
      </c>
      <c r="Q74" t="n">
        <v>204.14</v>
      </c>
      <c r="R74" t="n">
        <v>24.4</v>
      </c>
      <c r="S74" t="n">
        <v>17.37</v>
      </c>
      <c r="T74" t="n">
        <v>1416.51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61.58654213677413</v>
      </c>
      <c r="AB74" t="n">
        <v>84.26542395798566</v>
      </c>
      <c r="AC74" t="n">
        <v>76.22325016272079</v>
      </c>
      <c r="AD74" t="n">
        <v>61586.54213677413</v>
      </c>
      <c r="AE74" t="n">
        <v>84265.42395798567</v>
      </c>
      <c r="AF74" t="n">
        <v>2.461175328803797e-06</v>
      </c>
      <c r="AG74" t="n">
        <v>0.09875</v>
      </c>
      <c r="AH74" t="n">
        <v>76223.25016272078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10.5467</v>
      </c>
      <c r="E75" t="n">
        <v>9.48</v>
      </c>
      <c r="F75" t="n">
        <v>6.77</v>
      </c>
      <c r="G75" t="n">
        <v>81.25</v>
      </c>
      <c r="H75" t="n">
        <v>1.53</v>
      </c>
      <c r="I75" t="n">
        <v>5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83.01000000000001</v>
      </c>
      <c r="Q75" t="n">
        <v>204.15</v>
      </c>
      <c r="R75" t="n">
        <v>24.33</v>
      </c>
      <c r="S75" t="n">
        <v>17.37</v>
      </c>
      <c r="T75" t="n">
        <v>1383.29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61.34020643110471</v>
      </c>
      <c r="AB75" t="n">
        <v>83.92837657792462</v>
      </c>
      <c r="AC75" t="n">
        <v>75.91837011156368</v>
      </c>
      <c r="AD75" t="n">
        <v>61340.20643110471</v>
      </c>
      <c r="AE75" t="n">
        <v>83928.37657792462</v>
      </c>
      <c r="AF75" t="n">
        <v>2.461758866513818e-06</v>
      </c>
      <c r="AG75" t="n">
        <v>0.09875</v>
      </c>
      <c r="AH75" t="n">
        <v>75918.37011156368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10.551</v>
      </c>
      <c r="E76" t="n">
        <v>9.48</v>
      </c>
      <c r="F76" t="n">
        <v>6.77</v>
      </c>
      <c r="G76" t="n">
        <v>81.2</v>
      </c>
      <c r="H76" t="n">
        <v>1.54</v>
      </c>
      <c r="I76" t="n">
        <v>5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82.53</v>
      </c>
      <c r="Q76" t="n">
        <v>204.15</v>
      </c>
      <c r="R76" t="n">
        <v>24.12</v>
      </c>
      <c r="S76" t="n">
        <v>17.37</v>
      </c>
      <c r="T76" t="n">
        <v>1278.58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  <c r="AA76" t="n">
        <v>61.06842039647374</v>
      </c>
      <c r="AB76" t="n">
        <v>83.5565069349891</v>
      </c>
      <c r="AC76" t="n">
        <v>75.58199118542748</v>
      </c>
      <c r="AD76" t="n">
        <v>61068.42039647374</v>
      </c>
      <c r="AE76" t="n">
        <v>83556.5069349891</v>
      </c>
      <c r="AF76" t="n">
        <v>2.462762551375055e-06</v>
      </c>
      <c r="AG76" t="n">
        <v>0.09875</v>
      </c>
      <c r="AH76" t="n">
        <v>75581.99118542748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10.6195</v>
      </c>
      <c r="E77" t="n">
        <v>9.42</v>
      </c>
      <c r="F77" t="n">
        <v>6.74</v>
      </c>
      <c r="G77" t="n">
        <v>101.17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2</v>
      </c>
      <c r="N77" t="n">
        <v>50.78</v>
      </c>
      <c r="O77" t="n">
        <v>27972.28</v>
      </c>
      <c r="P77" t="n">
        <v>82</v>
      </c>
      <c r="Q77" t="n">
        <v>204.14</v>
      </c>
      <c r="R77" t="n">
        <v>23.46</v>
      </c>
      <c r="S77" t="n">
        <v>17.37</v>
      </c>
      <c r="T77" t="n">
        <v>953.0700000000001</v>
      </c>
      <c r="U77" t="n">
        <v>0.74</v>
      </c>
      <c r="V77" t="n">
        <v>0.76</v>
      </c>
      <c r="W77" t="n">
        <v>1.14</v>
      </c>
      <c r="X77" t="n">
        <v>0.05</v>
      </c>
      <c r="Y77" t="n">
        <v>1</v>
      </c>
      <c r="Z77" t="n">
        <v>10</v>
      </c>
      <c r="AA77" t="n">
        <v>60.34050450021434</v>
      </c>
      <c r="AB77" t="n">
        <v>82.5605402923446</v>
      </c>
      <c r="AC77" t="n">
        <v>74.68107820130868</v>
      </c>
      <c r="AD77" t="n">
        <v>60340.50450021435</v>
      </c>
      <c r="AE77" t="n">
        <v>82560.54029234459</v>
      </c>
      <c r="AF77" t="n">
        <v>2.478751484629646e-06</v>
      </c>
      <c r="AG77" t="n">
        <v>0.098125</v>
      </c>
      <c r="AH77" t="n">
        <v>74681.07820130869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10.6185</v>
      </c>
      <c r="E78" t="n">
        <v>9.42</v>
      </c>
      <c r="F78" t="n">
        <v>6.75</v>
      </c>
      <c r="G78" t="n">
        <v>101.18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2</v>
      </c>
      <c r="N78" t="n">
        <v>50.95</v>
      </c>
      <c r="O78" t="n">
        <v>28023.89</v>
      </c>
      <c r="P78" t="n">
        <v>82.06999999999999</v>
      </c>
      <c r="Q78" t="n">
        <v>204.15</v>
      </c>
      <c r="R78" t="n">
        <v>23.51</v>
      </c>
      <c r="S78" t="n">
        <v>17.37</v>
      </c>
      <c r="T78" t="n">
        <v>974.87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  <c r="AA78" t="n">
        <v>60.40620621335038</v>
      </c>
      <c r="AB78" t="n">
        <v>82.65043627481229</v>
      </c>
      <c r="AC78" t="n">
        <v>74.7623946373795</v>
      </c>
      <c r="AD78" t="n">
        <v>60406.20621335038</v>
      </c>
      <c r="AE78" t="n">
        <v>82650.43627481229</v>
      </c>
      <c r="AF78" t="n">
        <v>2.478518069545637e-06</v>
      </c>
      <c r="AG78" t="n">
        <v>0.098125</v>
      </c>
      <c r="AH78" t="n">
        <v>74762.3946373795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10.6151</v>
      </c>
      <c r="E79" t="n">
        <v>9.42</v>
      </c>
      <c r="F79" t="n">
        <v>6.75</v>
      </c>
      <c r="G79" t="n">
        <v>101.22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2</v>
      </c>
      <c r="N79" t="n">
        <v>51.11</v>
      </c>
      <c r="O79" t="n">
        <v>28075.56</v>
      </c>
      <c r="P79" t="n">
        <v>82.38</v>
      </c>
      <c r="Q79" t="n">
        <v>204.14</v>
      </c>
      <c r="R79" t="n">
        <v>23.64</v>
      </c>
      <c r="S79" t="n">
        <v>17.37</v>
      </c>
      <c r="T79" t="n">
        <v>1041.23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  <c r="AA79" t="n">
        <v>60.5838626521816</v>
      </c>
      <c r="AB79" t="n">
        <v>82.89351365206994</v>
      </c>
      <c r="AC79" t="n">
        <v>74.98227305091301</v>
      </c>
      <c r="AD79" t="n">
        <v>60583.8626521816</v>
      </c>
      <c r="AE79" t="n">
        <v>82893.51365206995</v>
      </c>
      <c r="AF79" t="n">
        <v>2.477724458260008e-06</v>
      </c>
      <c r="AG79" t="n">
        <v>0.098125</v>
      </c>
      <c r="AH79" t="n">
        <v>74982.27305091301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10.6157</v>
      </c>
      <c r="E80" t="n">
        <v>9.42</v>
      </c>
      <c r="F80" t="n">
        <v>6.75</v>
      </c>
      <c r="G80" t="n">
        <v>101.22</v>
      </c>
      <c r="H80" t="n">
        <v>1.61</v>
      </c>
      <c r="I80" t="n">
        <v>4</v>
      </c>
      <c r="J80" t="n">
        <v>226.16</v>
      </c>
      <c r="K80" t="n">
        <v>54.38</v>
      </c>
      <c r="L80" t="n">
        <v>20.5</v>
      </c>
      <c r="M80" t="n">
        <v>2</v>
      </c>
      <c r="N80" t="n">
        <v>51.28</v>
      </c>
      <c r="O80" t="n">
        <v>28127.29</v>
      </c>
      <c r="P80" t="n">
        <v>82.44</v>
      </c>
      <c r="Q80" t="n">
        <v>204.14</v>
      </c>
      <c r="R80" t="n">
        <v>23.62</v>
      </c>
      <c r="S80" t="n">
        <v>17.37</v>
      </c>
      <c r="T80" t="n">
        <v>1032.39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  <c r="AA80" t="n">
        <v>60.61130527195497</v>
      </c>
      <c r="AB80" t="n">
        <v>82.93106185512681</v>
      </c>
      <c r="AC80" t="n">
        <v>75.01623770616936</v>
      </c>
      <c r="AD80" t="n">
        <v>60611.30527195497</v>
      </c>
      <c r="AE80" t="n">
        <v>82931.06185512681</v>
      </c>
      <c r="AF80" t="n">
        <v>2.477864507310414e-06</v>
      </c>
      <c r="AG80" t="n">
        <v>0.098125</v>
      </c>
      <c r="AH80" t="n">
        <v>75016.23770616937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10.6135</v>
      </c>
      <c r="E81" t="n">
        <v>9.42</v>
      </c>
      <c r="F81" t="n">
        <v>6.75</v>
      </c>
      <c r="G81" t="n">
        <v>101.25</v>
      </c>
      <c r="H81" t="n">
        <v>1.63</v>
      </c>
      <c r="I81" t="n">
        <v>4</v>
      </c>
      <c r="J81" t="n">
        <v>226.58</v>
      </c>
      <c r="K81" t="n">
        <v>54.38</v>
      </c>
      <c r="L81" t="n">
        <v>20.75</v>
      </c>
      <c r="M81" t="n">
        <v>2</v>
      </c>
      <c r="N81" t="n">
        <v>51.45</v>
      </c>
      <c r="O81" t="n">
        <v>28179.08</v>
      </c>
      <c r="P81" t="n">
        <v>82.56999999999999</v>
      </c>
      <c r="Q81" t="n">
        <v>204.14</v>
      </c>
      <c r="R81" t="n">
        <v>23.7</v>
      </c>
      <c r="S81" t="n">
        <v>17.37</v>
      </c>
      <c r="T81" t="n">
        <v>1070.18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  <c r="AA81" t="n">
        <v>60.69012591894812</v>
      </c>
      <c r="AB81" t="n">
        <v>83.0389077416643</v>
      </c>
      <c r="AC81" t="n">
        <v>75.1137909326584</v>
      </c>
      <c r="AD81" t="n">
        <v>60690.12591894812</v>
      </c>
      <c r="AE81" t="n">
        <v>83038.9077416643</v>
      </c>
      <c r="AF81" t="n">
        <v>2.477350994125595e-06</v>
      </c>
      <c r="AG81" t="n">
        <v>0.098125</v>
      </c>
      <c r="AH81" t="n">
        <v>75113.7909326584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10.6182</v>
      </c>
      <c r="E82" t="n">
        <v>9.42</v>
      </c>
      <c r="F82" t="n">
        <v>6.75</v>
      </c>
      <c r="G82" t="n">
        <v>101.18</v>
      </c>
      <c r="H82" t="n">
        <v>1.64</v>
      </c>
      <c r="I82" t="n">
        <v>4</v>
      </c>
      <c r="J82" t="n">
        <v>227</v>
      </c>
      <c r="K82" t="n">
        <v>54.38</v>
      </c>
      <c r="L82" t="n">
        <v>21</v>
      </c>
      <c r="M82" t="n">
        <v>2</v>
      </c>
      <c r="N82" t="n">
        <v>51.62</v>
      </c>
      <c r="O82" t="n">
        <v>28230.92</v>
      </c>
      <c r="P82" t="n">
        <v>82.59999999999999</v>
      </c>
      <c r="Q82" t="n">
        <v>204.14</v>
      </c>
      <c r="R82" t="n">
        <v>23.59</v>
      </c>
      <c r="S82" t="n">
        <v>17.37</v>
      </c>
      <c r="T82" t="n">
        <v>1019.12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  <c r="AA82" t="n">
        <v>60.67949002710421</v>
      </c>
      <c r="AB82" t="n">
        <v>83.02435524522106</v>
      </c>
      <c r="AC82" t="n">
        <v>75.10062730605112</v>
      </c>
      <c r="AD82" t="n">
        <v>60679.49002710421</v>
      </c>
      <c r="AE82" t="n">
        <v>83024.35524522106</v>
      </c>
      <c r="AF82" t="n">
        <v>2.478448045020435e-06</v>
      </c>
      <c r="AG82" t="n">
        <v>0.098125</v>
      </c>
      <c r="AH82" t="n">
        <v>75100.62730605113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10.6229</v>
      </c>
      <c r="E83" t="n">
        <v>9.41</v>
      </c>
      <c r="F83" t="n">
        <v>6.74</v>
      </c>
      <c r="G83" t="n">
        <v>101.12</v>
      </c>
      <c r="H83" t="n">
        <v>1.66</v>
      </c>
      <c r="I83" t="n">
        <v>4</v>
      </c>
      <c r="J83" t="n">
        <v>227.42</v>
      </c>
      <c r="K83" t="n">
        <v>54.38</v>
      </c>
      <c r="L83" t="n">
        <v>21.25</v>
      </c>
      <c r="M83" t="n">
        <v>2</v>
      </c>
      <c r="N83" t="n">
        <v>51.8</v>
      </c>
      <c r="O83" t="n">
        <v>28282.83</v>
      </c>
      <c r="P83" t="n">
        <v>82.58</v>
      </c>
      <c r="Q83" t="n">
        <v>204.16</v>
      </c>
      <c r="R83" t="n">
        <v>23.42</v>
      </c>
      <c r="S83" t="n">
        <v>17.37</v>
      </c>
      <c r="T83" t="n">
        <v>932.53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60.61862278291859</v>
      </c>
      <c r="AB83" t="n">
        <v>82.94107399645306</v>
      </c>
      <c r="AC83" t="n">
        <v>75.02529430277956</v>
      </c>
      <c r="AD83" t="n">
        <v>60618.6227829186</v>
      </c>
      <c r="AE83" t="n">
        <v>82941.07399645305</v>
      </c>
      <c r="AF83" t="n">
        <v>2.479545095915276e-06</v>
      </c>
      <c r="AG83" t="n">
        <v>0.09802083333333333</v>
      </c>
      <c r="AH83" t="n">
        <v>75025.29430277956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10.6195</v>
      </c>
      <c r="E84" t="n">
        <v>9.42</v>
      </c>
      <c r="F84" t="n">
        <v>6.74</v>
      </c>
      <c r="G84" t="n">
        <v>101.17</v>
      </c>
      <c r="H84" t="n">
        <v>1.68</v>
      </c>
      <c r="I84" t="n">
        <v>4</v>
      </c>
      <c r="J84" t="n">
        <v>227.84</v>
      </c>
      <c r="K84" t="n">
        <v>54.38</v>
      </c>
      <c r="L84" t="n">
        <v>21.5</v>
      </c>
      <c r="M84" t="n">
        <v>2</v>
      </c>
      <c r="N84" t="n">
        <v>51.97</v>
      </c>
      <c r="O84" t="n">
        <v>28334.8</v>
      </c>
      <c r="P84" t="n">
        <v>82.54000000000001</v>
      </c>
      <c r="Q84" t="n">
        <v>204.14</v>
      </c>
      <c r="R84" t="n">
        <v>23.5</v>
      </c>
      <c r="S84" t="n">
        <v>17.37</v>
      </c>
      <c r="T84" t="n">
        <v>970.25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  <c r="AA84" t="n">
        <v>60.61722728623607</v>
      </c>
      <c r="AB84" t="n">
        <v>82.93916461632702</v>
      </c>
      <c r="AC84" t="n">
        <v>75.02356715121293</v>
      </c>
      <c r="AD84" t="n">
        <v>60617.22728623606</v>
      </c>
      <c r="AE84" t="n">
        <v>82939.16461632702</v>
      </c>
      <c r="AF84" t="n">
        <v>2.478751484629646e-06</v>
      </c>
      <c r="AG84" t="n">
        <v>0.098125</v>
      </c>
      <c r="AH84" t="n">
        <v>75023.56715121293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10.6126</v>
      </c>
      <c r="E85" t="n">
        <v>9.42</v>
      </c>
      <c r="F85" t="n">
        <v>6.75</v>
      </c>
      <c r="G85" t="n">
        <v>101.26</v>
      </c>
      <c r="H85" t="n">
        <v>1.69</v>
      </c>
      <c r="I85" t="n">
        <v>4</v>
      </c>
      <c r="J85" t="n">
        <v>228.27</v>
      </c>
      <c r="K85" t="n">
        <v>54.38</v>
      </c>
      <c r="L85" t="n">
        <v>21.75</v>
      </c>
      <c r="M85" t="n">
        <v>2</v>
      </c>
      <c r="N85" t="n">
        <v>52.14</v>
      </c>
      <c r="O85" t="n">
        <v>28386.82</v>
      </c>
      <c r="P85" t="n">
        <v>82.52</v>
      </c>
      <c r="Q85" t="n">
        <v>204.14</v>
      </c>
      <c r="R85" t="n">
        <v>23.7</v>
      </c>
      <c r="S85" t="n">
        <v>17.37</v>
      </c>
      <c r="T85" t="n">
        <v>1073.54</v>
      </c>
      <c r="U85" t="n">
        <v>0.73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60.66947028804957</v>
      </c>
      <c r="AB85" t="n">
        <v>83.0106457962068</v>
      </c>
      <c r="AC85" t="n">
        <v>75.08822626760949</v>
      </c>
      <c r="AD85" t="n">
        <v>60669.47028804957</v>
      </c>
      <c r="AE85" t="n">
        <v>83010.64579620681</v>
      </c>
      <c r="AF85" t="n">
        <v>2.477140920549987e-06</v>
      </c>
      <c r="AG85" t="n">
        <v>0.098125</v>
      </c>
      <c r="AH85" t="n">
        <v>75088.22626760948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10.6151</v>
      </c>
      <c r="E86" t="n">
        <v>9.42</v>
      </c>
      <c r="F86" t="n">
        <v>6.75</v>
      </c>
      <c r="G86" t="n">
        <v>101.22</v>
      </c>
      <c r="H86" t="n">
        <v>1.71</v>
      </c>
      <c r="I86" t="n">
        <v>4</v>
      </c>
      <c r="J86" t="n">
        <v>228.69</v>
      </c>
      <c r="K86" t="n">
        <v>54.38</v>
      </c>
      <c r="L86" t="n">
        <v>22</v>
      </c>
      <c r="M86" t="n">
        <v>2</v>
      </c>
      <c r="N86" t="n">
        <v>52.31</v>
      </c>
      <c r="O86" t="n">
        <v>28438.91</v>
      </c>
      <c r="P86" t="n">
        <v>82.40000000000001</v>
      </c>
      <c r="Q86" t="n">
        <v>204.14</v>
      </c>
      <c r="R86" t="n">
        <v>23.68</v>
      </c>
      <c r="S86" t="n">
        <v>17.37</v>
      </c>
      <c r="T86" t="n">
        <v>1061.63</v>
      </c>
      <c r="U86" t="n">
        <v>0.73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  <c r="AA86" t="n">
        <v>60.59411589250332</v>
      </c>
      <c r="AB86" t="n">
        <v>82.90754258781918</v>
      </c>
      <c r="AC86" t="n">
        <v>74.99496308472408</v>
      </c>
      <c r="AD86" t="n">
        <v>60594.11589250332</v>
      </c>
      <c r="AE86" t="n">
        <v>82907.54258781917</v>
      </c>
      <c r="AF86" t="n">
        <v>2.477724458260008e-06</v>
      </c>
      <c r="AG86" t="n">
        <v>0.098125</v>
      </c>
      <c r="AH86" t="n">
        <v>74994.96308472408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10.6145</v>
      </c>
      <c r="E87" t="n">
        <v>9.42</v>
      </c>
      <c r="F87" t="n">
        <v>6.75</v>
      </c>
      <c r="G87" t="n">
        <v>101.23</v>
      </c>
      <c r="H87" t="n">
        <v>1.73</v>
      </c>
      <c r="I87" t="n">
        <v>4</v>
      </c>
      <c r="J87" t="n">
        <v>229.11</v>
      </c>
      <c r="K87" t="n">
        <v>54.38</v>
      </c>
      <c r="L87" t="n">
        <v>22.25</v>
      </c>
      <c r="M87" t="n">
        <v>2</v>
      </c>
      <c r="N87" t="n">
        <v>52.48</v>
      </c>
      <c r="O87" t="n">
        <v>28491.06</v>
      </c>
      <c r="P87" t="n">
        <v>82.31</v>
      </c>
      <c r="Q87" t="n">
        <v>204.14</v>
      </c>
      <c r="R87" t="n">
        <v>23.65</v>
      </c>
      <c r="S87" t="n">
        <v>17.37</v>
      </c>
      <c r="T87" t="n">
        <v>1047.89</v>
      </c>
      <c r="U87" t="n">
        <v>0.73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  <c r="AA87" t="n">
        <v>60.55129001998999</v>
      </c>
      <c r="AB87" t="n">
        <v>82.84894633970231</v>
      </c>
      <c r="AC87" t="n">
        <v>74.94195918028711</v>
      </c>
      <c r="AD87" t="n">
        <v>60551.29001998999</v>
      </c>
      <c r="AE87" t="n">
        <v>82848.94633970231</v>
      </c>
      <c r="AF87" t="n">
        <v>2.477584409209603e-06</v>
      </c>
      <c r="AG87" t="n">
        <v>0.098125</v>
      </c>
      <c r="AH87" t="n">
        <v>74941.95918028711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10.6157</v>
      </c>
      <c r="E88" t="n">
        <v>9.42</v>
      </c>
      <c r="F88" t="n">
        <v>6.75</v>
      </c>
      <c r="G88" t="n">
        <v>101.22</v>
      </c>
      <c r="H88" t="n">
        <v>1.74</v>
      </c>
      <c r="I88" t="n">
        <v>4</v>
      </c>
      <c r="J88" t="n">
        <v>229.53</v>
      </c>
      <c r="K88" t="n">
        <v>54.38</v>
      </c>
      <c r="L88" t="n">
        <v>22.5</v>
      </c>
      <c r="M88" t="n">
        <v>2</v>
      </c>
      <c r="N88" t="n">
        <v>52.66</v>
      </c>
      <c r="O88" t="n">
        <v>28543.27</v>
      </c>
      <c r="P88" t="n">
        <v>82.15000000000001</v>
      </c>
      <c r="Q88" t="n">
        <v>204.14</v>
      </c>
      <c r="R88" t="n">
        <v>23.57</v>
      </c>
      <c r="S88" t="n">
        <v>17.37</v>
      </c>
      <c r="T88" t="n">
        <v>1005.32</v>
      </c>
      <c r="U88" t="n">
        <v>0.74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  <c r="AA88" t="n">
        <v>60.46264169023942</v>
      </c>
      <c r="AB88" t="n">
        <v>82.72765378404934</v>
      </c>
      <c r="AC88" t="n">
        <v>74.83224261591043</v>
      </c>
      <c r="AD88" t="n">
        <v>60462.64169023942</v>
      </c>
      <c r="AE88" t="n">
        <v>82727.65378404934</v>
      </c>
      <c r="AF88" t="n">
        <v>2.477864507310414e-06</v>
      </c>
      <c r="AG88" t="n">
        <v>0.098125</v>
      </c>
      <c r="AH88" t="n">
        <v>74832.24261591044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10.6167</v>
      </c>
      <c r="E89" t="n">
        <v>9.42</v>
      </c>
      <c r="F89" t="n">
        <v>6.75</v>
      </c>
      <c r="G89" t="n">
        <v>101.2</v>
      </c>
      <c r="H89" t="n">
        <v>1.76</v>
      </c>
      <c r="I89" t="n">
        <v>4</v>
      </c>
      <c r="J89" t="n">
        <v>229.96</v>
      </c>
      <c r="K89" t="n">
        <v>54.38</v>
      </c>
      <c r="L89" t="n">
        <v>22.75</v>
      </c>
      <c r="M89" t="n">
        <v>2</v>
      </c>
      <c r="N89" t="n">
        <v>52.83</v>
      </c>
      <c r="O89" t="n">
        <v>28595.54</v>
      </c>
      <c r="P89" t="n">
        <v>82.01000000000001</v>
      </c>
      <c r="Q89" t="n">
        <v>204.14</v>
      </c>
      <c r="R89" t="n">
        <v>23.58</v>
      </c>
      <c r="S89" t="n">
        <v>17.37</v>
      </c>
      <c r="T89" t="n">
        <v>1010.37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60.3853661585556</v>
      </c>
      <c r="AB89" t="n">
        <v>82.62192199244375</v>
      </c>
      <c r="AC89" t="n">
        <v>74.73660171810015</v>
      </c>
      <c r="AD89" t="n">
        <v>60385.3661585556</v>
      </c>
      <c r="AE89" t="n">
        <v>82621.92199244375</v>
      </c>
      <c r="AF89" t="n">
        <v>2.478097922394422e-06</v>
      </c>
      <c r="AG89" t="n">
        <v>0.098125</v>
      </c>
      <c r="AH89" t="n">
        <v>74736.60171810015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10.6235</v>
      </c>
      <c r="E90" t="n">
        <v>9.41</v>
      </c>
      <c r="F90" t="n">
        <v>6.74</v>
      </c>
      <c r="G90" t="n">
        <v>101.11</v>
      </c>
      <c r="H90" t="n">
        <v>1.77</v>
      </c>
      <c r="I90" t="n">
        <v>4</v>
      </c>
      <c r="J90" t="n">
        <v>230.38</v>
      </c>
      <c r="K90" t="n">
        <v>54.38</v>
      </c>
      <c r="L90" t="n">
        <v>23</v>
      </c>
      <c r="M90" t="n">
        <v>2</v>
      </c>
      <c r="N90" t="n">
        <v>53</v>
      </c>
      <c r="O90" t="n">
        <v>28647.87</v>
      </c>
      <c r="P90" t="n">
        <v>81.66</v>
      </c>
      <c r="Q90" t="n">
        <v>204.15</v>
      </c>
      <c r="R90" t="n">
        <v>23.32</v>
      </c>
      <c r="S90" t="n">
        <v>17.37</v>
      </c>
      <c r="T90" t="n">
        <v>879.9400000000001</v>
      </c>
      <c r="U90" t="n">
        <v>0.75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60.14403175175887</v>
      </c>
      <c r="AB90" t="n">
        <v>82.29171761014204</v>
      </c>
      <c r="AC90" t="n">
        <v>74.43791157860043</v>
      </c>
      <c r="AD90" t="n">
        <v>60144.03175175887</v>
      </c>
      <c r="AE90" t="n">
        <v>82291.71761014205</v>
      </c>
      <c r="AF90" t="n">
        <v>2.479685144965681e-06</v>
      </c>
      <c r="AG90" t="n">
        <v>0.09802083333333333</v>
      </c>
      <c r="AH90" t="n">
        <v>74437.91157860044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10.6201</v>
      </c>
      <c r="E91" t="n">
        <v>9.42</v>
      </c>
      <c r="F91" t="n">
        <v>6.74</v>
      </c>
      <c r="G91" t="n">
        <v>101.16</v>
      </c>
      <c r="H91" t="n">
        <v>1.79</v>
      </c>
      <c r="I91" t="n">
        <v>4</v>
      </c>
      <c r="J91" t="n">
        <v>230.81</v>
      </c>
      <c r="K91" t="n">
        <v>54.38</v>
      </c>
      <c r="L91" t="n">
        <v>23.25</v>
      </c>
      <c r="M91" t="n">
        <v>2</v>
      </c>
      <c r="N91" t="n">
        <v>53.18</v>
      </c>
      <c r="O91" t="n">
        <v>28700.26</v>
      </c>
      <c r="P91" t="n">
        <v>81.44</v>
      </c>
      <c r="Q91" t="n">
        <v>204.14</v>
      </c>
      <c r="R91" t="n">
        <v>23.43</v>
      </c>
      <c r="S91" t="n">
        <v>17.37</v>
      </c>
      <c r="T91" t="n">
        <v>938.3099999999999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60.05024869491166</v>
      </c>
      <c r="AB91" t="n">
        <v>82.16339949434727</v>
      </c>
      <c r="AC91" t="n">
        <v>74.3218399636815</v>
      </c>
      <c r="AD91" t="n">
        <v>60050.24869491166</v>
      </c>
      <c r="AE91" t="n">
        <v>82163.39949434728</v>
      </c>
      <c r="AF91" t="n">
        <v>2.478891533680052e-06</v>
      </c>
      <c r="AG91" t="n">
        <v>0.098125</v>
      </c>
      <c r="AH91" t="n">
        <v>74321.8399636815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10.6223</v>
      </c>
      <c r="E92" t="n">
        <v>9.41</v>
      </c>
      <c r="F92" t="n">
        <v>6.74</v>
      </c>
      <c r="G92" t="n">
        <v>101.13</v>
      </c>
      <c r="H92" t="n">
        <v>1.81</v>
      </c>
      <c r="I92" t="n">
        <v>4</v>
      </c>
      <c r="J92" t="n">
        <v>231.23</v>
      </c>
      <c r="K92" t="n">
        <v>54.38</v>
      </c>
      <c r="L92" t="n">
        <v>23.5</v>
      </c>
      <c r="M92" t="n">
        <v>2</v>
      </c>
      <c r="N92" t="n">
        <v>53.36</v>
      </c>
      <c r="O92" t="n">
        <v>28752.71</v>
      </c>
      <c r="P92" t="n">
        <v>81.09999999999999</v>
      </c>
      <c r="Q92" t="n">
        <v>204.14</v>
      </c>
      <c r="R92" t="n">
        <v>23.42</v>
      </c>
      <c r="S92" t="n">
        <v>17.37</v>
      </c>
      <c r="T92" t="n">
        <v>931.52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59.86371257127188</v>
      </c>
      <c r="AB92" t="n">
        <v>81.90817254059048</v>
      </c>
      <c r="AC92" t="n">
        <v>74.09097151217789</v>
      </c>
      <c r="AD92" t="n">
        <v>59863.71257127188</v>
      </c>
      <c r="AE92" t="n">
        <v>81908.17254059049</v>
      </c>
      <c r="AF92" t="n">
        <v>2.47940504686487e-06</v>
      </c>
      <c r="AG92" t="n">
        <v>0.09802083333333333</v>
      </c>
      <c r="AH92" t="n">
        <v>74090.97151217789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10.6257</v>
      </c>
      <c r="E93" t="n">
        <v>9.41</v>
      </c>
      <c r="F93" t="n">
        <v>6.74</v>
      </c>
      <c r="G93" t="n">
        <v>101.08</v>
      </c>
      <c r="H93" t="n">
        <v>1.82</v>
      </c>
      <c r="I93" t="n">
        <v>4</v>
      </c>
      <c r="J93" t="n">
        <v>231.66</v>
      </c>
      <c r="K93" t="n">
        <v>54.38</v>
      </c>
      <c r="L93" t="n">
        <v>23.75</v>
      </c>
      <c r="M93" t="n">
        <v>2</v>
      </c>
      <c r="N93" t="n">
        <v>53.53</v>
      </c>
      <c r="O93" t="n">
        <v>28805.23</v>
      </c>
      <c r="P93" t="n">
        <v>80.72</v>
      </c>
      <c r="Q93" t="n">
        <v>204.14</v>
      </c>
      <c r="R93" t="n">
        <v>23.33</v>
      </c>
      <c r="S93" t="n">
        <v>17.37</v>
      </c>
      <c r="T93" t="n">
        <v>889.59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59.65055630464554</v>
      </c>
      <c r="AB93" t="n">
        <v>81.6165227328017</v>
      </c>
      <c r="AC93" t="n">
        <v>73.82715635271127</v>
      </c>
      <c r="AD93" t="n">
        <v>59650.55630464554</v>
      </c>
      <c r="AE93" t="n">
        <v>81616.52273280169</v>
      </c>
      <c r="AF93" t="n">
        <v>2.4801986581505e-06</v>
      </c>
      <c r="AG93" t="n">
        <v>0.09802083333333333</v>
      </c>
      <c r="AH93" t="n">
        <v>73827.15635271127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10.6235</v>
      </c>
      <c r="E94" t="n">
        <v>9.41</v>
      </c>
      <c r="F94" t="n">
        <v>6.74</v>
      </c>
      <c r="G94" t="n">
        <v>101.11</v>
      </c>
      <c r="H94" t="n">
        <v>1.84</v>
      </c>
      <c r="I94" t="n">
        <v>4</v>
      </c>
      <c r="J94" t="n">
        <v>232.08</v>
      </c>
      <c r="K94" t="n">
        <v>54.38</v>
      </c>
      <c r="L94" t="n">
        <v>24</v>
      </c>
      <c r="M94" t="n">
        <v>2</v>
      </c>
      <c r="N94" t="n">
        <v>53.71</v>
      </c>
      <c r="O94" t="n">
        <v>28857.81</v>
      </c>
      <c r="P94" t="n">
        <v>80.39</v>
      </c>
      <c r="Q94" t="n">
        <v>204.14</v>
      </c>
      <c r="R94" t="n">
        <v>23.39</v>
      </c>
      <c r="S94" t="n">
        <v>17.37</v>
      </c>
      <c r="T94" t="n">
        <v>915.92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59.49346580079759</v>
      </c>
      <c r="AB94" t="n">
        <v>81.40158457509311</v>
      </c>
      <c r="AC94" t="n">
        <v>73.63273159110675</v>
      </c>
      <c r="AD94" t="n">
        <v>59493.46580079759</v>
      </c>
      <c r="AE94" t="n">
        <v>81401.5845750931</v>
      </c>
      <c r="AF94" t="n">
        <v>2.479685144965681e-06</v>
      </c>
      <c r="AG94" t="n">
        <v>0.09802083333333333</v>
      </c>
      <c r="AH94" t="n">
        <v>73632.73159110674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10.6295</v>
      </c>
      <c r="E95" t="n">
        <v>9.41</v>
      </c>
      <c r="F95" t="n">
        <v>6.74</v>
      </c>
      <c r="G95" t="n">
        <v>101.03</v>
      </c>
      <c r="H95" t="n">
        <v>1.85</v>
      </c>
      <c r="I95" t="n">
        <v>4</v>
      </c>
      <c r="J95" t="n">
        <v>232.51</v>
      </c>
      <c r="K95" t="n">
        <v>54.38</v>
      </c>
      <c r="L95" t="n">
        <v>24.25</v>
      </c>
      <c r="M95" t="n">
        <v>2</v>
      </c>
      <c r="N95" t="n">
        <v>53.88</v>
      </c>
      <c r="O95" t="n">
        <v>28910.45</v>
      </c>
      <c r="P95" t="n">
        <v>80.05</v>
      </c>
      <c r="Q95" t="n">
        <v>204.14</v>
      </c>
      <c r="R95" t="n">
        <v>23.17</v>
      </c>
      <c r="S95" t="n">
        <v>17.37</v>
      </c>
      <c r="T95" t="n">
        <v>807.22</v>
      </c>
      <c r="U95" t="n">
        <v>0.75</v>
      </c>
      <c r="V95" t="n">
        <v>0.76</v>
      </c>
      <c r="W95" t="n">
        <v>1.14</v>
      </c>
      <c r="X95" t="n">
        <v>0.04</v>
      </c>
      <c r="Y95" t="n">
        <v>1</v>
      </c>
      <c r="Z95" t="n">
        <v>10</v>
      </c>
      <c r="AA95" t="n">
        <v>59.28690158327949</v>
      </c>
      <c r="AB95" t="n">
        <v>81.11895429971489</v>
      </c>
      <c r="AC95" t="n">
        <v>73.37707515253642</v>
      </c>
      <c r="AD95" t="n">
        <v>59286.90158327949</v>
      </c>
      <c r="AE95" t="n">
        <v>81118.95429971488</v>
      </c>
      <c r="AF95" t="n">
        <v>2.481085635469733e-06</v>
      </c>
      <c r="AG95" t="n">
        <v>0.09802083333333333</v>
      </c>
      <c r="AH95" t="n">
        <v>73377.07515253642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10.6282</v>
      </c>
      <c r="E96" t="n">
        <v>9.41</v>
      </c>
      <c r="F96" t="n">
        <v>6.74</v>
      </c>
      <c r="G96" t="n">
        <v>101.05</v>
      </c>
      <c r="H96" t="n">
        <v>1.87</v>
      </c>
      <c r="I96" t="n">
        <v>4</v>
      </c>
      <c r="J96" t="n">
        <v>232.94</v>
      </c>
      <c r="K96" t="n">
        <v>54.38</v>
      </c>
      <c r="L96" t="n">
        <v>24.5</v>
      </c>
      <c r="M96" t="n">
        <v>2</v>
      </c>
      <c r="N96" t="n">
        <v>54.06</v>
      </c>
      <c r="O96" t="n">
        <v>28963.15</v>
      </c>
      <c r="P96" t="n">
        <v>79.73999999999999</v>
      </c>
      <c r="Q96" t="n">
        <v>204.14</v>
      </c>
      <c r="R96" t="n">
        <v>23.13</v>
      </c>
      <c r="S96" t="n">
        <v>17.37</v>
      </c>
      <c r="T96" t="n">
        <v>785.74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59.13518848092138</v>
      </c>
      <c r="AB96" t="n">
        <v>80.9113737399589</v>
      </c>
      <c r="AC96" t="n">
        <v>73.18930579006236</v>
      </c>
      <c r="AD96" t="n">
        <v>59135.18848092138</v>
      </c>
      <c r="AE96" t="n">
        <v>80911.3737399589</v>
      </c>
      <c r="AF96" t="n">
        <v>2.480782195860521e-06</v>
      </c>
      <c r="AG96" t="n">
        <v>0.09802083333333333</v>
      </c>
      <c r="AH96" t="n">
        <v>73189.30579006237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10.6301</v>
      </c>
      <c r="E97" t="n">
        <v>9.41</v>
      </c>
      <c r="F97" t="n">
        <v>6.74</v>
      </c>
      <c r="G97" t="n">
        <v>101.03</v>
      </c>
      <c r="H97" t="n">
        <v>1.89</v>
      </c>
      <c r="I97" t="n">
        <v>4</v>
      </c>
      <c r="J97" t="n">
        <v>233.37</v>
      </c>
      <c r="K97" t="n">
        <v>54.38</v>
      </c>
      <c r="L97" t="n">
        <v>24.75</v>
      </c>
      <c r="M97" t="n">
        <v>2</v>
      </c>
      <c r="N97" t="n">
        <v>54.24</v>
      </c>
      <c r="O97" t="n">
        <v>29015.91</v>
      </c>
      <c r="P97" t="n">
        <v>79.34</v>
      </c>
      <c r="Q97" t="n">
        <v>204.14</v>
      </c>
      <c r="R97" t="n">
        <v>23.21</v>
      </c>
      <c r="S97" t="n">
        <v>17.37</v>
      </c>
      <c r="T97" t="n">
        <v>825.4299999999999</v>
      </c>
      <c r="U97" t="n">
        <v>0.75</v>
      </c>
      <c r="V97" t="n">
        <v>0.76</v>
      </c>
      <c r="W97" t="n">
        <v>1.14</v>
      </c>
      <c r="X97" t="n">
        <v>0.04</v>
      </c>
      <c r="Y97" t="n">
        <v>1</v>
      </c>
      <c r="Z97" t="n">
        <v>10</v>
      </c>
      <c r="AA97" t="n">
        <v>58.9201874895509</v>
      </c>
      <c r="AB97" t="n">
        <v>80.61719989839166</v>
      </c>
      <c r="AC97" t="n">
        <v>72.92320748705862</v>
      </c>
      <c r="AD97" t="n">
        <v>58920.1874895509</v>
      </c>
      <c r="AE97" t="n">
        <v>80617.19989839166</v>
      </c>
      <c r="AF97" t="n">
        <v>2.481225684520138e-06</v>
      </c>
      <c r="AG97" t="n">
        <v>0.09802083333333333</v>
      </c>
      <c r="AH97" t="n">
        <v>72923.20748705862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10.6279</v>
      </c>
      <c r="E98" t="n">
        <v>9.41</v>
      </c>
      <c r="F98" t="n">
        <v>6.74</v>
      </c>
      <c r="G98" t="n">
        <v>101.05</v>
      </c>
      <c r="H98" t="n">
        <v>1.9</v>
      </c>
      <c r="I98" t="n">
        <v>4</v>
      </c>
      <c r="J98" t="n">
        <v>233.79</v>
      </c>
      <c r="K98" t="n">
        <v>54.38</v>
      </c>
      <c r="L98" t="n">
        <v>25</v>
      </c>
      <c r="M98" t="n">
        <v>2</v>
      </c>
      <c r="N98" t="n">
        <v>54.42</v>
      </c>
      <c r="O98" t="n">
        <v>29068.74</v>
      </c>
      <c r="P98" t="n">
        <v>79.14</v>
      </c>
      <c r="Q98" t="n">
        <v>204.14</v>
      </c>
      <c r="R98" t="n">
        <v>23.23</v>
      </c>
      <c r="S98" t="n">
        <v>17.37</v>
      </c>
      <c r="T98" t="n">
        <v>839.27</v>
      </c>
      <c r="U98" t="n">
        <v>0.75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58.82957662895591</v>
      </c>
      <c r="AB98" t="n">
        <v>80.49322212145661</v>
      </c>
      <c r="AC98" t="n">
        <v>72.81106197515031</v>
      </c>
      <c r="AD98" t="n">
        <v>58829.5766289559</v>
      </c>
      <c r="AE98" t="n">
        <v>80493.22212145661</v>
      </c>
      <c r="AF98" t="n">
        <v>2.480712171335319e-06</v>
      </c>
      <c r="AG98" t="n">
        <v>0.09802083333333333</v>
      </c>
      <c r="AH98" t="n">
        <v>72811.06197515031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10.6245</v>
      </c>
      <c r="E99" t="n">
        <v>9.41</v>
      </c>
      <c r="F99" t="n">
        <v>6.74</v>
      </c>
      <c r="G99" t="n">
        <v>101.1</v>
      </c>
      <c r="H99" t="n">
        <v>1.92</v>
      </c>
      <c r="I99" t="n">
        <v>4</v>
      </c>
      <c r="J99" t="n">
        <v>234.22</v>
      </c>
      <c r="K99" t="n">
        <v>54.38</v>
      </c>
      <c r="L99" t="n">
        <v>25.25</v>
      </c>
      <c r="M99" t="n">
        <v>2</v>
      </c>
      <c r="N99" t="n">
        <v>54.6</v>
      </c>
      <c r="O99" t="n">
        <v>29121.63</v>
      </c>
      <c r="P99" t="n">
        <v>78.78</v>
      </c>
      <c r="Q99" t="n">
        <v>204.14</v>
      </c>
      <c r="R99" t="n">
        <v>23.39</v>
      </c>
      <c r="S99" t="n">
        <v>17.37</v>
      </c>
      <c r="T99" t="n">
        <v>915.39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58.66339178642575</v>
      </c>
      <c r="AB99" t="n">
        <v>80.26584068834914</v>
      </c>
      <c r="AC99" t="n">
        <v>72.6053815068867</v>
      </c>
      <c r="AD99" t="n">
        <v>58663.39178642575</v>
      </c>
      <c r="AE99" t="n">
        <v>80265.84068834914</v>
      </c>
      <c r="AF99" t="n">
        <v>2.479918560049689e-06</v>
      </c>
      <c r="AG99" t="n">
        <v>0.09802083333333333</v>
      </c>
      <c r="AH99" t="n">
        <v>72605.3815068867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10.6245</v>
      </c>
      <c r="E100" t="n">
        <v>9.41</v>
      </c>
      <c r="F100" t="n">
        <v>6.74</v>
      </c>
      <c r="G100" t="n">
        <v>101.1</v>
      </c>
      <c r="H100" t="n">
        <v>1.93</v>
      </c>
      <c r="I100" t="n">
        <v>4</v>
      </c>
      <c r="J100" t="n">
        <v>234.65</v>
      </c>
      <c r="K100" t="n">
        <v>54.38</v>
      </c>
      <c r="L100" t="n">
        <v>25.5</v>
      </c>
      <c r="M100" t="n">
        <v>2</v>
      </c>
      <c r="N100" t="n">
        <v>54.78</v>
      </c>
      <c r="O100" t="n">
        <v>29174.59</v>
      </c>
      <c r="P100" t="n">
        <v>78.28</v>
      </c>
      <c r="Q100" t="n">
        <v>204.14</v>
      </c>
      <c r="R100" t="n">
        <v>23.38</v>
      </c>
      <c r="S100" t="n">
        <v>17.37</v>
      </c>
      <c r="T100" t="n">
        <v>910.89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58.4072875666056</v>
      </c>
      <c r="AB100" t="n">
        <v>79.91542759627062</v>
      </c>
      <c r="AC100" t="n">
        <v>72.28841134850818</v>
      </c>
      <c r="AD100" t="n">
        <v>58407.2875666056</v>
      </c>
      <c r="AE100" t="n">
        <v>79915.42759627062</v>
      </c>
      <c r="AF100" t="n">
        <v>2.479918560049689e-06</v>
      </c>
      <c r="AG100" t="n">
        <v>0.09802083333333333</v>
      </c>
      <c r="AH100" t="n">
        <v>72288.41134850818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10.6264</v>
      </c>
      <c r="E101" t="n">
        <v>9.41</v>
      </c>
      <c r="F101" t="n">
        <v>6.74</v>
      </c>
      <c r="G101" t="n">
        <v>101.08</v>
      </c>
      <c r="H101" t="n">
        <v>1.95</v>
      </c>
      <c r="I101" t="n">
        <v>4</v>
      </c>
      <c r="J101" t="n">
        <v>235.08</v>
      </c>
      <c r="K101" t="n">
        <v>54.38</v>
      </c>
      <c r="L101" t="n">
        <v>25.75</v>
      </c>
      <c r="M101" t="n">
        <v>1</v>
      </c>
      <c r="N101" t="n">
        <v>54.96</v>
      </c>
      <c r="O101" t="n">
        <v>29227.61</v>
      </c>
      <c r="P101" t="n">
        <v>78.13</v>
      </c>
      <c r="Q101" t="n">
        <v>204.14</v>
      </c>
      <c r="R101" t="n">
        <v>23.26</v>
      </c>
      <c r="S101" t="n">
        <v>17.37</v>
      </c>
      <c r="T101" t="n">
        <v>853.5599999999999</v>
      </c>
      <c r="U101" t="n">
        <v>0.75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58.32037107702392</v>
      </c>
      <c r="AB101" t="n">
        <v>79.79650462074015</v>
      </c>
      <c r="AC101" t="n">
        <v>72.18083821485283</v>
      </c>
      <c r="AD101" t="n">
        <v>58320.37107702392</v>
      </c>
      <c r="AE101" t="n">
        <v>79796.50462074015</v>
      </c>
      <c r="AF101" t="n">
        <v>2.480362048709306e-06</v>
      </c>
      <c r="AG101" t="n">
        <v>0.09802083333333333</v>
      </c>
      <c r="AH101" t="n">
        <v>72180.83821485283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10.6254</v>
      </c>
      <c r="E102" t="n">
        <v>9.41</v>
      </c>
      <c r="F102" t="n">
        <v>6.74</v>
      </c>
      <c r="G102" t="n">
        <v>101.09</v>
      </c>
      <c r="H102" t="n">
        <v>1.96</v>
      </c>
      <c r="I102" t="n">
        <v>4</v>
      </c>
      <c r="J102" t="n">
        <v>235.51</v>
      </c>
      <c r="K102" t="n">
        <v>54.38</v>
      </c>
      <c r="L102" t="n">
        <v>26</v>
      </c>
      <c r="M102" t="n">
        <v>1</v>
      </c>
      <c r="N102" t="n">
        <v>55.14</v>
      </c>
      <c r="O102" t="n">
        <v>29280.69</v>
      </c>
      <c r="P102" t="n">
        <v>77.98</v>
      </c>
      <c r="Q102" t="n">
        <v>204.14</v>
      </c>
      <c r="R102" t="n">
        <v>23.29</v>
      </c>
      <c r="S102" t="n">
        <v>17.37</v>
      </c>
      <c r="T102" t="n">
        <v>867.0599999999999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58.24885388172989</v>
      </c>
      <c r="AB102" t="n">
        <v>79.69865163902293</v>
      </c>
      <c r="AC102" t="n">
        <v>72.09232418437314</v>
      </c>
      <c r="AD102" t="n">
        <v>58248.85388172988</v>
      </c>
      <c r="AE102" t="n">
        <v>79698.65163902292</v>
      </c>
      <c r="AF102" t="n">
        <v>2.480128633625297e-06</v>
      </c>
      <c r="AG102" t="n">
        <v>0.09802083333333333</v>
      </c>
      <c r="AH102" t="n">
        <v>72092.32418437314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10.6229</v>
      </c>
      <c r="E103" t="n">
        <v>9.41</v>
      </c>
      <c r="F103" t="n">
        <v>6.74</v>
      </c>
      <c r="G103" t="n">
        <v>101.12</v>
      </c>
      <c r="H103" t="n">
        <v>1.98</v>
      </c>
      <c r="I103" t="n">
        <v>4</v>
      </c>
      <c r="J103" t="n">
        <v>235.94</v>
      </c>
      <c r="K103" t="n">
        <v>54.38</v>
      </c>
      <c r="L103" t="n">
        <v>26.25</v>
      </c>
      <c r="M103" t="n">
        <v>1</v>
      </c>
      <c r="N103" t="n">
        <v>55.32</v>
      </c>
      <c r="O103" t="n">
        <v>29333.84</v>
      </c>
      <c r="P103" t="n">
        <v>77.87</v>
      </c>
      <c r="Q103" t="n">
        <v>204.14</v>
      </c>
      <c r="R103" t="n">
        <v>23.35</v>
      </c>
      <c r="S103" t="n">
        <v>17.37</v>
      </c>
      <c r="T103" t="n">
        <v>897.5599999999999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58.2057576660132</v>
      </c>
      <c r="AB103" t="n">
        <v>79.6396854954085</v>
      </c>
      <c r="AC103" t="n">
        <v>72.03898568674579</v>
      </c>
      <c r="AD103" t="n">
        <v>58205.7576660132</v>
      </c>
      <c r="AE103" t="n">
        <v>79639.6854954085</v>
      </c>
      <c r="AF103" t="n">
        <v>2.479545095915276e-06</v>
      </c>
      <c r="AG103" t="n">
        <v>0.09802083333333333</v>
      </c>
      <c r="AH103" t="n">
        <v>72038.98568674579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10.6217</v>
      </c>
      <c r="E104" t="n">
        <v>9.41</v>
      </c>
      <c r="F104" t="n">
        <v>6.74</v>
      </c>
      <c r="G104" t="n">
        <v>101.14</v>
      </c>
      <c r="H104" t="n">
        <v>1.99</v>
      </c>
      <c r="I104" t="n">
        <v>4</v>
      </c>
      <c r="J104" t="n">
        <v>236.37</v>
      </c>
      <c r="K104" t="n">
        <v>54.38</v>
      </c>
      <c r="L104" t="n">
        <v>26.5</v>
      </c>
      <c r="M104" t="n">
        <v>1</v>
      </c>
      <c r="N104" t="n">
        <v>55.5</v>
      </c>
      <c r="O104" t="n">
        <v>29387.05</v>
      </c>
      <c r="P104" t="n">
        <v>77.72</v>
      </c>
      <c r="Q104" t="n">
        <v>204.14</v>
      </c>
      <c r="R104" t="n">
        <v>23.39</v>
      </c>
      <c r="S104" t="n">
        <v>17.37</v>
      </c>
      <c r="T104" t="n">
        <v>914.84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58.13526449191329</v>
      </c>
      <c r="AB104" t="n">
        <v>79.54323362466569</v>
      </c>
      <c r="AC104" t="n">
        <v>71.95173904717559</v>
      </c>
      <c r="AD104" t="n">
        <v>58135.26449191329</v>
      </c>
      <c r="AE104" t="n">
        <v>79543.23362466569</v>
      </c>
      <c r="AF104" t="n">
        <v>2.479264997814465e-06</v>
      </c>
      <c r="AG104" t="n">
        <v>0.09802083333333333</v>
      </c>
      <c r="AH104" t="n">
        <v>71951.73904717559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10.6235</v>
      </c>
      <c r="E105" t="n">
        <v>9.41</v>
      </c>
      <c r="F105" t="n">
        <v>6.74</v>
      </c>
      <c r="G105" t="n">
        <v>101.11</v>
      </c>
      <c r="H105" t="n">
        <v>2.01</v>
      </c>
      <c r="I105" t="n">
        <v>4</v>
      </c>
      <c r="J105" t="n">
        <v>236.81</v>
      </c>
      <c r="K105" t="n">
        <v>54.38</v>
      </c>
      <c r="L105" t="n">
        <v>26.75</v>
      </c>
      <c r="M105" t="n">
        <v>1</v>
      </c>
      <c r="N105" t="n">
        <v>55.68</v>
      </c>
      <c r="O105" t="n">
        <v>29440.33</v>
      </c>
      <c r="P105" t="n">
        <v>77.53</v>
      </c>
      <c r="Q105" t="n">
        <v>204.14</v>
      </c>
      <c r="R105" t="n">
        <v>23.32</v>
      </c>
      <c r="S105" t="n">
        <v>17.37</v>
      </c>
      <c r="T105" t="n">
        <v>881.52</v>
      </c>
      <c r="U105" t="n">
        <v>0.75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58.02841176949892</v>
      </c>
      <c r="AB105" t="n">
        <v>79.39703301584903</v>
      </c>
      <c r="AC105" t="n">
        <v>71.81949161927049</v>
      </c>
      <c r="AD105" t="n">
        <v>58028.41176949893</v>
      </c>
      <c r="AE105" t="n">
        <v>79397.03301584904</v>
      </c>
      <c r="AF105" t="n">
        <v>2.479685144965681e-06</v>
      </c>
      <c r="AG105" t="n">
        <v>0.09802083333333333</v>
      </c>
      <c r="AH105" t="n">
        <v>71819.4916192705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10.6248</v>
      </c>
      <c r="E106" t="n">
        <v>9.41</v>
      </c>
      <c r="F106" t="n">
        <v>6.74</v>
      </c>
      <c r="G106" t="n">
        <v>101.1</v>
      </c>
      <c r="H106" t="n">
        <v>2.02</v>
      </c>
      <c r="I106" t="n">
        <v>4</v>
      </c>
      <c r="J106" t="n">
        <v>237.24</v>
      </c>
      <c r="K106" t="n">
        <v>54.38</v>
      </c>
      <c r="L106" t="n">
        <v>27</v>
      </c>
      <c r="M106" t="n">
        <v>1</v>
      </c>
      <c r="N106" t="n">
        <v>55.86</v>
      </c>
      <c r="O106" t="n">
        <v>29493.67</v>
      </c>
      <c r="P106" t="n">
        <v>77.33</v>
      </c>
      <c r="Q106" t="n">
        <v>204.14</v>
      </c>
      <c r="R106" t="n">
        <v>23.33</v>
      </c>
      <c r="S106" t="n">
        <v>17.37</v>
      </c>
      <c r="T106" t="n">
        <v>887.5700000000001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57.91910847551611</v>
      </c>
      <c r="AB106" t="n">
        <v>79.24747942690082</v>
      </c>
      <c r="AC106" t="n">
        <v>71.68421121495167</v>
      </c>
      <c r="AD106" t="n">
        <v>57919.10847551611</v>
      </c>
      <c r="AE106" t="n">
        <v>79247.47942690083</v>
      </c>
      <c r="AF106" t="n">
        <v>2.479988584574892e-06</v>
      </c>
      <c r="AG106" t="n">
        <v>0.09802083333333333</v>
      </c>
      <c r="AH106" t="n">
        <v>71684.21121495168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10.6264</v>
      </c>
      <c r="E107" t="n">
        <v>9.41</v>
      </c>
      <c r="F107" t="n">
        <v>6.74</v>
      </c>
      <c r="G107" t="n">
        <v>101.08</v>
      </c>
      <c r="H107" t="n">
        <v>2.04</v>
      </c>
      <c r="I107" t="n">
        <v>4</v>
      </c>
      <c r="J107" t="n">
        <v>237.67</v>
      </c>
      <c r="K107" t="n">
        <v>54.38</v>
      </c>
      <c r="L107" t="n">
        <v>27.25</v>
      </c>
      <c r="M107" t="n">
        <v>1</v>
      </c>
      <c r="N107" t="n">
        <v>56.05</v>
      </c>
      <c r="O107" t="n">
        <v>29547.07</v>
      </c>
      <c r="P107" t="n">
        <v>77.12</v>
      </c>
      <c r="Q107" t="n">
        <v>204.14</v>
      </c>
      <c r="R107" t="n">
        <v>23.24</v>
      </c>
      <c r="S107" t="n">
        <v>17.37</v>
      </c>
      <c r="T107" t="n">
        <v>841.29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57.80313305166933</v>
      </c>
      <c r="AB107" t="n">
        <v>79.08879673551914</v>
      </c>
      <c r="AC107" t="n">
        <v>71.54067297692285</v>
      </c>
      <c r="AD107" t="n">
        <v>57803.13305166933</v>
      </c>
      <c r="AE107" t="n">
        <v>79088.79673551914</v>
      </c>
      <c r="AF107" t="n">
        <v>2.480362048709306e-06</v>
      </c>
      <c r="AG107" t="n">
        <v>0.09802083333333333</v>
      </c>
      <c r="AH107" t="n">
        <v>71540.67297692286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10.6248</v>
      </c>
      <c r="E108" t="n">
        <v>9.41</v>
      </c>
      <c r="F108" t="n">
        <v>6.74</v>
      </c>
      <c r="G108" t="n">
        <v>101.1</v>
      </c>
      <c r="H108" t="n">
        <v>2.05</v>
      </c>
      <c r="I108" t="n">
        <v>4</v>
      </c>
      <c r="J108" t="n">
        <v>238.11</v>
      </c>
      <c r="K108" t="n">
        <v>54.38</v>
      </c>
      <c r="L108" t="n">
        <v>27.5</v>
      </c>
      <c r="M108" t="n">
        <v>0</v>
      </c>
      <c r="N108" t="n">
        <v>56.23</v>
      </c>
      <c r="O108" t="n">
        <v>29600.54</v>
      </c>
      <c r="P108" t="n">
        <v>77.13</v>
      </c>
      <c r="Q108" t="n">
        <v>204.14</v>
      </c>
      <c r="R108" t="n">
        <v>23.27</v>
      </c>
      <c r="S108" t="n">
        <v>17.37</v>
      </c>
      <c r="T108" t="n">
        <v>859.03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57.81666968011368</v>
      </c>
      <c r="AB108" t="n">
        <v>79.10731814775059</v>
      </c>
      <c r="AC108" t="n">
        <v>71.55742673156591</v>
      </c>
      <c r="AD108" t="n">
        <v>57816.66968011369</v>
      </c>
      <c r="AE108" t="n">
        <v>79107.31814775059</v>
      </c>
      <c r="AF108" t="n">
        <v>2.479988584574892e-06</v>
      </c>
      <c r="AG108" t="n">
        <v>0.09802083333333333</v>
      </c>
      <c r="AH108" t="n">
        <v>71557.42673156591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5.261</v>
      </c>
      <c r="E2" t="n">
        <v>19.01</v>
      </c>
      <c r="F2" t="n">
        <v>9.23</v>
      </c>
      <c r="G2" t="n">
        <v>4.54</v>
      </c>
      <c r="H2" t="n">
        <v>0.06</v>
      </c>
      <c r="I2" t="n">
        <v>122</v>
      </c>
      <c r="J2" t="n">
        <v>296.65</v>
      </c>
      <c r="K2" t="n">
        <v>61.82</v>
      </c>
      <c r="L2" t="n">
        <v>1</v>
      </c>
      <c r="M2" t="n">
        <v>120</v>
      </c>
      <c r="N2" t="n">
        <v>83.83</v>
      </c>
      <c r="O2" t="n">
        <v>36821.52</v>
      </c>
      <c r="P2" t="n">
        <v>168.4</v>
      </c>
      <c r="Q2" t="n">
        <v>204.29</v>
      </c>
      <c r="R2" t="n">
        <v>100.7</v>
      </c>
      <c r="S2" t="n">
        <v>17.37</v>
      </c>
      <c r="T2" t="n">
        <v>38984.12</v>
      </c>
      <c r="U2" t="n">
        <v>0.17</v>
      </c>
      <c r="V2" t="n">
        <v>0.55</v>
      </c>
      <c r="W2" t="n">
        <v>1.35</v>
      </c>
      <c r="X2" t="n">
        <v>2.54</v>
      </c>
      <c r="Y2" t="n">
        <v>1</v>
      </c>
      <c r="Z2" t="n">
        <v>10</v>
      </c>
      <c r="AA2" t="n">
        <v>229.8294964161403</v>
      </c>
      <c r="AB2" t="n">
        <v>314.4628563581983</v>
      </c>
      <c r="AC2" t="n">
        <v>284.4509626988558</v>
      </c>
      <c r="AD2" t="n">
        <v>229829.4964161403</v>
      </c>
      <c r="AE2" t="n">
        <v>314462.8563581983</v>
      </c>
      <c r="AF2" t="n">
        <v>1.148932650613221e-06</v>
      </c>
      <c r="AG2" t="n">
        <v>0.1980208333333333</v>
      </c>
      <c r="AH2" t="n">
        <v>284450.9626988558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6.0567</v>
      </c>
      <c r="E3" t="n">
        <v>16.51</v>
      </c>
      <c r="F3" t="n">
        <v>8.51</v>
      </c>
      <c r="G3" t="n">
        <v>5.68</v>
      </c>
      <c r="H3" t="n">
        <v>0.07000000000000001</v>
      </c>
      <c r="I3" t="n">
        <v>90</v>
      </c>
      <c r="J3" t="n">
        <v>297.17</v>
      </c>
      <c r="K3" t="n">
        <v>61.82</v>
      </c>
      <c r="L3" t="n">
        <v>1.25</v>
      </c>
      <c r="M3" t="n">
        <v>88</v>
      </c>
      <c r="N3" t="n">
        <v>84.09999999999999</v>
      </c>
      <c r="O3" t="n">
        <v>36885.7</v>
      </c>
      <c r="P3" t="n">
        <v>155.19</v>
      </c>
      <c r="Q3" t="n">
        <v>204.25</v>
      </c>
      <c r="R3" t="n">
        <v>78.45999999999999</v>
      </c>
      <c r="S3" t="n">
        <v>17.37</v>
      </c>
      <c r="T3" t="n">
        <v>28023.6</v>
      </c>
      <c r="U3" t="n">
        <v>0.22</v>
      </c>
      <c r="V3" t="n">
        <v>0.6</v>
      </c>
      <c r="W3" t="n">
        <v>1.28</v>
      </c>
      <c r="X3" t="n">
        <v>1.82</v>
      </c>
      <c r="Y3" t="n">
        <v>1</v>
      </c>
      <c r="Z3" t="n">
        <v>10</v>
      </c>
      <c r="AA3" t="n">
        <v>184.364610076564</v>
      </c>
      <c r="AB3" t="n">
        <v>252.255793099196</v>
      </c>
      <c r="AC3" t="n">
        <v>228.1808542491113</v>
      </c>
      <c r="AD3" t="n">
        <v>184364.610076564</v>
      </c>
      <c r="AE3" t="n">
        <v>252255.793099196</v>
      </c>
      <c r="AF3" t="n">
        <v>1.322702981366489e-06</v>
      </c>
      <c r="AG3" t="n">
        <v>0.1719791666666667</v>
      </c>
      <c r="AH3" t="n">
        <v>228180.8542491113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6.6108</v>
      </c>
      <c r="E4" t="n">
        <v>15.13</v>
      </c>
      <c r="F4" t="n">
        <v>8.130000000000001</v>
      </c>
      <c r="G4" t="n">
        <v>6.77</v>
      </c>
      <c r="H4" t="n">
        <v>0.09</v>
      </c>
      <c r="I4" t="n">
        <v>72</v>
      </c>
      <c r="J4" t="n">
        <v>297.7</v>
      </c>
      <c r="K4" t="n">
        <v>61.82</v>
      </c>
      <c r="L4" t="n">
        <v>1.5</v>
      </c>
      <c r="M4" t="n">
        <v>70</v>
      </c>
      <c r="N4" t="n">
        <v>84.37</v>
      </c>
      <c r="O4" t="n">
        <v>36949.99</v>
      </c>
      <c r="P4" t="n">
        <v>148.14</v>
      </c>
      <c r="Q4" t="n">
        <v>204.27</v>
      </c>
      <c r="R4" t="n">
        <v>66.51000000000001</v>
      </c>
      <c r="S4" t="n">
        <v>17.37</v>
      </c>
      <c r="T4" t="n">
        <v>22137.02</v>
      </c>
      <c r="U4" t="n">
        <v>0.26</v>
      </c>
      <c r="V4" t="n">
        <v>0.63</v>
      </c>
      <c r="W4" t="n">
        <v>1.25</v>
      </c>
      <c r="X4" t="n">
        <v>1.43</v>
      </c>
      <c r="Y4" t="n">
        <v>1</v>
      </c>
      <c r="Z4" t="n">
        <v>10</v>
      </c>
      <c r="AA4" t="n">
        <v>161.4965469579317</v>
      </c>
      <c r="AB4" t="n">
        <v>220.9667002725565</v>
      </c>
      <c r="AC4" t="n">
        <v>199.8779485273188</v>
      </c>
      <c r="AD4" t="n">
        <v>161496.5469579317</v>
      </c>
      <c r="AE4" t="n">
        <v>220966.7002725565</v>
      </c>
      <c r="AF4" t="n">
        <v>1.443711075208874e-06</v>
      </c>
      <c r="AG4" t="n">
        <v>0.1576041666666667</v>
      </c>
      <c r="AH4" t="n">
        <v>199877.9485273187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7.0304</v>
      </c>
      <c r="E5" t="n">
        <v>14.22</v>
      </c>
      <c r="F5" t="n">
        <v>7.89</v>
      </c>
      <c r="G5" t="n">
        <v>7.89</v>
      </c>
      <c r="H5" t="n">
        <v>0.1</v>
      </c>
      <c r="I5" t="n">
        <v>60</v>
      </c>
      <c r="J5" t="n">
        <v>298.22</v>
      </c>
      <c r="K5" t="n">
        <v>61.82</v>
      </c>
      <c r="L5" t="n">
        <v>1.75</v>
      </c>
      <c r="M5" t="n">
        <v>58</v>
      </c>
      <c r="N5" t="n">
        <v>84.65000000000001</v>
      </c>
      <c r="O5" t="n">
        <v>37014.39</v>
      </c>
      <c r="P5" t="n">
        <v>143.75</v>
      </c>
      <c r="Q5" t="n">
        <v>204.19</v>
      </c>
      <c r="R5" t="n">
        <v>59.66</v>
      </c>
      <c r="S5" t="n">
        <v>17.37</v>
      </c>
      <c r="T5" t="n">
        <v>18770.33</v>
      </c>
      <c r="U5" t="n">
        <v>0.29</v>
      </c>
      <c r="V5" t="n">
        <v>0.65</v>
      </c>
      <c r="W5" t="n">
        <v>1.22</v>
      </c>
      <c r="X5" t="n">
        <v>1.2</v>
      </c>
      <c r="Y5" t="n">
        <v>1</v>
      </c>
      <c r="Z5" t="n">
        <v>10</v>
      </c>
      <c r="AA5" t="n">
        <v>147.5184768239808</v>
      </c>
      <c r="AB5" t="n">
        <v>201.8412880463624</v>
      </c>
      <c r="AC5" t="n">
        <v>182.5778388013019</v>
      </c>
      <c r="AD5" t="n">
        <v>147518.4768239808</v>
      </c>
      <c r="AE5" t="n">
        <v>201841.2880463624</v>
      </c>
      <c r="AF5" t="n">
        <v>1.53534615222794e-06</v>
      </c>
      <c r="AG5" t="n">
        <v>0.148125</v>
      </c>
      <c r="AH5" t="n">
        <v>182577.8388013019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7.343</v>
      </c>
      <c r="E6" t="n">
        <v>13.62</v>
      </c>
      <c r="F6" t="n">
        <v>7.73</v>
      </c>
      <c r="G6" t="n">
        <v>8.92</v>
      </c>
      <c r="H6" t="n">
        <v>0.12</v>
      </c>
      <c r="I6" t="n">
        <v>52</v>
      </c>
      <c r="J6" t="n">
        <v>298.74</v>
      </c>
      <c r="K6" t="n">
        <v>61.82</v>
      </c>
      <c r="L6" t="n">
        <v>2</v>
      </c>
      <c r="M6" t="n">
        <v>50</v>
      </c>
      <c r="N6" t="n">
        <v>84.92</v>
      </c>
      <c r="O6" t="n">
        <v>37078.91</v>
      </c>
      <c r="P6" t="n">
        <v>140.78</v>
      </c>
      <c r="Q6" t="n">
        <v>204.21</v>
      </c>
      <c r="R6" t="n">
        <v>54.13</v>
      </c>
      <c r="S6" t="n">
        <v>17.37</v>
      </c>
      <c r="T6" t="n">
        <v>16045.88</v>
      </c>
      <c r="U6" t="n">
        <v>0.32</v>
      </c>
      <c r="V6" t="n">
        <v>0.66</v>
      </c>
      <c r="W6" t="n">
        <v>1.22</v>
      </c>
      <c r="X6" t="n">
        <v>1.04</v>
      </c>
      <c r="Y6" t="n">
        <v>1</v>
      </c>
      <c r="Z6" t="n">
        <v>10</v>
      </c>
      <c r="AA6" t="n">
        <v>138.44421089217</v>
      </c>
      <c r="AB6" t="n">
        <v>189.4254770701059</v>
      </c>
      <c r="AC6" t="n">
        <v>171.3469753989152</v>
      </c>
      <c r="AD6" t="n">
        <v>138444.21089217</v>
      </c>
      <c r="AE6" t="n">
        <v>189425.4770701059</v>
      </c>
      <c r="AF6" t="n">
        <v>1.60361384783366e-06</v>
      </c>
      <c r="AG6" t="n">
        <v>0.141875</v>
      </c>
      <c r="AH6" t="n">
        <v>171346.9753989152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7.6415</v>
      </c>
      <c r="E7" t="n">
        <v>13.09</v>
      </c>
      <c r="F7" t="n">
        <v>7.59</v>
      </c>
      <c r="G7" t="n">
        <v>10.12</v>
      </c>
      <c r="H7" t="n">
        <v>0.13</v>
      </c>
      <c r="I7" t="n">
        <v>45</v>
      </c>
      <c r="J7" t="n">
        <v>299.26</v>
      </c>
      <c r="K7" t="n">
        <v>61.82</v>
      </c>
      <c r="L7" t="n">
        <v>2.25</v>
      </c>
      <c r="M7" t="n">
        <v>43</v>
      </c>
      <c r="N7" t="n">
        <v>85.19</v>
      </c>
      <c r="O7" t="n">
        <v>37143.54</v>
      </c>
      <c r="P7" t="n">
        <v>138.11</v>
      </c>
      <c r="Q7" t="n">
        <v>204.2</v>
      </c>
      <c r="R7" t="n">
        <v>49.86</v>
      </c>
      <c r="S7" t="n">
        <v>17.37</v>
      </c>
      <c r="T7" t="n">
        <v>13948.11</v>
      </c>
      <c r="U7" t="n">
        <v>0.35</v>
      </c>
      <c r="V7" t="n">
        <v>0.67</v>
      </c>
      <c r="W7" t="n">
        <v>1.21</v>
      </c>
      <c r="X7" t="n">
        <v>0.9</v>
      </c>
      <c r="Y7" t="n">
        <v>1</v>
      </c>
      <c r="Z7" t="n">
        <v>10</v>
      </c>
      <c r="AA7" t="n">
        <v>130.6412285879856</v>
      </c>
      <c r="AB7" t="n">
        <v>178.7490924382425</v>
      </c>
      <c r="AC7" t="n">
        <v>161.6895299319135</v>
      </c>
      <c r="AD7" t="n">
        <v>130641.2285879856</v>
      </c>
      <c r="AE7" t="n">
        <v>178749.0924382425</v>
      </c>
      <c r="AF7" t="n">
        <v>1.66880229037463e-06</v>
      </c>
      <c r="AG7" t="n">
        <v>0.1363541666666667</v>
      </c>
      <c r="AH7" t="n">
        <v>161689.5299319135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7.8778</v>
      </c>
      <c r="E8" t="n">
        <v>12.69</v>
      </c>
      <c r="F8" t="n">
        <v>7.47</v>
      </c>
      <c r="G8" t="n">
        <v>11.21</v>
      </c>
      <c r="H8" t="n">
        <v>0.15</v>
      </c>
      <c r="I8" t="n">
        <v>40</v>
      </c>
      <c r="J8" t="n">
        <v>299.79</v>
      </c>
      <c r="K8" t="n">
        <v>61.82</v>
      </c>
      <c r="L8" t="n">
        <v>2.5</v>
      </c>
      <c r="M8" t="n">
        <v>38</v>
      </c>
      <c r="N8" t="n">
        <v>85.47</v>
      </c>
      <c r="O8" t="n">
        <v>37208.42</v>
      </c>
      <c r="P8" t="n">
        <v>135.94</v>
      </c>
      <c r="Q8" t="n">
        <v>204.19</v>
      </c>
      <c r="R8" t="n">
        <v>46.52</v>
      </c>
      <c r="S8" t="n">
        <v>17.37</v>
      </c>
      <c r="T8" t="n">
        <v>12301.13</v>
      </c>
      <c r="U8" t="n">
        <v>0.37</v>
      </c>
      <c r="V8" t="n">
        <v>0.68</v>
      </c>
      <c r="W8" t="n">
        <v>1.19</v>
      </c>
      <c r="X8" t="n">
        <v>0.78</v>
      </c>
      <c r="Y8" t="n">
        <v>1</v>
      </c>
      <c r="Z8" t="n">
        <v>10</v>
      </c>
      <c r="AA8" t="n">
        <v>124.8088824617209</v>
      </c>
      <c r="AB8" t="n">
        <v>170.7690191633397</v>
      </c>
      <c r="AC8" t="n">
        <v>154.4710636502617</v>
      </c>
      <c r="AD8" t="n">
        <v>124808.8824617209</v>
      </c>
      <c r="AE8" t="n">
        <v>170769.0191633397</v>
      </c>
      <c r="AF8" t="n">
        <v>1.720407077551955e-06</v>
      </c>
      <c r="AG8" t="n">
        <v>0.1321875</v>
      </c>
      <c r="AH8" t="n">
        <v>154471.0636502617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8.012499999999999</v>
      </c>
      <c r="E9" t="n">
        <v>12.48</v>
      </c>
      <c r="F9" t="n">
        <v>7.43</v>
      </c>
      <c r="G9" t="n">
        <v>12.05</v>
      </c>
      <c r="H9" t="n">
        <v>0.16</v>
      </c>
      <c r="I9" t="n">
        <v>37</v>
      </c>
      <c r="J9" t="n">
        <v>300.32</v>
      </c>
      <c r="K9" t="n">
        <v>61.82</v>
      </c>
      <c r="L9" t="n">
        <v>2.75</v>
      </c>
      <c r="M9" t="n">
        <v>35</v>
      </c>
      <c r="N9" t="n">
        <v>85.73999999999999</v>
      </c>
      <c r="O9" t="n">
        <v>37273.29</v>
      </c>
      <c r="P9" t="n">
        <v>135.08</v>
      </c>
      <c r="Q9" t="n">
        <v>204.23</v>
      </c>
      <c r="R9" t="n">
        <v>44.71</v>
      </c>
      <c r="S9" t="n">
        <v>17.37</v>
      </c>
      <c r="T9" t="n">
        <v>11409.98</v>
      </c>
      <c r="U9" t="n">
        <v>0.39</v>
      </c>
      <c r="V9" t="n">
        <v>0.6899999999999999</v>
      </c>
      <c r="W9" t="n">
        <v>1.2</v>
      </c>
      <c r="X9" t="n">
        <v>0.74</v>
      </c>
      <c r="Y9" t="n">
        <v>1</v>
      </c>
      <c r="Z9" t="n">
        <v>10</v>
      </c>
      <c r="AA9" t="n">
        <v>122.0022925101588</v>
      </c>
      <c r="AB9" t="n">
        <v>166.9289189736043</v>
      </c>
      <c r="AC9" t="n">
        <v>150.997457233019</v>
      </c>
      <c r="AD9" t="n">
        <v>122002.2925101588</v>
      </c>
      <c r="AE9" t="n">
        <v>166928.9189736043</v>
      </c>
      <c r="AF9" t="n">
        <v>1.749823771723709e-06</v>
      </c>
      <c r="AG9" t="n">
        <v>0.13</v>
      </c>
      <c r="AH9" t="n">
        <v>150997.457233019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8.2239</v>
      </c>
      <c r="E10" t="n">
        <v>12.16</v>
      </c>
      <c r="F10" t="n">
        <v>7.33</v>
      </c>
      <c r="G10" t="n">
        <v>13.33</v>
      </c>
      <c r="H10" t="n">
        <v>0.18</v>
      </c>
      <c r="I10" t="n">
        <v>33</v>
      </c>
      <c r="J10" t="n">
        <v>300.84</v>
      </c>
      <c r="K10" t="n">
        <v>61.82</v>
      </c>
      <c r="L10" t="n">
        <v>3</v>
      </c>
      <c r="M10" t="n">
        <v>31</v>
      </c>
      <c r="N10" t="n">
        <v>86.02</v>
      </c>
      <c r="O10" t="n">
        <v>37338.27</v>
      </c>
      <c r="P10" t="n">
        <v>133.23</v>
      </c>
      <c r="Q10" t="n">
        <v>204.15</v>
      </c>
      <c r="R10" t="n">
        <v>41.46</v>
      </c>
      <c r="S10" t="n">
        <v>17.37</v>
      </c>
      <c r="T10" t="n">
        <v>9808.98</v>
      </c>
      <c r="U10" t="n">
        <v>0.42</v>
      </c>
      <c r="V10" t="n">
        <v>0.7</v>
      </c>
      <c r="W10" t="n">
        <v>1.19</v>
      </c>
      <c r="X10" t="n">
        <v>0.64</v>
      </c>
      <c r="Y10" t="n">
        <v>1</v>
      </c>
      <c r="Z10" t="n">
        <v>10</v>
      </c>
      <c r="AA10" t="n">
        <v>117.3140674214904</v>
      </c>
      <c r="AB10" t="n">
        <v>160.5142825773978</v>
      </c>
      <c r="AC10" t="n">
        <v>145.1950247314657</v>
      </c>
      <c r="AD10" t="n">
        <v>117314.0674214904</v>
      </c>
      <c r="AE10" t="n">
        <v>160514.2825773978</v>
      </c>
      <c r="AF10" t="n">
        <v>1.795990729020732e-06</v>
      </c>
      <c r="AG10" t="n">
        <v>0.1266666666666667</v>
      </c>
      <c r="AH10" t="n">
        <v>145195.0247314657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8.323700000000001</v>
      </c>
      <c r="E11" t="n">
        <v>12.01</v>
      </c>
      <c r="F11" t="n">
        <v>7.29</v>
      </c>
      <c r="G11" t="n">
        <v>14.12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132.53</v>
      </c>
      <c r="Q11" t="n">
        <v>204.19</v>
      </c>
      <c r="R11" t="n">
        <v>40.58</v>
      </c>
      <c r="S11" t="n">
        <v>17.37</v>
      </c>
      <c r="T11" t="n">
        <v>9377.26</v>
      </c>
      <c r="U11" t="n">
        <v>0.43</v>
      </c>
      <c r="V11" t="n">
        <v>0.7</v>
      </c>
      <c r="W11" t="n">
        <v>1.19</v>
      </c>
      <c r="X11" t="n">
        <v>0.6</v>
      </c>
      <c r="Y11" t="n">
        <v>1</v>
      </c>
      <c r="Z11" t="n">
        <v>10</v>
      </c>
      <c r="AA11" t="n">
        <v>115.3230870862867</v>
      </c>
      <c r="AB11" t="n">
        <v>157.7901354469202</v>
      </c>
      <c r="AC11" t="n">
        <v>142.7308663797555</v>
      </c>
      <c r="AD11" t="n">
        <v>115323.0870862867</v>
      </c>
      <c r="AE11" t="n">
        <v>157790.1354469202</v>
      </c>
      <c r="AF11" t="n">
        <v>1.817785725890377e-06</v>
      </c>
      <c r="AG11" t="n">
        <v>0.1251041666666667</v>
      </c>
      <c r="AH11" t="n">
        <v>142730.8663797555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8.490600000000001</v>
      </c>
      <c r="E12" t="n">
        <v>11.78</v>
      </c>
      <c r="F12" t="n">
        <v>7.22</v>
      </c>
      <c r="G12" t="n">
        <v>15.48</v>
      </c>
      <c r="H12" t="n">
        <v>0.21</v>
      </c>
      <c r="I12" t="n">
        <v>28</v>
      </c>
      <c r="J12" t="n">
        <v>301.9</v>
      </c>
      <c r="K12" t="n">
        <v>61.82</v>
      </c>
      <c r="L12" t="n">
        <v>3.5</v>
      </c>
      <c r="M12" t="n">
        <v>26</v>
      </c>
      <c r="N12" t="n">
        <v>86.58</v>
      </c>
      <c r="O12" t="n">
        <v>37468.6</v>
      </c>
      <c r="P12" t="n">
        <v>131.2</v>
      </c>
      <c r="Q12" t="n">
        <v>204.14</v>
      </c>
      <c r="R12" t="n">
        <v>38.71</v>
      </c>
      <c r="S12" t="n">
        <v>17.37</v>
      </c>
      <c r="T12" t="n">
        <v>8458.610000000001</v>
      </c>
      <c r="U12" t="n">
        <v>0.45</v>
      </c>
      <c r="V12" t="n">
        <v>0.71</v>
      </c>
      <c r="W12" t="n">
        <v>1.17</v>
      </c>
      <c r="X12" t="n">
        <v>0.53</v>
      </c>
      <c r="Y12" t="n">
        <v>1</v>
      </c>
      <c r="Z12" t="n">
        <v>10</v>
      </c>
      <c r="AA12" t="n">
        <v>111.985233991408</v>
      </c>
      <c r="AB12" t="n">
        <v>153.2231375868237</v>
      </c>
      <c r="AC12" t="n">
        <v>138.5997363856034</v>
      </c>
      <c r="AD12" t="n">
        <v>111985.233991408</v>
      </c>
      <c r="AE12" t="n">
        <v>153223.1375868237</v>
      </c>
      <c r="AF12" t="n">
        <v>1.854234473160353e-06</v>
      </c>
      <c r="AG12" t="n">
        <v>0.1227083333333333</v>
      </c>
      <c r="AH12" t="n">
        <v>138599.7363856034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8.595599999999999</v>
      </c>
      <c r="E13" t="n">
        <v>11.63</v>
      </c>
      <c r="F13" t="n">
        <v>7.19</v>
      </c>
      <c r="G13" t="n">
        <v>16.6</v>
      </c>
      <c r="H13" t="n">
        <v>0.22</v>
      </c>
      <c r="I13" t="n">
        <v>26</v>
      </c>
      <c r="J13" t="n">
        <v>302.43</v>
      </c>
      <c r="K13" t="n">
        <v>61.82</v>
      </c>
      <c r="L13" t="n">
        <v>3.75</v>
      </c>
      <c r="M13" t="n">
        <v>24</v>
      </c>
      <c r="N13" t="n">
        <v>86.86</v>
      </c>
      <c r="O13" t="n">
        <v>37533.94</v>
      </c>
      <c r="P13" t="n">
        <v>130.63</v>
      </c>
      <c r="Q13" t="n">
        <v>204.15</v>
      </c>
      <c r="R13" t="n">
        <v>37.34</v>
      </c>
      <c r="S13" t="n">
        <v>17.37</v>
      </c>
      <c r="T13" t="n">
        <v>7782.54</v>
      </c>
      <c r="U13" t="n">
        <v>0.47</v>
      </c>
      <c r="V13" t="n">
        <v>0.71</v>
      </c>
      <c r="W13" t="n">
        <v>1.18</v>
      </c>
      <c r="X13" t="n">
        <v>0.5</v>
      </c>
      <c r="Y13" t="n">
        <v>1</v>
      </c>
      <c r="Z13" t="n">
        <v>10</v>
      </c>
      <c r="AA13" t="n">
        <v>110.1699717392761</v>
      </c>
      <c r="AB13" t="n">
        <v>150.7394156897395</v>
      </c>
      <c r="AC13" t="n">
        <v>136.3530574204506</v>
      </c>
      <c r="AD13" t="n">
        <v>110169.9717392761</v>
      </c>
      <c r="AE13" t="n">
        <v>150739.4156897395</v>
      </c>
      <c r="AF13" t="n">
        <v>1.877165081089337e-06</v>
      </c>
      <c r="AG13" t="n">
        <v>0.1211458333333333</v>
      </c>
      <c r="AH13" t="n">
        <v>136353.0574204506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8.6555</v>
      </c>
      <c r="E14" t="n">
        <v>11.55</v>
      </c>
      <c r="F14" t="n">
        <v>7.17</v>
      </c>
      <c r="G14" t="n">
        <v>17.2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130.09</v>
      </c>
      <c r="Q14" t="n">
        <v>204.2</v>
      </c>
      <c r="R14" t="n">
        <v>36.69</v>
      </c>
      <c r="S14" t="n">
        <v>17.37</v>
      </c>
      <c r="T14" t="n">
        <v>7463.32</v>
      </c>
      <c r="U14" t="n">
        <v>0.47</v>
      </c>
      <c r="V14" t="n">
        <v>0.71</v>
      </c>
      <c r="W14" t="n">
        <v>1.17</v>
      </c>
      <c r="X14" t="n">
        <v>0.47</v>
      </c>
      <c r="Y14" t="n">
        <v>1</v>
      </c>
      <c r="Z14" t="n">
        <v>10</v>
      </c>
      <c r="AA14" t="n">
        <v>109.0090578586293</v>
      </c>
      <c r="AB14" t="n">
        <v>149.1510021023336</v>
      </c>
      <c r="AC14" t="n">
        <v>134.9162397964737</v>
      </c>
      <c r="AD14" t="n">
        <v>109009.0578586293</v>
      </c>
      <c r="AE14" t="n">
        <v>149151.0021023336</v>
      </c>
      <c r="AF14" t="n">
        <v>1.890246446945968e-06</v>
      </c>
      <c r="AG14" t="n">
        <v>0.1203125</v>
      </c>
      <c r="AH14" t="n">
        <v>134916.2397964737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8.7666</v>
      </c>
      <c r="E15" t="n">
        <v>11.41</v>
      </c>
      <c r="F15" t="n">
        <v>7.13</v>
      </c>
      <c r="G15" t="n">
        <v>18.61</v>
      </c>
      <c r="H15" t="n">
        <v>0.25</v>
      </c>
      <c r="I15" t="n">
        <v>23</v>
      </c>
      <c r="J15" t="n">
        <v>303.49</v>
      </c>
      <c r="K15" t="n">
        <v>61.82</v>
      </c>
      <c r="L15" t="n">
        <v>4.25</v>
      </c>
      <c r="M15" t="n">
        <v>21</v>
      </c>
      <c r="N15" t="n">
        <v>87.42</v>
      </c>
      <c r="O15" t="n">
        <v>37664.98</v>
      </c>
      <c r="P15" t="n">
        <v>129.39</v>
      </c>
      <c r="Q15" t="n">
        <v>204.14</v>
      </c>
      <c r="R15" t="n">
        <v>35.76</v>
      </c>
      <c r="S15" t="n">
        <v>17.37</v>
      </c>
      <c r="T15" t="n">
        <v>7005.93</v>
      </c>
      <c r="U15" t="n">
        <v>0.49</v>
      </c>
      <c r="V15" t="n">
        <v>0.72</v>
      </c>
      <c r="W15" t="n">
        <v>1.17</v>
      </c>
      <c r="X15" t="n">
        <v>0.44</v>
      </c>
      <c r="Y15" t="n">
        <v>1</v>
      </c>
      <c r="Z15" t="n">
        <v>10</v>
      </c>
      <c r="AA15" t="n">
        <v>107.0751498036346</v>
      </c>
      <c r="AB15" t="n">
        <v>146.5049437834893</v>
      </c>
      <c r="AC15" t="n">
        <v>132.5227175698128</v>
      </c>
      <c r="AD15" t="n">
        <v>107075.1498036346</v>
      </c>
      <c r="AE15" t="n">
        <v>146504.9437834893</v>
      </c>
      <c r="AF15" t="n">
        <v>1.914509214002256e-06</v>
      </c>
      <c r="AG15" t="n">
        <v>0.1188541666666667</v>
      </c>
      <c r="AH15" t="n">
        <v>132522.7175698128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8.8255</v>
      </c>
      <c r="E16" t="n">
        <v>11.33</v>
      </c>
      <c r="F16" t="n">
        <v>7.11</v>
      </c>
      <c r="G16" t="n">
        <v>19.39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129.01</v>
      </c>
      <c r="Q16" t="n">
        <v>204.17</v>
      </c>
      <c r="R16" t="n">
        <v>34.87</v>
      </c>
      <c r="S16" t="n">
        <v>17.37</v>
      </c>
      <c r="T16" t="n">
        <v>6567.73</v>
      </c>
      <c r="U16" t="n">
        <v>0.5</v>
      </c>
      <c r="V16" t="n">
        <v>0.72</v>
      </c>
      <c r="W16" t="n">
        <v>1.17</v>
      </c>
      <c r="X16" t="n">
        <v>0.42</v>
      </c>
      <c r="Y16" t="n">
        <v>1</v>
      </c>
      <c r="Z16" t="n">
        <v>10</v>
      </c>
      <c r="AA16" t="n">
        <v>106.0680645871665</v>
      </c>
      <c r="AB16" t="n">
        <v>145.1270053608542</v>
      </c>
      <c r="AC16" t="n">
        <v>131.2762876562849</v>
      </c>
      <c r="AD16" t="n">
        <v>106068.0645871665</v>
      </c>
      <c r="AE16" t="n">
        <v>145127.0053608542</v>
      </c>
      <c r="AF16" t="n">
        <v>1.927372193116705e-06</v>
      </c>
      <c r="AG16" t="n">
        <v>0.1180208333333333</v>
      </c>
      <c r="AH16" t="n">
        <v>131276.2876562849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8.894399999999999</v>
      </c>
      <c r="E17" t="n">
        <v>11.24</v>
      </c>
      <c r="F17" t="n">
        <v>7.08</v>
      </c>
      <c r="G17" t="n">
        <v>20.23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128.28</v>
      </c>
      <c r="Q17" t="n">
        <v>204.16</v>
      </c>
      <c r="R17" t="n">
        <v>34</v>
      </c>
      <c r="S17" t="n">
        <v>17.37</v>
      </c>
      <c r="T17" t="n">
        <v>6135.26</v>
      </c>
      <c r="U17" t="n">
        <v>0.51</v>
      </c>
      <c r="V17" t="n">
        <v>0.72</v>
      </c>
      <c r="W17" t="n">
        <v>1.17</v>
      </c>
      <c r="X17" t="n">
        <v>0.39</v>
      </c>
      <c r="Y17" t="n">
        <v>1</v>
      </c>
      <c r="Z17" t="n">
        <v>10</v>
      </c>
      <c r="AA17" t="n">
        <v>104.7097405324406</v>
      </c>
      <c r="AB17" t="n">
        <v>143.2684864641512</v>
      </c>
      <c r="AC17" t="n">
        <v>129.595143194635</v>
      </c>
      <c r="AD17" t="n">
        <v>104709.7405324406</v>
      </c>
      <c r="AE17" t="n">
        <v>143268.4864641512</v>
      </c>
      <c r="AF17" t="n">
        <v>1.942419039652962e-06</v>
      </c>
      <c r="AG17" t="n">
        <v>0.1170833333333333</v>
      </c>
      <c r="AH17" t="n">
        <v>129595.143194635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8.940099999999999</v>
      </c>
      <c r="E18" t="n">
        <v>11.19</v>
      </c>
      <c r="F18" t="n">
        <v>7.08</v>
      </c>
      <c r="G18" t="n">
        <v>21.23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128.23</v>
      </c>
      <c r="Q18" t="n">
        <v>204.15</v>
      </c>
      <c r="R18" t="n">
        <v>33.71</v>
      </c>
      <c r="S18" t="n">
        <v>17.37</v>
      </c>
      <c r="T18" t="n">
        <v>5996.54</v>
      </c>
      <c r="U18" t="n">
        <v>0.52</v>
      </c>
      <c r="V18" t="n">
        <v>0.72</v>
      </c>
      <c r="W18" t="n">
        <v>1.17</v>
      </c>
      <c r="X18" t="n">
        <v>0.39</v>
      </c>
      <c r="Y18" t="n">
        <v>1</v>
      </c>
      <c r="Z18" t="n">
        <v>10</v>
      </c>
      <c r="AA18" t="n">
        <v>104.1526454100211</v>
      </c>
      <c r="AB18" t="n">
        <v>142.506244340355</v>
      </c>
      <c r="AC18" t="n">
        <v>128.9056483893202</v>
      </c>
      <c r="AD18" t="n">
        <v>104152.6454100211</v>
      </c>
      <c r="AE18" t="n">
        <v>142506.244340355</v>
      </c>
      <c r="AF18" t="n">
        <v>1.952399313770625e-06</v>
      </c>
      <c r="AG18" t="n">
        <v>0.1165625</v>
      </c>
      <c r="AH18" t="n">
        <v>128905.6483893202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9.002000000000001</v>
      </c>
      <c r="E19" t="n">
        <v>11.11</v>
      </c>
      <c r="F19" t="n">
        <v>7.06</v>
      </c>
      <c r="G19" t="n">
        <v>22.28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127.83</v>
      </c>
      <c r="Q19" t="n">
        <v>204.14</v>
      </c>
      <c r="R19" t="n">
        <v>33.26</v>
      </c>
      <c r="S19" t="n">
        <v>17.37</v>
      </c>
      <c r="T19" t="n">
        <v>5778.63</v>
      </c>
      <c r="U19" t="n">
        <v>0.52</v>
      </c>
      <c r="V19" t="n">
        <v>0.72</v>
      </c>
      <c r="W19" t="n">
        <v>1.17</v>
      </c>
      <c r="X19" t="n">
        <v>0.36</v>
      </c>
      <c r="Y19" t="n">
        <v>1</v>
      </c>
      <c r="Z19" t="n">
        <v>10</v>
      </c>
      <c r="AA19" t="n">
        <v>103.138195641354</v>
      </c>
      <c r="AB19" t="n">
        <v>141.1182294125002</v>
      </c>
      <c r="AC19" t="n">
        <v>127.6501036580881</v>
      </c>
      <c r="AD19" t="n">
        <v>103138.195641354</v>
      </c>
      <c r="AE19" t="n">
        <v>141118.2294125002</v>
      </c>
      <c r="AF19" t="n">
        <v>1.965917453111618e-06</v>
      </c>
      <c r="AG19" t="n">
        <v>0.1157291666666667</v>
      </c>
      <c r="AH19" t="n">
        <v>127650.1036580881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9.077199999999999</v>
      </c>
      <c r="E20" t="n">
        <v>11.02</v>
      </c>
      <c r="F20" t="n">
        <v>7.02</v>
      </c>
      <c r="G20" t="n">
        <v>23.4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127.14</v>
      </c>
      <c r="Q20" t="n">
        <v>204.16</v>
      </c>
      <c r="R20" t="n">
        <v>31.89</v>
      </c>
      <c r="S20" t="n">
        <v>17.37</v>
      </c>
      <c r="T20" t="n">
        <v>5098.6</v>
      </c>
      <c r="U20" t="n">
        <v>0.54</v>
      </c>
      <c r="V20" t="n">
        <v>0.73</v>
      </c>
      <c r="W20" t="n">
        <v>1.17</v>
      </c>
      <c r="X20" t="n">
        <v>0.33</v>
      </c>
      <c r="Y20" t="n">
        <v>1</v>
      </c>
      <c r="Z20" t="n">
        <v>10</v>
      </c>
      <c r="AA20" t="n">
        <v>101.7496252748743</v>
      </c>
      <c r="AB20" t="n">
        <v>139.2183261776826</v>
      </c>
      <c r="AC20" t="n">
        <v>125.9315245214699</v>
      </c>
      <c r="AD20" t="n">
        <v>101749.6252748743</v>
      </c>
      <c r="AE20" t="n">
        <v>139218.3261776826</v>
      </c>
      <c r="AF20" t="n">
        <v>1.982340136123614e-06</v>
      </c>
      <c r="AG20" t="n">
        <v>0.1147916666666667</v>
      </c>
      <c r="AH20" t="n">
        <v>125931.5245214699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9.1271</v>
      </c>
      <c r="E21" t="n">
        <v>10.96</v>
      </c>
      <c r="F21" t="n">
        <v>7.01</v>
      </c>
      <c r="G21" t="n">
        <v>24.76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126.92</v>
      </c>
      <c r="Q21" t="n">
        <v>204.16</v>
      </c>
      <c r="R21" t="n">
        <v>31.8</v>
      </c>
      <c r="S21" t="n">
        <v>17.37</v>
      </c>
      <c r="T21" t="n">
        <v>5059.32</v>
      </c>
      <c r="U21" t="n">
        <v>0.55</v>
      </c>
      <c r="V21" t="n">
        <v>0.73</v>
      </c>
      <c r="W21" t="n">
        <v>1.17</v>
      </c>
      <c r="X21" t="n">
        <v>0.32</v>
      </c>
      <c r="Y21" t="n">
        <v>1</v>
      </c>
      <c r="Z21" t="n">
        <v>10</v>
      </c>
      <c r="AA21" t="n">
        <v>101.0377691115637</v>
      </c>
      <c r="AB21" t="n">
        <v>138.244333170164</v>
      </c>
      <c r="AC21" t="n">
        <v>125.0504880395809</v>
      </c>
      <c r="AD21" t="n">
        <v>101037.7691115637</v>
      </c>
      <c r="AE21" t="n">
        <v>138244.333170164</v>
      </c>
      <c r="AF21" t="n">
        <v>1.993237634558436e-06</v>
      </c>
      <c r="AG21" t="n">
        <v>0.1141666666666667</v>
      </c>
      <c r="AH21" t="n">
        <v>125050.4880395809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9.1273</v>
      </c>
      <c r="E22" t="n">
        <v>10.96</v>
      </c>
      <c r="F22" t="n">
        <v>7.01</v>
      </c>
      <c r="G22" t="n">
        <v>24.76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126.96</v>
      </c>
      <c r="Q22" t="n">
        <v>204.16</v>
      </c>
      <c r="R22" t="n">
        <v>31.9</v>
      </c>
      <c r="S22" t="n">
        <v>17.37</v>
      </c>
      <c r="T22" t="n">
        <v>5108</v>
      </c>
      <c r="U22" t="n">
        <v>0.54</v>
      </c>
      <c r="V22" t="n">
        <v>0.73</v>
      </c>
      <c r="W22" t="n">
        <v>1.16</v>
      </c>
      <c r="X22" t="n">
        <v>0.32</v>
      </c>
      <c r="Y22" t="n">
        <v>1</v>
      </c>
      <c r="Z22" t="n">
        <v>10</v>
      </c>
      <c r="AA22" t="n">
        <v>101.0594480960756</v>
      </c>
      <c r="AB22" t="n">
        <v>138.2739953131824</v>
      </c>
      <c r="AC22" t="n">
        <v>125.0773192693007</v>
      </c>
      <c r="AD22" t="n">
        <v>101059.4480960756</v>
      </c>
      <c r="AE22" t="n">
        <v>138273.9953131824</v>
      </c>
      <c r="AF22" t="n">
        <v>1.993281311906873e-06</v>
      </c>
      <c r="AG22" t="n">
        <v>0.1141666666666667</v>
      </c>
      <c r="AH22" t="n">
        <v>125077.3192693007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9.1797</v>
      </c>
      <c r="E23" t="n">
        <v>10.89</v>
      </c>
      <c r="F23" t="n">
        <v>7.01</v>
      </c>
      <c r="G23" t="n">
        <v>26.28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126.74</v>
      </c>
      <c r="Q23" t="n">
        <v>204.14</v>
      </c>
      <c r="R23" t="n">
        <v>31.51</v>
      </c>
      <c r="S23" t="n">
        <v>17.37</v>
      </c>
      <c r="T23" t="n">
        <v>4916.03</v>
      </c>
      <c r="U23" t="n">
        <v>0.55</v>
      </c>
      <c r="V23" t="n">
        <v>0.73</v>
      </c>
      <c r="W23" t="n">
        <v>1.17</v>
      </c>
      <c r="X23" t="n">
        <v>0.32</v>
      </c>
      <c r="Y23" t="n">
        <v>1</v>
      </c>
      <c r="Z23" t="n">
        <v>10</v>
      </c>
      <c r="AA23" t="n">
        <v>100.361226146515</v>
      </c>
      <c r="AB23" t="n">
        <v>137.3186572384156</v>
      </c>
      <c r="AC23" t="n">
        <v>124.2131573195639</v>
      </c>
      <c r="AD23" t="n">
        <v>100361.226146515</v>
      </c>
      <c r="AE23" t="n">
        <v>137318.6572384156</v>
      </c>
      <c r="AF23" t="n">
        <v>2.004724777197147e-06</v>
      </c>
      <c r="AG23" t="n">
        <v>0.1134375</v>
      </c>
      <c r="AH23" t="n">
        <v>124213.1573195639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9.245900000000001</v>
      </c>
      <c r="E24" t="n">
        <v>10.82</v>
      </c>
      <c r="F24" t="n">
        <v>6.99</v>
      </c>
      <c r="G24" t="n">
        <v>27.94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126.28</v>
      </c>
      <c r="Q24" t="n">
        <v>204.15</v>
      </c>
      <c r="R24" t="n">
        <v>31.18</v>
      </c>
      <c r="S24" t="n">
        <v>17.37</v>
      </c>
      <c r="T24" t="n">
        <v>4758.21</v>
      </c>
      <c r="U24" t="n">
        <v>0.5600000000000001</v>
      </c>
      <c r="V24" t="n">
        <v>0.73</v>
      </c>
      <c r="W24" t="n">
        <v>1.16</v>
      </c>
      <c r="X24" t="n">
        <v>0.29</v>
      </c>
      <c r="Y24" t="n">
        <v>1</v>
      </c>
      <c r="Z24" t="n">
        <v>10</v>
      </c>
      <c r="AA24" t="n">
        <v>99.31805501146114</v>
      </c>
      <c r="AB24" t="n">
        <v>135.8913444699732</v>
      </c>
      <c r="AC24" t="n">
        <v>122.9220652784952</v>
      </c>
      <c r="AD24" t="n">
        <v>99318.05501146114</v>
      </c>
      <c r="AE24" t="n">
        <v>135891.3444699732</v>
      </c>
      <c r="AF24" t="n">
        <v>2.019181979529516e-06</v>
      </c>
      <c r="AG24" t="n">
        <v>0.1127083333333333</v>
      </c>
      <c r="AH24" t="n">
        <v>122922.0652784952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9.267099999999999</v>
      </c>
      <c r="E25" t="n">
        <v>10.79</v>
      </c>
      <c r="F25" t="n">
        <v>6.96</v>
      </c>
      <c r="G25" t="n">
        <v>27.84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125.82</v>
      </c>
      <c r="Q25" t="n">
        <v>204.18</v>
      </c>
      <c r="R25" t="n">
        <v>30.25</v>
      </c>
      <c r="S25" t="n">
        <v>17.37</v>
      </c>
      <c r="T25" t="n">
        <v>4292.38</v>
      </c>
      <c r="U25" t="n">
        <v>0.57</v>
      </c>
      <c r="V25" t="n">
        <v>0.73</v>
      </c>
      <c r="W25" t="n">
        <v>1.16</v>
      </c>
      <c r="X25" t="n">
        <v>0.27</v>
      </c>
      <c r="Y25" t="n">
        <v>1</v>
      </c>
      <c r="Z25" t="n">
        <v>10</v>
      </c>
      <c r="AA25" t="n">
        <v>98.72580412454289</v>
      </c>
      <c r="AB25" t="n">
        <v>135.081000678227</v>
      </c>
      <c r="AC25" t="n">
        <v>122.1890595609083</v>
      </c>
      <c r="AD25" t="n">
        <v>98725.80412454289</v>
      </c>
      <c r="AE25" t="n">
        <v>135081.000678227</v>
      </c>
      <c r="AF25" t="n">
        <v>2.023811778463749e-06</v>
      </c>
      <c r="AG25" t="n">
        <v>0.1123958333333333</v>
      </c>
      <c r="AH25" t="n">
        <v>122189.0595609083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9.3209</v>
      </c>
      <c r="E26" t="n">
        <v>10.73</v>
      </c>
      <c r="F26" t="n">
        <v>6.95</v>
      </c>
      <c r="G26" t="n">
        <v>29.8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125.61</v>
      </c>
      <c r="Q26" t="n">
        <v>204.15</v>
      </c>
      <c r="R26" t="n">
        <v>30.12</v>
      </c>
      <c r="S26" t="n">
        <v>17.37</v>
      </c>
      <c r="T26" t="n">
        <v>4232.15</v>
      </c>
      <c r="U26" t="n">
        <v>0.58</v>
      </c>
      <c r="V26" t="n">
        <v>0.73</v>
      </c>
      <c r="W26" t="n">
        <v>1.16</v>
      </c>
      <c r="X26" t="n">
        <v>0.26</v>
      </c>
      <c r="Y26" t="n">
        <v>1</v>
      </c>
      <c r="Z26" t="n">
        <v>10</v>
      </c>
      <c r="AA26" t="n">
        <v>98.01021842689394</v>
      </c>
      <c r="AB26" t="n">
        <v>134.1019047572913</v>
      </c>
      <c r="AC26" t="n">
        <v>121.3034071804966</v>
      </c>
      <c r="AD26" t="n">
        <v>98010.21842689395</v>
      </c>
      <c r="AE26" t="n">
        <v>134101.9047572913</v>
      </c>
      <c r="AF26" t="n">
        <v>2.035560985193076e-06</v>
      </c>
      <c r="AG26" t="n">
        <v>0.1117708333333333</v>
      </c>
      <c r="AH26" t="n">
        <v>121303.4071804966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9.329599999999999</v>
      </c>
      <c r="E27" t="n">
        <v>10.72</v>
      </c>
      <c r="F27" t="n">
        <v>6.94</v>
      </c>
      <c r="G27" t="n">
        <v>29.76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125.48</v>
      </c>
      <c r="Q27" t="n">
        <v>204.16</v>
      </c>
      <c r="R27" t="n">
        <v>29.73</v>
      </c>
      <c r="S27" t="n">
        <v>17.37</v>
      </c>
      <c r="T27" t="n">
        <v>4035.07</v>
      </c>
      <c r="U27" t="n">
        <v>0.58</v>
      </c>
      <c r="V27" t="n">
        <v>0.74</v>
      </c>
      <c r="W27" t="n">
        <v>1.16</v>
      </c>
      <c r="X27" t="n">
        <v>0.25</v>
      </c>
      <c r="Y27" t="n">
        <v>1</v>
      </c>
      <c r="Z27" t="n">
        <v>10</v>
      </c>
      <c r="AA27" t="n">
        <v>97.81191039529163</v>
      </c>
      <c r="AB27" t="n">
        <v>133.8305709597203</v>
      </c>
      <c r="AC27" t="n">
        <v>121.0579690997463</v>
      </c>
      <c r="AD27" t="n">
        <v>97811.91039529163</v>
      </c>
      <c r="AE27" t="n">
        <v>133830.5709597203</v>
      </c>
      <c r="AF27" t="n">
        <v>2.037460949850049e-06</v>
      </c>
      <c r="AG27" t="n">
        <v>0.1116666666666667</v>
      </c>
      <c r="AH27" t="n">
        <v>121057.9690997463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9.392099999999999</v>
      </c>
      <c r="E28" t="n">
        <v>10.65</v>
      </c>
      <c r="F28" t="n">
        <v>6.93</v>
      </c>
      <c r="G28" t="n">
        <v>31.97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125.03</v>
      </c>
      <c r="Q28" t="n">
        <v>204.22</v>
      </c>
      <c r="R28" t="n">
        <v>29.2</v>
      </c>
      <c r="S28" t="n">
        <v>17.37</v>
      </c>
      <c r="T28" t="n">
        <v>3777.07</v>
      </c>
      <c r="U28" t="n">
        <v>0.59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96.87880129246435</v>
      </c>
      <c r="AB28" t="n">
        <v>132.5538499193643</v>
      </c>
      <c r="AC28" t="n">
        <v>119.9030965235923</v>
      </c>
      <c r="AD28" t="n">
        <v>96878.80129246434</v>
      </c>
      <c r="AE28" t="n">
        <v>132553.8499193643</v>
      </c>
      <c r="AF28" t="n">
        <v>2.05111012123635e-06</v>
      </c>
      <c r="AG28" t="n">
        <v>0.1109375</v>
      </c>
      <c r="AH28" t="n">
        <v>119903.0965235923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9.388400000000001</v>
      </c>
      <c r="E29" t="n">
        <v>10.65</v>
      </c>
      <c r="F29" t="n">
        <v>6.93</v>
      </c>
      <c r="G29" t="n">
        <v>31.99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125.18</v>
      </c>
      <c r="Q29" t="n">
        <v>204.17</v>
      </c>
      <c r="R29" t="n">
        <v>29.34</v>
      </c>
      <c r="S29" t="n">
        <v>17.37</v>
      </c>
      <c r="T29" t="n">
        <v>3849.11</v>
      </c>
      <c r="U29" t="n">
        <v>0.59</v>
      </c>
      <c r="V29" t="n">
        <v>0.74</v>
      </c>
      <c r="W29" t="n">
        <v>1.16</v>
      </c>
      <c r="X29" t="n">
        <v>0.24</v>
      </c>
      <c r="Y29" t="n">
        <v>1</v>
      </c>
      <c r="Z29" t="n">
        <v>10</v>
      </c>
      <c r="AA29" t="n">
        <v>97.00314487137264</v>
      </c>
      <c r="AB29" t="n">
        <v>132.7239822896781</v>
      </c>
      <c r="AC29" t="n">
        <v>120.0569916992657</v>
      </c>
      <c r="AD29" t="n">
        <v>97003.14487137264</v>
      </c>
      <c r="AE29" t="n">
        <v>132723.9822896781</v>
      </c>
      <c r="AF29" t="n">
        <v>2.050302090290281e-06</v>
      </c>
      <c r="AG29" t="n">
        <v>0.1109375</v>
      </c>
      <c r="AH29" t="n">
        <v>120056.9916992657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9.387</v>
      </c>
      <c r="E30" t="n">
        <v>10.65</v>
      </c>
      <c r="F30" t="n">
        <v>6.93</v>
      </c>
      <c r="G30" t="n">
        <v>32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11</v>
      </c>
      <c r="N30" t="n">
        <v>91.77</v>
      </c>
      <c r="O30" t="n">
        <v>38663.62</v>
      </c>
      <c r="P30" t="n">
        <v>125.08</v>
      </c>
      <c r="Q30" t="n">
        <v>204.14</v>
      </c>
      <c r="R30" t="n">
        <v>29.47</v>
      </c>
      <c r="S30" t="n">
        <v>17.37</v>
      </c>
      <c r="T30" t="n">
        <v>3910.59</v>
      </c>
      <c r="U30" t="n">
        <v>0.59</v>
      </c>
      <c r="V30" t="n">
        <v>0.74</v>
      </c>
      <c r="W30" t="n">
        <v>1.16</v>
      </c>
      <c r="X30" t="n">
        <v>0.24</v>
      </c>
      <c r="Y30" t="n">
        <v>1</v>
      </c>
      <c r="Z30" t="n">
        <v>10</v>
      </c>
      <c r="AA30" t="n">
        <v>96.9593422083918</v>
      </c>
      <c r="AB30" t="n">
        <v>132.6640495537506</v>
      </c>
      <c r="AC30" t="n">
        <v>120.002778859539</v>
      </c>
      <c r="AD30" t="n">
        <v>96959.3422083918</v>
      </c>
      <c r="AE30" t="n">
        <v>132664.0495537506</v>
      </c>
      <c r="AF30" t="n">
        <v>2.049996348851228e-06</v>
      </c>
      <c r="AG30" t="n">
        <v>0.1109375</v>
      </c>
      <c r="AH30" t="n">
        <v>120002.778859539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9.452</v>
      </c>
      <c r="E31" t="n">
        <v>10.58</v>
      </c>
      <c r="F31" t="n">
        <v>6.92</v>
      </c>
      <c r="G31" t="n">
        <v>34.58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124.78</v>
      </c>
      <c r="Q31" t="n">
        <v>204.15</v>
      </c>
      <c r="R31" t="n">
        <v>28.95</v>
      </c>
      <c r="S31" t="n">
        <v>17.37</v>
      </c>
      <c r="T31" t="n">
        <v>3656.73</v>
      </c>
      <c r="U31" t="n">
        <v>0.6</v>
      </c>
      <c r="V31" t="n">
        <v>0.74</v>
      </c>
      <c r="W31" t="n">
        <v>1.15</v>
      </c>
      <c r="X31" t="n">
        <v>0.22</v>
      </c>
      <c r="Y31" t="n">
        <v>1</v>
      </c>
      <c r="Z31" t="n">
        <v>10</v>
      </c>
      <c r="AA31" t="n">
        <v>96.09899649607807</v>
      </c>
      <c r="AB31" t="n">
        <v>131.4868865943896</v>
      </c>
      <c r="AC31" t="n">
        <v>118.9379626808604</v>
      </c>
      <c r="AD31" t="n">
        <v>96098.99649607808</v>
      </c>
      <c r="AE31" t="n">
        <v>131486.8865943896</v>
      </c>
      <c r="AF31" t="n">
        <v>2.06419148709298e-06</v>
      </c>
      <c r="AG31" t="n">
        <v>0.1102083333333333</v>
      </c>
      <c r="AH31" t="n">
        <v>118937.9626808604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9.4533</v>
      </c>
      <c r="E32" t="n">
        <v>10.58</v>
      </c>
      <c r="F32" t="n">
        <v>6.91</v>
      </c>
      <c r="G32" t="n">
        <v>34.57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124.77</v>
      </c>
      <c r="Q32" t="n">
        <v>204.14</v>
      </c>
      <c r="R32" t="n">
        <v>28.75</v>
      </c>
      <c r="S32" t="n">
        <v>17.37</v>
      </c>
      <c r="T32" t="n">
        <v>3558.33</v>
      </c>
      <c r="U32" t="n">
        <v>0.6</v>
      </c>
      <c r="V32" t="n">
        <v>0.74</v>
      </c>
      <c r="W32" t="n">
        <v>1.16</v>
      </c>
      <c r="X32" t="n">
        <v>0.22</v>
      </c>
      <c r="Y32" t="n">
        <v>1</v>
      </c>
      <c r="Z32" t="n">
        <v>10</v>
      </c>
      <c r="AA32" t="n">
        <v>96.04811855532247</v>
      </c>
      <c r="AB32" t="n">
        <v>131.4172731512714</v>
      </c>
      <c r="AC32" t="n">
        <v>118.8749930470503</v>
      </c>
      <c r="AD32" t="n">
        <v>96048.11855532248</v>
      </c>
      <c r="AE32" t="n">
        <v>131417.2731512714</v>
      </c>
      <c r="AF32" t="n">
        <v>2.064475389857815e-06</v>
      </c>
      <c r="AG32" t="n">
        <v>0.1102083333333333</v>
      </c>
      <c r="AH32" t="n">
        <v>118874.9930470503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9.450799999999999</v>
      </c>
      <c r="E33" t="n">
        <v>10.58</v>
      </c>
      <c r="F33" t="n">
        <v>6.92</v>
      </c>
      <c r="G33" t="n">
        <v>34.59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124.7</v>
      </c>
      <c r="Q33" t="n">
        <v>204.16</v>
      </c>
      <c r="R33" t="n">
        <v>28.77</v>
      </c>
      <c r="S33" t="n">
        <v>17.37</v>
      </c>
      <c r="T33" t="n">
        <v>3567.41</v>
      </c>
      <c r="U33" t="n">
        <v>0.6</v>
      </c>
      <c r="V33" t="n">
        <v>0.74</v>
      </c>
      <c r="W33" t="n">
        <v>1.16</v>
      </c>
      <c r="X33" t="n">
        <v>0.23</v>
      </c>
      <c r="Y33" t="n">
        <v>1</v>
      </c>
      <c r="Z33" t="n">
        <v>10</v>
      </c>
      <c r="AA33" t="n">
        <v>96.06488070783881</v>
      </c>
      <c r="AB33" t="n">
        <v>131.4402078678383</v>
      </c>
      <c r="AC33" t="n">
        <v>118.8957389064571</v>
      </c>
      <c r="AD33" t="n">
        <v>96064.88070783881</v>
      </c>
      <c r="AE33" t="n">
        <v>131440.2078678383</v>
      </c>
      <c r="AF33" t="n">
        <v>2.063929423002363e-06</v>
      </c>
      <c r="AG33" t="n">
        <v>0.1102083333333333</v>
      </c>
      <c r="AH33" t="n">
        <v>118895.7389064571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9.5329</v>
      </c>
      <c r="E34" t="n">
        <v>10.49</v>
      </c>
      <c r="F34" t="n">
        <v>6.88</v>
      </c>
      <c r="G34" t="n">
        <v>37.54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123.92</v>
      </c>
      <c r="Q34" t="n">
        <v>204.14</v>
      </c>
      <c r="R34" t="n">
        <v>27.6</v>
      </c>
      <c r="S34" t="n">
        <v>17.37</v>
      </c>
      <c r="T34" t="n">
        <v>2989.15</v>
      </c>
      <c r="U34" t="n">
        <v>0.63</v>
      </c>
      <c r="V34" t="n">
        <v>0.74</v>
      </c>
      <c r="W34" t="n">
        <v>1.16</v>
      </c>
      <c r="X34" t="n">
        <v>0.19</v>
      </c>
      <c r="Y34" t="n">
        <v>1</v>
      </c>
      <c r="Z34" t="n">
        <v>10</v>
      </c>
      <c r="AA34" t="n">
        <v>94.67872979154694</v>
      </c>
      <c r="AB34" t="n">
        <v>129.5436150315062</v>
      </c>
      <c r="AC34" t="n">
        <v>117.1801542285392</v>
      </c>
      <c r="AD34" t="n">
        <v>94678.72979154694</v>
      </c>
      <c r="AE34" t="n">
        <v>129543.6150315062</v>
      </c>
      <c r="AF34" t="n">
        <v>2.081858974535407e-06</v>
      </c>
      <c r="AG34" t="n">
        <v>0.1092708333333333</v>
      </c>
      <c r="AH34" t="n">
        <v>117180.1542285392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9.5334</v>
      </c>
      <c r="E35" t="n">
        <v>10.49</v>
      </c>
      <c r="F35" t="n">
        <v>6.88</v>
      </c>
      <c r="G35" t="n">
        <v>37.53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123.92</v>
      </c>
      <c r="Q35" t="n">
        <v>204.15</v>
      </c>
      <c r="R35" t="n">
        <v>27.71</v>
      </c>
      <c r="S35" t="n">
        <v>17.37</v>
      </c>
      <c r="T35" t="n">
        <v>3043.56</v>
      </c>
      <c r="U35" t="n">
        <v>0.63</v>
      </c>
      <c r="V35" t="n">
        <v>0.74</v>
      </c>
      <c r="W35" t="n">
        <v>1.15</v>
      </c>
      <c r="X35" t="n">
        <v>0.19</v>
      </c>
      <c r="Y35" t="n">
        <v>1</v>
      </c>
      <c r="Z35" t="n">
        <v>10</v>
      </c>
      <c r="AA35" t="n">
        <v>94.67386817857876</v>
      </c>
      <c r="AB35" t="n">
        <v>129.5369631581639</v>
      </c>
      <c r="AC35" t="n">
        <v>117.1741372006527</v>
      </c>
      <c r="AD35" t="n">
        <v>94673.86817857876</v>
      </c>
      <c r="AE35" t="n">
        <v>129536.9631581639</v>
      </c>
      <c r="AF35" t="n">
        <v>2.081968167906498e-06</v>
      </c>
      <c r="AG35" t="n">
        <v>0.1092708333333333</v>
      </c>
      <c r="AH35" t="n">
        <v>117174.1372006527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9.527799999999999</v>
      </c>
      <c r="E36" t="n">
        <v>10.5</v>
      </c>
      <c r="F36" t="n">
        <v>6.89</v>
      </c>
      <c r="G36" t="n">
        <v>37.57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124.03</v>
      </c>
      <c r="Q36" t="n">
        <v>204.16</v>
      </c>
      <c r="R36" t="n">
        <v>28.14</v>
      </c>
      <c r="S36" t="n">
        <v>17.37</v>
      </c>
      <c r="T36" t="n">
        <v>3255.8</v>
      </c>
      <c r="U36" t="n">
        <v>0.62</v>
      </c>
      <c r="V36" t="n">
        <v>0.74</v>
      </c>
      <c r="W36" t="n">
        <v>1.15</v>
      </c>
      <c r="X36" t="n">
        <v>0.2</v>
      </c>
      <c r="Y36" t="n">
        <v>1</v>
      </c>
      <c r="Z36" t="n">
        <v>10</v>
      </c>
      <c r="AA36" t="n">
        <v>94.82343728308609</v>
      </c>
      <c r="AB36" t="n">
        <v>129.7416102054739</v>
      </c>
      <c r="AC36" t="n">
        <v>117.3592530209915</v>
      </c>
      <c r="AD36" t="n">
        <v>94823.4372830861</v>
      </c>
      <c r="AE36" t="n">
        <v>129741.6102054739</v>
      </c>
      <c r="AF36" t="n">
        <v>2.080745202150285e-06</v>
      </c>
      <c r="AG36" t="n">
        <v>0.109375</v>
      </c>
      <c r="AH36" t="n">
        <v>117359.2530209915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9.526300000000001</v>
      </c>
      <c r="E37" t="n">
        <v>10.5</v>
      </c>
      <c r="F37" t="n">
        <v>6.89</v>
      </c>
      <c r="G37" t="n">
        <v>37.58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9</v>
      </c>
      <c r="N37" t="n">
        <v>93.88</v>
      </c>
      <c r="O37" t="n">
        <v>39139.8</v>
      </c>
      <c r="P37" t="n">
        <v>123.9</v>
      </c>
      <c r="Q37" t="n">
        <v>204.15</v>
      </c>
      <c r="R37" t="n">
        <v>27.93</v>
      </c>
      <c r="S37" t="n">
        <v>17.37</v>
      </c>
      <c r="T37" t="n">
        <v>3152.39</v>
      </c>
      <c r="U37" t="n">
        <v>0.62</v>
      </c>
      <c r="V37" t="n">
        <v>0.74</v>
      </c>
      <c r="W37" t="n">
        <v>1.16</v>
      </c>
      <c r="X37" t="n">
        <v>0.2</v>
      </c>
      <c r="Y37" t="n">
        <v>1</v>
      </c>
      <c r="Z37" t="n">
        <v>10</v>
      </c>
      <c r="AA37" t="n">
        <v>94.76379241042092</v>
      </c>
      <c r="AB37" t="n">
        <v>129.6600014593474</v>
      </c>
      <c r="AC37" t="n">
        <v>117.2854328990566</v>
      </c>
      <c r="AD37" t="n">
        <v>94763.79241042092</v>
      </c>
      <c r="AE37" t="n">
        <v>129660.0014593474</v>
      </c>
      <c r="AF37" t="n">
        <v>2.080417622037014e-06</v>
      </c>
      <c r="AG37" t="n">
        <v>0.109375</v>
      </c>
      <c r="AH37" t="n">
        <v>117285.4328990566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9.5959</v>
      </c>
      <c r="E38" t="n">
        <v>10.42</v>
      </c>
      <c r="F38" t="n">
        <v>6.87</v>
      </c>
      <c r="G38" t="n">
        <v>41.21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123.45</v>
      </c>
      <c r="Q38" t="n">
        <v>204.15</v>
      </c>
      <c r="R38" t="n">
        <v>27.28</v>
      </c>
      <c r="S38" t="n">
        <v>17.37</v>
      </c>
      <c r="T38" t="n">
        <v>2830.18</v>
      </c>
      <c r="U38" t="n">
        <v>0.64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93.76957336954482</v>
      </c>
      <c r="AB38" t="n">
        <v>128.2996671057729</v>
      </c>
      <c r="AC38" t="n">
        <v>116.0549269469457</v>
      </c>
      <c r="AD38" t="n">
        <v>93769.57336954481</v>
      </c>
      <c r="AE38" t="n">
        <v>128299.6671057729</v>
      </c>
      <c r="AF38" t="n">
        <v>2.095617339292798e-06</v>
      </c>
      <c r="AG38" t="n">
        <v>0.1085416666666667</v>
      </c>
      <c r="AH38" t="n">
        <v>116054.9269469457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9.5931</v>
      </c>
      <c r="E39" t="n">
        <v>10.42</v>
      </c>
      <c r="F39" t="n">
        <v>6.87</v>
      </c>
      <c r="G39" t="n">
        <v>41.23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123.52</v>
      </c>
      <c r="Q39" t="n">
        <v>204.15</v>
      </c>
      <c r="R39" t="n">
        <v>27.45</v>
      </c>
      <c r="S39" t="n">
        <v>17.37</v>
      </c>
      <c r="T39" t="n">
        <v>2915.9</v>
      </c>
      <c r="U39" t="n">
        <v>0.63</v>
      </c>
      <c r="V39" t="n">
        <v>0.74</v>
      </c>
      <c r="W39" t="n">
        <v>1.15</v>
      </c>
      <c r="X39" t="n">
        <v>0.18</v>
      </c>
      <c r="Y39" t="n">
        <v>1</v>
      </c>
      <c r="Z39" t="n">
        <v>10</v>
      </c>
      <c r="AA39" t="n">
        <v>93.83607378514726</v>
      </c>
      <c r="AB39" t="n">
        <v>128.3906559081914</v>
      </c>
      <c r="AC39" t="n">
        <v>116.1372319057649</v>
      </c>
      <c r="AD39" t="n">
        <v>93836.07378514727</v>
      </c>
      <c r="AE39" t="n">
        <v>128390.6559081914</v>
      </c>
      <c r="AF39" t="n">
        <v>2.095005856414692e-06</v>
      </c>
      <c r="AG39" t="n">
        <v>0.1085416666666667</v>
      </c>
      <c r="AH39" t="n">
        <v>116137.2319057649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9.5982</v>
      </c>
      <c r="E40" t="n">
        <v>10.42</v>
      </c>
      <c r="F40" t="n">
        <v>6.87</v>
      </c>
      <c r="G40" t="n">
        <v>41.2</v>
      </c>
      <c r="H40" t="n">
        <v>0.59</v>
      </c>
      <c r="I40" t="n">
        <v>10</v>
      </c>
      <c r="J40" t="n">
        <v>317.12</v>
      </c>
      <c r="K40" t="n">
        <v>61.82</v>
      </c>
      <c r="L40" t="n">
        <v>10.5</v>
      </c>
      <c r="M40" t="n">
        <v>8</v>
      </c>
      <c r="N40" t="n">
        <v>94.8</v>
      </c>
      <c r="O40" t="n">
        <v>39345.87</v>
      </c>
      <c r="P40" t="n">
        <v>123.42</v>
      </c>
      <c r="Q40" t="n">
        <v>204.14</v>
      </c>
      <c r="R40" t="n">
        <v>27.36</v>
      </c>
      <c r="S40" t="n">
        <v>17.37</v>
      </c>
      <c r="T40" t="n">
        <v>2872.89</v>
      </c>
      <c r="U40" t="n">
        <v>0.63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93.73056892059864</v>
      </c>
      <c r="AB40" t="n">
        <v>128.24629949797</v>
      </c>
      <c r="AC40" t="n">
        <v>116.0066526687295</v>
      </c>
      <c r="AD40" t="n">
        <v>93730.56892059864</v>
      </c>
      <c r="AE40" t="n">
        <v>128246.29949797</v>
      </c>
      <c r="AF40" t="n">
        <v>2.096119628799814e-06</v>
      </c>
      <c r="AG40" t="n">
        <v>0.1085416666666667</v>
      </c>
      <c r="AH40" t="n">
        <v>116006.6526687295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9.604100000000001</v>
      </c>
      <c r="E41" t="n">
        <v>10.41</v>
      </c>
      <c r="F41" t="n">
        <v>6.86</v>
      </c>
      <c r="G41" t="n">
        <v>41.16</v>
      </c>
      <c r="H41" t="n">
        <v>0.6</v>
      </c>
      <c r="I41" t="n">
        <v>10</v>
      </c>
      <c r="J41" t="n">
        <v>317.68</v>
      </c>
      <c r="K41" t="n">
        <v>61.82</v>
      </c>
      <c r="L41" t="n">
        <v>10.75</v>
      </c>
      <c r="M41" t="n">
        <v>8</v>
      </c>
      <c r="N41" t="n">
        <v>95.11</v>
      </c>
      <c r="O41" t="n">
        <v>39414.84</v>
      </c>
      <c r="P41" t="n">
        <v>123.4</v>
      </c>
      <c r="Q41" t="n">
        <v>204.18</v>
      </c>
      <c r="R41" t="n">
        <v>27.06</v>
      </c>
      <c r="S41" t="n">
        <v>17.37</v>
      </c>
      <c r="T41" t="n">
        <v>2720.86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93.63086470732335</v>
      </c>
      <c r="AB41" t="n">
        <v>128.1098797947274</v>
      </c>
      <c r="AC41" t="n">
        <v>115.883252670498</v>
      </c>
      <c r="AD41" t="n">
        <v>93630.86470732336</v>
      </c>
      <c r="AE41" t="n">
        <v>128109.8797947274</v>
      </c>
      <c r="AF41" t="n">
        <v>2.097408110578681e-06</v>
      </c>
      <c r="AG41" t="n">
        <v>0.1084375</v>
      </c>
      <c r="AH41" t="n">
        <v>115883.252670498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9.6738</v>
      </c>
      <c r="E42" t="n">
        <v>10.34</v>
      </c>
      <c r="F42" t="n">
        <v>6.84</v>
      </c>
      <c r="G42" t="n">
        <v>45.6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122.7</v>
      </c>
      <c r="Q42" t="n">
        <v>204.14</v>
      </c>
      <c r="R42" t="n">
        <v>26.54</v>
      </c>
      <c r="S42" t="n">
        <v>17.37</v>
      </c>
      <c r="T42" t="n">
        <v>2464.96</v>
      </c>
      <c r="U42" t="n">
        <v>0.65</v>
      </c>
      <c r="V42" t="n">
        <v>0.75</v>
      </c>
      <c r="W42" t="n">
        <v>1.15</v>
      </c>
      <c r="X42" t="n">
        <v>0.15</v>
      </c>
      <c r="Y42" t="n">
        <v>1</v>
      </c>
      <c r="Z42" t="n">
        <v>10</v>
      </c>
      <c r="AA42" t="n">
        <v>92.5115099039526</v>
      </c>
      <c r="AB42" t="n">
        <v>126.5783291703075</v>
      </c>
      <c r="AC42" t="n">
        <v>114.4978710881275</v>
      </c>
      <c r="AD42" t="n">
        <v>92511.5099039526</v>
      </c>
      <c r="AE42" t="n">
        <v>126578.3291703075</v>
      </c>
      <c r="AF42" t="n">
        <v>2.112629666508683e-06</v>
      </c>
      <c r="AG42" t="n">
        <v>0.1077083333333333</v>
      </c>
      <c r="AH42" t="n">
        <v>114497.8710881275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9.6592</v>
      </c>
      <c r="E43" t="n">
        <v>10.35</v>
      </c>
      <c r="F43" t="n">
        <v>6.86</v>
      </c>
      <c r="G43" t="n">
        <v>45.7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123.22</v>
      </c>
      <c r="Q43" t="n">
        <v>204.15</v>
      </c>
      <c r="R43" t="n">
        <v>26.92</v>
      </c>
      <c r="S43" t="n">
        <v>17.37</v>
      </c>
      <c r="T43" t="n">
        <v>2658.33</v>
      </c>
      <c r="U43" t="n">
        <v>0.65</v>
      </c>
      <c r="V43" t="n">
        <v>0.74</v>
      </c>
      <c r="W43" t="n">
        <v>1.15</v>
      </c>
      <c r="X43" t="n">
        <v>0.16</v>
      </c>
      <c r="Y43" t="n">
        <v>1</v>
      </c>
      <c r="Z43" t="n">
        <v>10</v>
      </c>
      <c r="AA43" t="n">
        <v>93.00463846903892</v>
      </c>
      <c r="AB43" t="n">
        <v>127.2530494283552</v>
      </c>
      <c r="AC43" t="n">
        <v>115.1081969917232</v>
      </c>
      <c r="AD43" t="n">
        <v>93004.63846903892</v>
      </c>
      <c r="AE43" t="n">
        <v>127253.0494283552</v>
      </c>
      <c r="AF43" t="n">
        <v>2.109441220072843e-06</v>
      </c>
      <c r="AG43" t="n">
        <v>0.1078125</v>
      </c>
      <c r="AH43" t="n">
        <v>115108.1969917232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9.653499999999999</v>
      </c>
      <c r="E44" t="n">
        <v>10.36</v>
      </c>
      <c r="F44" t="n">
        <v>6.86</v>
      </c>
      <c r="G44" t="n">
        <v>45.74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123.48</v>
      </c>
      <c r="Q44" t="n">
        <v>204.16</v>
      </c>
      <c r="R44" t="n">
        <v>27.14</v>
      </c>
      <c r="S44" t="n">
        <v>17.37</v>
      </c>
      <c r="T44" t="n">
        <v>2766.07</v>
      </c>
      <c r="U44" t="n">
        <v>0.64</v>
      </c>
      <c r="V44" t="n">
        <v>0.74</v>
      </c>
      <c r="W44" t="n">
        <v>1.15</v>
      </c>
      <c r="X44" t="n">
        <v>0.17</v>
      </c>
      <c r="Y44" t="n">
        <v>1</v>
      </c>
      <c r="Z44" t="n">
        <v>10</v>
      </c>
      <c r="AA44" t="n">
        <v>93.20528932298029</v>
      </c>
      <c r="AB44" t="n">
        <v>127.5275887788085</v>
      </c>
      <c r="AC44" t="n">
        <v>115.3565346918877</v>
      </c>
      <c r="AD44" t="n">
        <v>93205.28932298029</v>
      </c>
      <c r="AE44" t="n">
        <v>127527.5887788085</v>
      </c>
      <c r="AF44" t="n">
        <v>2.108196415642412e-06</v>
      </c>
      <c r="AG44" t="n">
        <v>0.1079166666666667</v>
      </c>
      <c r="AH44" t="n">
        <v>115356.5346918877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9.660299999999999</v>
      </c>
      <c r="E45" t="n">
        <v>10.35</v>
      </c>
      <c r="F45" t="n">
        <v>6.85</v>
      </c>
      <c r="G45" t="n">
        <v>45.7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123.35</v>
      </c>
      <c r="Q45" t="n">
        <v>204.14</v>
      </c>
      <c r="R45" t="n">
        <v>26.96</v>
      </c>
      <c r="S45" t="n">
        <v>17.37</v>
      </c>
      <c r="T45" t="n">
        <v>2675.9</v>
      </c>
      <c r="U45" t="n">
        <v>0.64</v>
      </c>
      <c r="V45" t="n">
        <v>0.75</v>
      </c>
      <c r="W45" t="n">
        <v>1.15</v>
      </c>
      <c r="X45" t="n">
        <v>0.16</v>
      </c>
      <c r="Y45" t="n">
        <v>1</v>
      </c>
      <c r="Z45" t="n">
        <v>10</v>
      </c>
      <c r="AA45" t="n">
        <v>93.03601716683696</v>
      </c>
      <c r="AB45" t="n">
        <v>127.2959831470129</v>
      </c>
      <c r="AC45" t="n">
        <v>115.14703317653</v>
      </c>
      <c r="AD45" t="n">
        <v>93036.01716683696</v>
      </c>
      <c r="AE45" t="n">
        <v>127295.9831470129</v>
      </c>
      <c r="AF45" t="n">
        <v>2.109681445489242e-06</v>
      </c>
      <c r="AG45" t="n">
        <v>0.1078125</v>
      </c>
      <c r="AH45" t="n">
        <v>115147.03317653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9.6608</v>
      </c>
      <c r="E46" t="n">
        <v>10.35</v>
      </c>
      <c r="F46" t="n">
        <v>6.85</v>
      </c>
      <c r="G46" t="n">
        <v>45.69</v>
      </c>
      <c r="H46" t="n">
        <v>0.67</v>
      </c>
      <c r="I46" t="n">
        <v>9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123.21</v>
      </c>
      <c r="Q46" t="n">
        <v>204.14</v>
      </c>
      <c r="R46" t="n">
        <v>27.01</v>
      </c>
      <c r="S46" t="n">
        <v>17.37</v>
      </c>
      <c r="T46" t="n">
        <v>2702.26</v>
      </c>
      <c r="U46" t="n">
        <v>0.64</v>
      </c>
      <c r="V46" t="n">
        <v>0.75</v>
      </c>
      <c r="W46" t="n">
        <v>1.15</v>
      </c>
      <c r="X46" t="n">
        <v>0.16</v>
      </c>
      <c r="Y46" t="n">
        <v>1</v>
      </c>
      <c r="Z46" t="n">
        <v>10</v>
      </c>
      <c r="AA46" t="n">
        <v>92.95244200917531</v>
      </c>
      <c r="AB46" t="n">
        <v>127.1816319292246</v>
      </c>
      <c r="AC46" t="n">
        <v>115.0435954784745</v>
      </c>
      <c r="AD46" t="n">
        <v>92952.44200917531</v>
      </c>
      <c r="AE46" t="n">
        <v>127181.6319292245</v>
      </c>
      <c r="AF46" t="n">
        <v>2.109790638860332e-06</v>
      </c>
      <c r="AG46" t="n">
        <v>0.1078125</v>
      </c>
      <c r="AH46" t="n">
        <v>115043.5954784745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9.6592</v>
      </c>
      <c r="E47" t="n">
        <v>10.35</v>
      </c>
      <c r="F47" t="n">
        <v>6.86</v>
      </c>
      <c r="G47" t="n">
        <v>45.7</v>
      </c>
      <c r="H47" t="n">
        <v>0.68</v>
      </c>
      <c r="I47" t="n">
        <v>9</v>
      </c>
      <c r="J47" t="n">
        <v>321.06</v>
      </c>
      <c r="K47" t="n">
        <v>61.82</v>
      </c>
      <c r="L47" t="n">
        <v>12.25</v>
      </c>
      <c r="M47" t="n">
        <v>7</v>
      </c>
      <c r="N47" t="n">
        <v>96.98999999999999</v>
      </c>
      <c r="O47" t="n">
        <v>39831.64</v>
      </c>
      <c r="P47" t="n">
        <v>123.13</v>
      </c>
      <c r="Q47" t="n">
        <v>204.14</v>
      </c>
      <c r="R47" t="n">
        <v>26.98</v>
      </c>
      <c r="S47" t="n">
        <v>17.37</v>
      </c>
      <c r="T47" t="n">
        <v>2689.22</v>
      </c>
      <c r="U47" t="n">
        <v>0.64</v>
      </c>
      <c r="V47" t="n">
        <v>0.74</v>
      </c>
      <c r="W47" t="n">
        <v>1.15</v>
      </c>
      <c r="X47" t="n">
        <v>0.16</v>
      </c>
      <c r="Y47" t="n">
        <v>1</v>
      </c>
      <c r="Z47" t="n">
        <v>10</v>
      </c>
      <c r="AA47" t="n">
        <v>92.95393279247914</v>
      </c>
      <c r="AB47" t="n">
        <v>127.1836716847096</v>
      </c>
      <c r="AC47" t="n">
        <v>115.0454405625588</v>
      </c>
      <c r="AD47" t="n">
        <v>92953.93279247914</v>
      </c>
      <c r="AE47" t="n">
        <v>127183.6716847096</v>
      </c>
      <c r="AF47" t="n">
        <v>2.109441220072843e-06</v>
      </c>
      <c r="AG47" t="n">
        <v>0.1078125</v>
      </c>
      <c r="AH47" t="n">
        <v>115045.4405625588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9.662599999999999</v>
      </c>
      <c r="E48" t="n">
        <v>10.35</v>
      </c>
      <c r="F48" t="n">
        <v>6.85</v>
      </c>
      <c r="G48" t="n">
        <v>45.68</v>
      </c>
      <c r="H48" t="n">
        <v>0.6899999999999999</v>
      </c>
      <c r="I48" t="n">
        <v>9</v>
      </c>
      <c r="J48" t="n">
        <v>321.63</v>
      </c>
      <c r="K48" t="n">
        <v>61.82</v>
      </c>
      <c r="L48" t="n">
        <v>12.5</v>
      </c>
      <c r="M48" t="n">
        <v>7</v>
      </c>
      <c r="N48" t="n">
        <v>97.31</v>
      </c>
      <c r="O48" t="n">
        <v>39901.61</v>
      </c>
      <c r="P48" t="n">
        <v>122.84</v>
      </c>
      <c r="Q48" t="n">
        <v>204.14</v>
      </c>
      <c r="R48" t="n">
        <v>26.83</v>
      </c>
      <c r="S48" t="n">
        <v>17.37</v>
      </c>
      <c r="T48" t="n">
        <v>2612.43</v>
      </c>
      <c r="U48" t="n">
        <v>0.65</v>
      </c>
      <c r="V48" t="n">
        <v>0.75</v>
      </c>
      <c r="W48" t="n">
        <v>1.15</v>
      </c>
      <c r="X48" t="n">
        <v>0.16</v>
      </c>
      <c r="Y48" t="n">
        <v>1</v>
      </c>
      <c r="Z48" t="n">
        <v>10</v>
      </c>
      <c r="AA48" t="n">
        <v>92.7271116119697</v>
      </c>
      <c r="AB48" t="n">
        <v>126.8733249388925</v>
      </c>
      <c r="AC48" t="n">
        <v>114.764712874588</v>
      </c>
      <c r="AD48" t="n">
        <v>92727.11161196971</v>
      </c>
      <c r="AE48" t="n">
        <v>126873.3249388924</v>
      </c>
      <c r="AF48" t="n">
        <v>2.110183734996258e-06</v>
      </c>
      <c r="AG48" t="n">
        <v>0.1078125</v>
      </c>
      <c r="AH48" t="n">
        <v>114764.712874588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9.742900000000001</v>
      </c>
      <c r="E49" t="n">
        <v>10.26</v>
      </c>
      <c r="F49" t="n">
        <v>6.82</v>
      </c>
      <c r="G49" t="n">
        <v>51.17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6</v>
      </c>
      <c r="N49" t="n">
        <v>97.62</v>
      </c>
      <c r="O49" t="n">
        <v>39971.73</v>
      </c>
      <c r="P49" t="n">
        <v>122.39</v>
      </c>
      <c r="Q49" t="n">
        <v>204.14</v>
      </c>
      <c r="R49" t="n">
        <v>26</v>
      </c>
      <c r="S49" t="n">
        <v>17.37</v>
      </c>
      <c r="T49" t="n">
        <v>2199.94</v>
      </c>
      <c r="U49" t="n">
        <v>0.67</v>
      </c>
      <c r="V49" t="n">
        <v>0.75</v>
      </c>
      <c r="W49" t="n">
        <v>1.15</v>
      </c>
      <c r="X49" t="n">
        <v>0.13</v>
      </c>
      <c r="Y49" t="n">
        <v>1</v>
      </c>
      <c r="Z49" t="n">
        <v>10</v>
      </c>
      <c r="AA49" t="n">
        <v>91.63114657369219</v>
      </c>
      <c r="AB49" t="n">
        <v>125.3737772229568</v>
      </c>
      <c r="AC49" t="n">
        <v>113.4082798880324</v>
      </c>
      <c r="AD49" t="n">
        <v>91631.1465736922</v>
      </c>
      <c r="AE49" t="n">
        <v>125373.7772229569</v>
      </c>
      <c r="AF49" t="n">
        <v>2.127720190393377e-06</v>
      </c>
      <c r="AG49" t="n">
        <v>0.106875</v>
      </c>
      <c r="AH49" t="n">
        <v>113408.2798880324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9.744</v>
      </c>
      <c r="E50" t="n">
        <v>10.26</v>
      </c>
      <c r="F50" t="n">
        <v>6.82</v>
      </c>
      <c r="G50" t="n">
        <v>51.16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6</v>
      </c>
      <c r="N50" t="n">
        <v>97.94</v>
      </c>
      <c r="O50" t="n">
        <v>40042</v>
      </c>
      <c r="P50" t="n">
        <v>122.31</v>
      </c>
      <c r="Q50" t="n">
        <v>204.15</v>
      </c>
      <c r="R50" t="n">
        <v>25.82</v>
      </c>
      <c r="S50" t="n">
        <v>17.37</v>
      </c>
      <c r="T50" t="n">
        <v>2112.1</v>
      </c>
      <c r="U50" t="n">
        <v>0.67</v>
      </c>
      <c r="V50" t="n">
        <v>0.75</v>
      </c>
      <c r="W50" t="n">
        <v>1.15</v>
      </c>
      <c r="X50" t="n">
        <v>0.13</v>
      </c>
      <c r="Y50" t="n">
        <v>1</v>
      </c>
      <c r="Z50" t="n">
        <v>10</v>
      </c>
      <c r="AA50" t="n">
        <v>91.57634590250944</v>
      </c>
      <c r="AB50" t="n">
        <v>125.2987965270096</v>
      </c>
      <c r="AC50" t="n">
        <v>113.3404552444703</v>
      </c>
      <c r="AD50" t="n">
        <v>91576.34590250945</v>
      </c>
      <c r="AE50" t="n">
        <v>125298.7965270096</v>
      </c>
      <c r="AF50" t="n">
        <v>2.127960415809776e-06</v>
      </c>
      <c r="AG50" t="n">
        <v>0.106875</v>
      </c>
      <c r="AH50" t="n">
        <v>113340.4552444703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9.7392</v>
      </c>
      <c r="E51" t="n">
        <v>10.27</v>
      </c>
      <c r="F51" t="n">
        <v>6.83</v>
      </c>
      <c r="G51" t="n">
        <v>51.2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122.35</v>
      </c>
      <c r="Q51" t="n">
        <v>204.14</v>
      </c>
      <c r="R51" t="n">
        <v>25.92</v>
      </c>
      <c r="S51" t="n">
        <v>17.37</v>
      </c>
      <c r="T51" t="n">
        <v>2160</v>
      </c>
      <c r="U51" t="n">
        <v>0.67</v>
      </c>
      <c r="V51" t="n">
        <v>0.75</v>
      </c>
      <c r="W51" t="n">
        <v>1.15</v>
      </c>
      <c r="X51" t="n">
        <v>0.14</v>
      </c>
      <c r="Y51" t="n">
        <v>1</v>
      </c>
      <c r="Z51" t="n">
        <v>10</v>
      </c>
      <c r="AA51" t="n">
        <v>91.67442525217731</v>
      </c>
      <c r="AB51" t="n">
        <v>125.4329930201807</v>
      </c>
      <c r="AC51" t="n">
        <v>113.4618442126791</v>
      </c>
      <c r="AD51" t="n">
        <v>91674.42525217732</v>
      </c>
      <c r="AE51" t="n">
        <v>125432.9930201807</v>
      </c>
      <c r="AF51" t="n">
        <v>2.126912159447308e-06</v>
      </c>
      <c r="AG51" t="n">
        <v>0.1069791666666667</v>
      </c>
      <c r="AH51" t="n">
        <v>113461.8442126791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9.734999999999999</v>
      </c>
      <c r="E52" t="n">
        <v>10.27</v>
      </c>
      <c r="F52" t="n">
        <v>6.83</v>
      </c>
      <c r="G52" t="n">
        <v>51.23</v>
      </c>
      <c r="H52" t="n">
        <v>0.74</v>
      </c>
      <c r="I52" t="n">
        <v>8</v>
      </c>
      <c r="J52" t="n">
        <v>323.91</v>
      </c>
      <c r="K52" t="n">
        <v>61.82</v>
      </c>
      <c r="L52" t="n">
        <v>13.5</v>
      </c>
      <c r="M52" t="n">
        <v>6</v>
      </c>
      <c r="N52" t="n">
        <v>98.59</v>
      </c>
      <c r="O52" t="n">
        <v>40183.11</v>
      </c>
      <c r="P52" t="n">
        <v>122.32</v>
      </c>
      <c r="Q52" t="n">
        <v>204.14</v>
      </c>
      <c r="R52" t="n">
        <v>26.31</v>
      </c>
      <c r="S52" t="n">
        <v>17.37</v>
      </c>
      <c r="T52" t="n">
        <v>2355.57</v>
      </c>
      <c r="U52" t="n">
        <v>0.66</v>
      </c>
      <c r="V52" t="n">
        <v>0.75</v>
      </c>
      <c r="W52" t="n">
        <v>1.15</v>
      </c>
      <c r="X52" t="n">
        <v>0.14</v>
      </c>
      <c r="Y52" t="n">
        <v>1</v>
      </c>
      <c r="Z52" t="n">
        <v>10</v>
      </c>
      <c r="AA52" t="n">
        <v>91.69635383232988</v>
      </c>
      <c r="AB52" t="n">
        <v>125.4629966709661</v>
      </c>
      <c r="AC52" t="n">
        <v>113.4889843571439</v>
      </c>
      <c r="AD52" t="n">
        <v>91696.35383232987</v>
      </c>
      <c r="AE52" t="n">
        <v>125462.9966709661</v>
      </c>
      <c r="AF52" t="n">
        <v>2.125994935130148e-06</v>
      </c>
      <c r="AG52" t="n">
        <v>0.1069791666666667</v>
      </c>
      <c r="AH52" t="n">
        <v>113488.9843571439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9.732900000000001</v>
      </c>
      <c r="E53" t="n">
        <v>10.27</v>
      </c>
      <c r="F53" t="n">
        <v>6.83</v>
      </c>
      <c r="G53" t="n">
        <v>51.25</v>
      </c>
      <c r="H53" t="n">
        <v>0.76</v>
      </c>
      <c r="I53" t="n">
        <v>8</v>
      </c>
      <c r="J53" t="n">
        <v>324.48</v>
      </c>
      <c r="K53" t="n">
        <v>61.82</v>
      </c>
      <c r="L53" t="n">
        <v>13.75</v>
      </c>
      <c r="M53" t="n">
        <v>6</v>
      </c>
      <c r="N53" t="n">
        <v>98.91</v>
      </c>
      <c r="O53" t="n">
        <v>40253.84</v>
      </c>
      <c r="P53" t="n">
        <v>122.33</v>
      </c>
      <c r="Q53" t="n">
        <v>204.14</v>
      </c>
      <c r="R53" t="n">
        <v>26.19</v>
      </c>
      <c r="S53" t="n">
        <v>17.37</v>
      </c>
      <c r="T53" t="n">
        <v>2295.6</v>
      </c>
      <c r="U53" t="n">
        <v>0.66</v>
      </c>
      <c r="V53" t="n">
        <v>0.75</v>
      </c>
      <c r="W53" t="n">
        <v>1.15</v>
      </c>
      <c r="X53" t="n">
        <v>0.14</v>
      </c>
      <c r="Y53" t="n">
        <v>1</v>
      </c>
      <c r="Z53" t="n">
        <v>10</v>
      </c>
      <c r="AA53" t="n">
        <v>91.72130347509662</v>
      </c>
      <c r="AB53" t="n">
        <v>125.4971338729001</v>
      </c>
      <c r="AC53" t="n">
        <v>113.5198635524372</v>
      </c>
      <c r="AD53" t="n">
        <v>91721.30347509662</v>
      </c>
      <c r="AE53" t="n">
        <v>125497.1338729001</v>
      </c>
      <c r="AF53" t="n">
        <v>2.125536322971569e-06</v>
      </c>
      <c r="AG53" t="n">
        <v>0.1069791666666667</v>
      </c>
      <c r="AH53" t="n">
        <v>113519.8635524372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9.7403</v>
      </c>
      <c r="E54" t="n">
        <v>10.27</v>
      </c>
      <c r="F54" t="n">
        <v>6.83</v>
      </c>
      <c r="G54" t="n">
        <v>51.19</v>
      </c>
      <c r="H54" t="n">
        <v>0.77</v>
      </c>
      <c r="I54" t="n">
        <v>8</v>
      </c>
      <c r="J54" t="n">
        <v>325.06</v>
      </c>
      <c r="K54" t="n">
        <v>61.82</v>
      </c>
      <c r="L54" t="n">
        <v>14</v>
      </c>
      <c r="M54" t="n">
        <v>6</v>
      </c>
      <c r="N54" t="n">
        <v>99.23999999999999</v>
      </c>
      <c r="O54" t="n">
        <v>40324.71</v>
      </c>
      <c r="P54" t="n">
        <v>122.25</v>
      </c>
      <c r="Q54" t="n">
        <v>204.16</v>
      </c>
      <c r="R54" t="n">
        <v>25.97</v>
      </c>
      <c r="S54" t="n">
        <v>17.37</v>
      </c>
      <c r="T54" t="n">
        <v>2186.88</v>
      </c>
      <c r="U54" t="n">
        <v>0.67</v>
      </c>
      <c r="V54" t="n">
        <v>0.75</v>
      </c>
      <c r="W54" t="n">
        <v>1.15</v>
      </c>
      <c r="X54" t="n">
        <v>0.13</v>
      </c>
      <c r="Y54" t="n">
        <v>1</v>
      </c>
      <c r="Z54" t="n">
        <v>10</v>
      </c>
      <c r="AA54" t="n">
        <v>91.60842480554504</v>
      </c>
      <c r="AB54" t="n">
        <v>125.3426882973642</v>
      </c>
      <c r="AC54" t="n">
        <v>113.3801580458647</v>
      </c>
      <c r="AD54" t="n">
        <v>91608.42480554504</v>
      </c>
      <c r="AE54" t="n">
        <v>125342.6882973642</v>
      </c>
      <c r="AF54" t="n">
        <v>2.127152384863707e-06</v>
      </c>
      <c r="AG54" t="n">
        <v>0.1069791666666667</v>
      </c>
      <c r="AH54" t="n">
        <v>113380.1580458647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9.7308</v>
      </c>
      <c r="E55" t="n">
        <v>10.28</v>
      </c>
      <c r="F55" t="n">
        <v>6.83</v>
      </c>
      <c r="G55" t="n">
        <v>51.26</v>
      </c>
      <c r="H55" t="n">
        <v>0.78</v>
      </c>
      <c r="I55" t="n">
        <v>8</v>
      </c>
      <c r="J55" t="n">
        <v>325.63</v>
      </c>
      <c r="K55" t="n">
        <v>61.82</v>
      </c>
      <c r="L55" t="n">
        <v>14.25</v>
      </c>
      <c r="M55" t="n">
        <v>6</v>
      </c>
      <c r="N55" t="n">
        <v>99.56</v>
      </c>
      <c r="O55" t="n">
        <v>40395.74</v>
      </c>
      <c r="P55" t="n">
        <v>122.25</v>
      </c>
      <c r="Q55" t="n">
        <v>204.17</v>
      </c>
      <c r="R55" t="n">
        <v>26.22</v>
      </c>
      <c r="S55" t="n">
        <v>17.37</v>
      </c>
      <c r="T55" t="n">
        <v>2310.13</v>
      </c>
      <c r="U55" t="n">
        <v>0.66</v>
      </c>
      <c r="V55" t="n">
        <v>0.75</v>
      </c>
      <c r="W55" t="n">
        <v>1.15</v>
      </c>
      <c r="X55" t="n">
        <v>0.14</v>
      </c>
      <c r="Y55" t="n">
        <v>1</v>
      </c>
      <c r="Z55" t="n">
        <v>10</v>
      </c>
      <c r="AA55" t="n">
        <v>91.69626545000042</v>
      </c>
      <c r="AB55" t="n">
        <v>125.4628757423638</v>
      </c>
      <c r="AC55" t="n">
        <v>113.4888749697977</v>
      </c>
      <c r="AD55" t="n">
        <v>91696.26545000043</v>
      </c>
      <c r="AE55" t="n">
        <v>125462.8757423638</v>
      </c>
      <c r="AF55" t="n">
        <v>2.125077710812989e-06</v>
      </c>
      <c r="AG55" t="n">
        <v>0.1070833333333333</v>
      </c>
      <c r="AH55" t="n">
        <v>113488.8749697977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9.817</v>
      </c>
      <c r="E56" t="n">
        <v>10.19</v>
      </c>
      <c r="F56" t="n">
        <v>6.8</v>
      </c>
      <c r="G56" t="n">
        <v>58.29</v>
      </c>
      <c r="H56" t="n">
        <v>0.79</v>
      </c>
      <c r="I56" t="n">
        <v>7</v>
      </c>
      <c r="J56" t="n">
        <v>326.21</v>
      </c>
      <c r="K56" t="n">
        <v>61.82</v>
      </c>
      <c r="L56" t="n">
        <v>14.5</v>
      </c>
      <c r="M56" t="n">
        <v>5</v>
      </c>
      <c r="N56" t="n">
        <v>99.89</v>
      </c>
      <c r="O56" t="n">
        <v>40466.92</v>
      </c>
      <c r="P56" t="n">
        <v>121.4</v>
      </c>
      <c r="Q56" t="n">
        <v>204.16</v>
      </c>
      <c r="R56" t="n">
        <v>25.26</v>
      </c>
      <c r="S56" t="n">
        <v>17.37</v>
      </c>
      <c r="T56" t="n">
        <v>1836.82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90.34130541666595</v>
      </c>
      <c r="AB56" t="n">
        <v>123.6089596481386</v>
      </c>
      <c r="AC56" t="n">
        <v>111.8118940256172</v>
      </c>
      <c r="AD56" t="n">
        <v>90341.30541666594</v>
      </c>
      <c r="AE56" t="n">
        <v>123608.9596481386</v>
      </c>
      <c r="AF56" t="n">
        <v>2.143902647988974e-06</v>
      </c>
      <c r="AG56" t="n">
        <v>0.1061458333333333</v>
      </c>
      <c r="AH56" t="n">
        <v>111811.8940256172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9.813499999999999</v>
      </c>
      <c r="E57" t="n">
        <v>10.19</v>
      </c>
      <c r="F57" t="n">
        <v>6.8</v>
      </c>
      <c r="G57" t="n">
        <v>58.32</v>
      </c>
      <c r="H57" t="n">
        <v>0.8</v>
      </c>
      <c r="I57" t="n">
        <v>7</v>
      </c>
      <c r="J57" t="n">
        <v>326.79</v>
      </c>
      <c r="K57" t="n">
        <v>61.82</v>
      </c>
      <c r="L57" t="n">
        <v>14.75</v>
      </c>
      <c r="M57" t="n">
        <v>5</v>
      </c>
      <c r="N57" t="n">
        <v>100.22</v>
      </c>
      <c r="O57" t="n">
        <v>40538.25</v>
      </c>
      <c r="P57" t="n">
        <v>121.69</v>
      </c>
      <c r="Q57" t="n">
        <v>204.19</v>
      </c>
      <c r="R57" t="n">
        <v>25.3</v>
      </c>
      <c r="S57" t="n">
        <v>17.37</v>
      </c>
      <c r="T57" t="n">
        <v>1855.65</v>
      </c>
      <c r="U57" t="n">
        <v>0.6899999999999999</v>
      </c>
      <c r="V57" t="n">
        <v>0.75</v>
      </c>
      <c r="W57" t="n">
        <v>1.15</v>
      </c>
      <c r="X57" t="n">
        <v>0.11</v>
      </c>
      <c r="Y57" t="n">
        <v>1</v>
      </c>
      <c r="Z57" t="n">
        <v>10</v>
      </c>
      <c r="AA57" t="n">
        <v>90.53363801886439</v>
      </c>
      <c r="AB57" t="n">
        <v>123.872117599582</v>
      </c>
      <c r="AC57" t="n">
        <v>112.0499365515194</v>
      </c>
      <c r="AD57" t="n">
        <v>90533.6380188644</v>
      </c>
      <c r="AE57" t="n">
        <v>123872.117599582</v>
      </c>
      <c r="AF57" t="n">
        <v>2.143138294391342e-06</v>
      </c>
      <c r="AG57" t="n">
        <v>0.1061458333333333</v>
      </c>
      <c r="AH57" t="n">
        <v>112049.9365515194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9.809799999999999</v>
      </c>
      <c r="E58" t="n">
        <v>10.19</v>
      </c>
      <c r="F58" t="n">
        <v>6.81</v>
      </c>
      <c r="G58" t="n">
        <v>58.35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121.88</v>
      </c>
      <c r="Q58" t="n">
        <v>204.14</v>
      </c>
      <c r="R58" t="n">
        <v>25.47</v>
      </c>
      <c r="S58" t="n">
        <v>17.37</v>
      </c>
      <c r="T58" t="n">
        <v>1942.05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90.7034522615275</v>
      </c>
      <c r="AB58" t="n">
        <v>124.1044649380692</v>
      </c>
      <c r="AC58" t="n">
        <v>112.260108986123</v>
      </c>
      <c r="AD58" t="n">
        <v>90703.45226152751</v>
      </c>
      <c r="AE58" t="n">
        <v>124104.4649380692</v>
      </c>
      <c r="AF58" t="n">
        <v>2.142330263445273e-06</v>
      </c>
      <c r="AG58" t="n">
        <v>0.1061458333333333</v>
      </c>
      <c r="AH58" t="n">
        <v>112260.108986123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9.8149</v>
      </c>
      <c r="E59" t="n">
        <v>10.19</v>
      </c>
      <c r="F59" t="n">
        <v>6.8</v>
      </c>
      <c r="G59" t="n">
        <v>58.31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121.98</v>
      </c>
      <c r="Q59" t="n">
        <v>204.14</v>
      </c>
      <c r="R59" t="n">
        <v>25.29</v>
      </c>
      <c r="S59" t="n">
        <v>17.37</v>
      </c>
      <c r="T59" t="n">
        <v>1854.65</v>
      </c>
      <c r="U59" t="n">
        <v>0.6899999999999999</v>
      </c>
      <c r="V59" t="n">
        <v>0.75</v>
      </c>
      <c r="W59" t="n">
        <v>1.15</v>
      </c>
      <c r="X59" t="n">
        <v>0.11</v>
      </c>
      <c r="Y59" t="n">
        <v>1</v>
      </c>
      <c r="Z59" t="n">
        <v>10</v>
      </c>
      <c r="AA59" t="n">
        <v>90.68179882701043</v>
      </c>
      <c r="AB59" t="n">
        <v>124.0748377536808</v>
      </c>
      <c r="AC59" t="n">
        <v>112.2333093786306</v>
      </c>
      <c r="AD59" t="n">
        <v>90681.79882701043</v>
      </c>
      <c r="AE59" t="n">
        <v>124074.8377536808</v>
      </c>
      <c r="AF59" t="n">
        <v>2.143444035830395e-06</v>
      </c>
      <c r="AG59" t="n">
        <v>0.1061458333333333</v>
      </c>
      <c r="AH59" t="n">
        <v>112233.3093786306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9.8079</v>
      </c>
      <c r="E60" t="n">
        <v>10.2</v>
      </c>
      <c r="F60" t="n">
        <v>6.81</v>
      </c>
      <c r="G60" t="n">
        <v>58.37</v>
      </c>
      <c r="H60" t="n">
        <v>0.84</v>
      </c>
      <c r="I60" t="n">
        <v>7</v>
      </c>
      <c r="J60" t="n">
        <v>328.53</v>
      </c>
      <c r="K60" t="n">
        <v>61.82</v>
      </c>
      <c r="L60" t="n">
        <v>15.5</v>
      </c>
      <c r="M60" t="n">
        <v>5</v>
      </c>
      <c r="N60" t="n">
        <v>101.21</v>
      </c>
      <c r="O60" t="n">
        <v>40753.2</v>
      </c>
      <c r="P60" t="n">
        <v>122.09</v>
      </c>
      <c r="Q60" t="n">
        <v>204.15</v>
      </c>
      <c r="R60" t="n">
        <v>25.53</v>
      </c>
      <c r="S60" t="n">
        <v>17.37</v>
      </c>
      <c r="T60" t="n">
        <v>1973.02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90.83749480157782</v>
      </c>
      <c r="AB60" t="n">
        <v>124.2878678549054</v>
      </c>
      <c r="AC60" t="n">
        <v>112.4260081859841</v>
      </c>
      <c r="AD60" t="n">
        <v>90837.49480157782</v>
      </c>
      <c r="AE60" t="n">
        <v>124287.8678549054</v>
      </c>
      <c r="AF60" t="n">
        <v>2.141915328635129e-06</v>
      </c>
      <c r="AG60" t="n">
        <v>0.10625</v>
      </c>
      <c r="AH60" t="n">
        <v>112426.0081859841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9.803699999999999</v>
      </c>
      <c r="E61" t="n">
        <v>10.2</v>
      </c>
      <c r="F61" t="n">
        <v>6.81</v>
      </c>
      <c r="G61" t="n">
        <v>58.41</v>
      </c>
      <c r="H61" t="n">
        <v>0.85</v>
      </c>
      <c r="I61" t="n">
        <v>7</v>
      </c>
      <c r="J61" t="n">
        <v>329.12</v>
      </c>
      <c r="K61" t="n">
        <v>61.82</v>
      </c>
      <c r="L61" t="n">
        <v>15.75</v>
      </c>
      <c r="M61" t="n">
        <v>5</v>
      </c>
      <c r="N61" t="n">
        <v>101.54</v>
      </c>
      <c r="O61" t="n">
        <v>40825.16</v>
      </c>
      <c r="P61" t="n">
        <v>122.18</v>
      </c>
      <c r="Q61" t="n">
        <v>204.14</v>
      </c>
      <c r="R61" t="n">
        <v>25.59</v>
      </c>
      <c r="S61" t="n">
        <v>17.37</v>
      </c>
      <c r="T61" t="n">
        <v>2001.31</v>
      </c>
      <c r="U61" t="n">
        <v>0.68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90.92552324713897</v>
      </c>
      <c r="AB61" t="n">
        <v>124.4083122576631</v>
      </c>
      <c r="AC61" t="n">
        <v>112.5349575439873</v>
      </c>
      <c r="AD61" t="n">
        <v>90925.52324713898</v>
      </c>
      <c r="AE61" t="n">
        <v>124408.3122576631</v>
      </c>
      <c r="AF61" t="n">
        <v>2.14099810431797e-06</v>
      </c>
      <c r="AG61" t="n">
        <v>0.10625</v>
      </c>
      <c r="AH61" t="n">
        <v>112534.9575439873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9.8093</v>
      </c>
      <c r="E62" t="n">
        <v>10.19</v>
      </c>
      <c r="F62" t="n">
        <v>6.81</v>
      </c>
      <c r="G62" t="n">
        <v>58.36</v>
      </c>
      <c r="H62" t="n">
        <v>0.86</v>
      </c>
      <c r="I62" t="n">
        <v>7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122.05</v>
      </c>
      <c r="Q62" t="n">
        <v>204.14</v>
      </c>
      <c r="R62" t="n">
        <v>25.59</v>
      </c>
      <c r="S62" t="n">
        <v>17.37</v>
      </c>
      <c r="T62" t="n">
        <v>2001.83</v>
      </c>
      <c r="U62" t="n">
        <v>0.68</v>
      </c>
      <c r="V62" t="n">
        <v>0.75</v>
      </c>
      <c r="W62" t="n">
        <v>1.14</v>
      </c>
      <c r="X62" t="n">
        <v>0.12</v>
      </c>
      <c r="Y62" t="n">
        <v>1</v>
      </c>
      <c r="Z62" t="n">
        <v>10</v>
      </c>
      <c r="AA62" t="n">
        <v>90.80228684002361</v>
      </c>
      <c r="AB62" t="n">
        <v>124.2396947686413</v>
      </c>
      <c r="AC62" t="n">
        <v>112.3824326714616</v>
      </c>
      <c r="AD62" t="n">
        <v>90802.28684002362</v>
      </c>
      <c r="AE62" t="n">
        <v>124239.6947686413</v>
      </c>
      <c r="AF62" t="n">
        <v>2.142221070074182e-06</v>
      </c>
      <c r="AG62" t="n">
        <v>0.1061458333333333</v>
      </c>
      <c r="AH62" t="n">
        <v>112382.4326714616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9.805</v>
      </c>
      <c r="E63" t="n">
        <v>10.2</v>
      </c>
      <c r="F63" t="n">
        <v>6.81</v>
      </c>
      <c r="G63" t="n">
        <v>58.4</v>
      </c>
      <c r="H63" t="n">
        <v>0.88</v>
      </c>
      <c r="I63" t="n">
        <v>7</v>
      </c>
      <c r="J63" t="n">
        <v>330.29</v>
      </c>
      <c r="K63" t="n">
        <v>61.82</v>
      </c>
      <c r="L63" t="n">
        <v>16.25</v>
      </c>
      <c r="M63" t="n">
        <v>5</v>
      </c>
      <c r="N63" t="n">
        <v>102.21</v>
      </c>
      <c r="O63" t="n">
        <v>40969.57</v>
      </c>
      <c r="P63" t="n">
        <v>121.98</v>
      </c>
      <c r="Q63" t="n">
        <v>204.14</v>
      </c>
      <c r="R63" t="n">
        <v>25.67</v>
      </c>
      <c r="S63" t="n">
        <v>17.37</v>
      </c>
      <c r="T63" t="n">
        <v>2040.7</v>
      </c>
      <c r="U63" t="n">
        <v>0.68</v>
      </c>
      <c r="V63" t="n">
        <v>0.75</v>
      </c>
      <c r="W63" t="n">
        <v>1.15</v>
      </c>
      <c r="X63" t="n">
        <v>0.12</v>
      </c>
      <c r="Y63" t="n">
        <v>1</v>
      </c>
      <c r="Z63" t="n">
        <v>10</v>
      </c>
      <c r="AA63" t="n">
        <v>90.80272578004259</v>
      </c>
      <c r="AB63" t="n">
        <v>124.24029534574</v>
      </c>
      <c r="AC63" t="n">
        <v>112.3829759303249</v>
      </c>
      <c r="AD63" t="n">
        <v>90802.72578004259</v>
      </c>
      <c r="AE63" t="n">
        <v>124240.29534574</v>
      </c>
      <c r="AF63" t="n">
        <v>2.141282007082804e-06</v>
      </c>
      <c r="AG63" t="n">
        <v>0.10625</v>
      </c>
      <c r="AH63" t="n">
        <v>112382.9759303249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9.805</v>
      </c>
      <c r="E64" t="n">
        <v>10.2</v>
      </c>
      <c r="F64" t="n">
        <v>6.81</v>
      </c>
      <c r="G64" t="n">
        <v>58.4</v>
      </c>
      <c r="H64" t="n">
        <v>0.89</v>
      </c>
      <c r="I64" t="n">
        <v>7</v>
      </c>
      <c r="J64" t="n">
        <v>330.87</v>
      </c>
      <c r="K64" t="n">
        <v>61.82</v>
      </c>
      <c r="L64" t="n">
        <v>16.5</v>
      </c>
      <c r="M64" t="n">
        <v>5</v>
      </c>
      <c r="N64" t="n">
        <v>102.55</v>
      </c>
      <c r="O64" t="n">
        <v>41042.02</v>
      </c>
      <c r="P64" t="n">
        <v>121.88</v>
      </c>
      <c r="Q64" t="n">
        <v>204.14</v>
      </c>
      <c r="R64" t="n">
        <v>25.69</v>
      </c>
      <c r="S64" t="n">
        <v>17.37</v>
      </c>
      <c r="T64" t="n">
        <v>2053.87</v>
      </c>
      <c r="U64" t="n">
        <v>0.68</v>
      </c>
      <c r="V64" t="n">
        <v>0.75</v>
      </c>
      <c r="W64" t="n">
        <v>1.15</v>
      </c>
      <c r="X64" t="n">
        <v>0.12</v>
      </c>
      <c r="Y64" t="n">
        <v>1</v>
      </c>
      <c r="Z64" t="n">
        <v>10</v>
      </c>
      <c r="AA64" t="n">
        <v>90.74722390786555</v>
      </c>
      <c r="AB64" t="n">
        <v>124.1643552356576</v>
      </c>
      <c r="AC64" t="n">
        <v>112.3142834377661</v>
      </c>
      <c r="AD64" t="n">
        <v>90747.22390786554</v>
      </c>
      <c r="AE64" t="n">
        <v>124164.3552356576</v>
      </c>
      <c r="AF64" t="n">
        <v>2.141282007082804e-06</v>
      </c>
      <c r="AG64" t="n">
        <v>0.10625</v>
      </c>
      <c r="AH64" t="n">
        <v>112314.2834377661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9.801</v>
      </c>
      <c r="E65" t="n">
        <v>10.2</v>
      </c>
      <c r="F65" t="n">
        <v>6.82</v>
      </c>
      <c r="G65" t="n">
        <v>58.43</v>
      </c>
      <c r="H65" t="n">
        <v>0.9</v>
      </c>
      <c r="I65" t="n">
        <v>7</v>
      </c>
      <c r="J65" t="n">
        <v>331.46</v>
      </c>
      <c r="K65" t="n">
        <v>61.82</v>
      </c>
      <c r="L65" t="n">
        <v>16.75</v>
      </c>
      <c r="M65" t="n">
        <v>5</v>
      </c>
      <c r="N65" t="n">
        <v>102.89</v>
      </c>
      <c r="O65" t="n">
        <v>41114.63</v>
      </c>
      <c r="P65" t="n">
        <v>121.86</v>
      </c>
      <c r="Q65" t="n">
        <v>204.15</v>
      </c>
      <c r="R65" t="n">
        <v>25.8</v>
      </c>
      <c r="S65" t="n">
        <v>17.37</v>
      </c>
      <c r="T65" t="n">
        <v>2108.88</v>
      </c>
      <c r="U65" t="n">
        <v>0.67</v>
      </c>
      <c r="V65" t="n">
        <v>0.75</v>
      </c>
      <c r="W65" t="n">
        <v>1.15</v>
      </c>
      <c r="X65" t="n">
        <v>0.13</v>
      </c>
      <c r="Y65" t="n">
        <v>1</v>
      </c>
      <c r="Z65" t="n">
        <v>10</v>
      </c>
      <c r="AA65" t="n">
        <v>90.8033869081716</v>
      </c>
      <c r="AB65" t="n">
        <v>124.241199930413</v>
      </c>
      <c r="AC65" t="n">
        <v>112.3837941827063</v>
      </c>
      <c r="AD65" t="n">
        <v>90803.3869081716</v>
      </c>
      <c r="AE65" t="n">
        <v>124241.199930413</v>
      </c>
      <c r="AF65" t="n">
        <v>2.140408460114081e-06</v>
      </c>
      <c r="AG65" t="n">
        <v>0.10625</v>
      </c>
      <c r="AH65" t="n">
        <v>112383.7941827063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9.805</v>
      </c>
      <c r="E66" t="n">
        <v>10.2</v>
      </c>
      <c r="F66" t="n">
        <v>6.81</v>
      </c>
      <c r="G66" t="n">
        <v>58.4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121.67</v>
      </c>
      <c r="Q66" t="n">
        <v>204.15</v>
      </c>
      <c r="R66" t="n">
        <v>25.68</v>
      </c>
      <c r="S66" t="n">
        <v>17.37</v>
      </c>
      <c r="T66" t="n">
        <v>2047.25</v>
      </c>
      <c r="U66" t="n">
        <v>0.68</v>
      </c>
      <c r="V66" t="n">
        <v>0.75</v>
      </c>
      <c r="W66" t="n">
        <v>1.15</v>
      </c>
      <c r="X66" t="n">
        <v>0.12</v>
      </c>
      <c r="Y66" t="n">
        <v>1</v>
      </c>
      <c r="Z66" t="n">
        <v>10</v>
      </c>
      <c r="AA66" t="n">
        <v>90.63066997629376</v>
      </c>
      <c r="AB66" t="n">
        <v>124.0048810044846</v>
      </c>
      <c r="AC66" t="n">
        <v>112.1700292033928</v>
      </c>
      <c r="AD66" t="n">
        <v>90630.66997629376</v>
      </c>
      <c r="AE66" t="n">
        <v>124004.8810044846</v>
      </c>
      <c r="AF66" t="n">
        <v>2.141282007082804e-06</v>
      </c>
      <c r="AG66" t="n">
        <v>0.10625</v>
      </c>
      <c r="AH66" t="n">
        <v>112170.0292033928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9.8103</v>
      </c>
      <c r="E67" t="n">
        <v>10.19</v>
      </c>
      <c r="F67" t="n">
        <v>6.81</v>
      </c>
      <c r="G67" t="n">
        <v>58.35</v>
      </c>
      <c r="H67" t="n">
        <v>0.92</v>
      </c>
      <c r="I67" t="n">
        <v>7</v>
      </c>
      <c r="J67" t="n">
        <v>332.64</v>
      </c>
      <c r="K67" t="n">
        <v>61.82</v>
      </c>
      <c r="L67" t="n">
        <v>17.25</v>
      </c>
      <c r="M67" t="n">
        <v>5</v>
      </c>
      <c r="N67" t="n">
        <v>103.57</v>
      </c>
      <c r="O67" t="n">
        <v>41260.35</v>
      </c>
      <c r="P67" t="n">
        <v>121.39</v>
      </c>
      <c r="Q67" t="n">
        <v>204.15</v>
      </c>
      <c r="R67" t="n">
        <v>25.43</v>
      </c>
      <c r="S67" t="n">
        <v>17.37</v>
      </c>
      <c r="T67" t="n">
        <v>1919.9</v>
      </c>
      <c r="U67" t="n">
        <v>0.68</v>
      </c>
      <c r="V67" t="n">
        <v>0.75</v>
      </c>
      <c r="W67" t="n">
        <v>1.15</v>
      </c>
      <c r="X67" t="n">
        <v>0.12</v>
      </c>
      <c r="Y67" t="n">
        <v>1</v>
      </c>
      <c r="Z67" t="n">
        <v>10</v>
      </c>
      <c r="AA67" t="n">
        <v>90.42711771801011</v>
      </c>
      <c r="AB67" t="n">
        <v>123.7263718246092</v>
      </c>
      <c r="AC67" t="n">
        <v>111.9181005487545</v>
      </c>
      <c r="AD67" t="n">
        <v>90427.11771801011</v>
      </c>
      <c r="AE67" t="n">
        <v>123726.3718246092</v>
      </c>
      <c r="AF67" t="n">
        <v>2.142439456816363e-06</v>
      </c>
      <c r="AG67" t="n">
        <v>0.1061458333333333</v>
      </c>
      <c r="AH67" t="n">
        <v>111918.1005487545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9.884399999999999</v>
      </c>
      <c r="E68" t="n">
        <v>10.12</v>
      </c>
      <c r="F68" t="n">
        <v>6.79</v>
      </c>
      <c r="G68" t="n">
        <v>67.86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4</v>
      </c>
      <c r="N68" t="n">
        <v>103.92</v>
      </c>
      <c r="O68" t="n">
        <v>41333.46</v>
      </c>
      <c r="P68" t="n">
        <v>121</v>
      </c>
      <c r="Q68" t="n">
        <v>204.15</v>
      </c>
      <c r="R68" t="n">
        <v>24.73</v>
      </c>
      <c r="S68" t="n">
        <v>17.37</v>
      </c>
      <c r="T68" t="n">
        <v>1575.18</v>
      </c>
      <c r="U68" t="n">
        <v>0.7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89.48540067607182</v>
      </c>
      <c r="AB68" t="n">
        <v>122.4378730222061</v>
      </c>
      <c r="AC68" t="n">
        <v>110.7525742636329</v>
      </c>
      <c r="AD68" t="n">
        <v>89485.40067607182</v>
      </c>
      <c r="AE68" t="n">
        <v>122437.8730222061</v>
      </c>
      <c r="AF68" t="n">
        <v>2.158621914411961e-06</v>
      </c>
      <c r="AG68" t="n">
        <v>0.1054166666666667</v>
      </c>
      <c r="AH68" t="n">
        <v>110752.5742636329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9.885</v>
      </c>
      <c r="E69" t="n">
        <v>10.12</v>
      </c>
      <c r="F69" t="n">
        <v>6.79</v>
      </c>
      <c r="G69" t="n">
        <v>67.86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4</v>
      </c>
      <c r="N69" t="n">
        <v>104.26</v>
      </c>
      <c r="O69" t="n">
        <v>41406.86</v>
      </c>
      <c r="P69" t="n">
        <v>121.12</v>
      </c>
      <c r="Q69" t="n">
        <v>204.14</v>
      </c>
      <c r="R69" t="n">
        <v>24.73</v>
      </c>
      <c r="S69" t="n">
        <v>17.37</v>
      </c>
      <c r="T69" t="n">
        <v>1577.64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89.54615195237253</v>
      </c>
      <c r="AB69" t="n">
        <v>122.5209955985979</v>
      </c>
      <c r="AC69" t="n">
        <v>110.8277637379971</v>
      </c>
      <c r="AD69" t="n">
        <v>89546.15195237253</v>
      </c>
      <c r="AE69" t="n">
        <v>122520.9955985979</v>
      </c>
      <c r="AF69" t="n">
        <v>2.158752946457269e-06</v>
      </c>
      <c r="AG69" t="n">
        <v>0.1054166666666667</v>
      </c>
      <c r="AH69" t="n">
        <v>110827.7637379971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9.881399999999999</v>
      </c>
      <c r="E70" t="n">
        <v>10.12</v>
      </c>
      <c r="F70" t="n">
        <v>6.79</v>
      </c>
      <c r="G70" t="n">
        <v>67.89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4</v>
      </c>
      <c r="N70" t="n">
        <v>104.61</v>
      </c>
      <c r="O70" t="n">
        <v>41480.31</v>
      </c>
      <c r="P70" t="n">
        <v>121.17</v>
      </c>
      <c r="Q70" t="n">
        <v>204.14</v>
      </c>
      <c r="R70" t="n">
        <v>24.85</v>
      </c>
      <c r="S70" t="n">
        <v>17.37</v>
      </c>
      <c r="T70" t="n">
        <v>1639.29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89.6055937929779</v>
      </c>
      <c r="AB70" t="n">
        <v>122.6023265473031</v>
      </c>
      <c r="AC70" t="n">
        <v>110.9013325751066</v>
      </c>
      <c r="AD70" t="n">
        <v>89605.5937929779</v>
      </c>
      <c r="AE70" t="n">
        <v>122602.326547303</v>
      </c>
      <c r="AF70" t="n">
        <v>2.157966754185418e-06</v>
      </c>
      <c r="AG70" t="n">
        <v>0.1054166666666667</v>
      </c>
      <c r="AH70" t="n">
        <v>110901.3325751066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9.8847</v>
      </c>
      <c r="E71" t="n">
        <v>10.12</v>
      </c>
      <c r="F71" t="n">
        <v>6.79</v>
      </c>
      <c r="G71" t="n">
        <v>67.86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121.26</v>
      </c>
      <c r="Q71" t="n">
        <v>204.19</v>
      </c>
      <c r="R71" t="n">
        <v>24.74</v>
      </c>
      <c r="S71" t="n">
        <v>17.37</v>
      </c>
      <c r="T71" t="n">
        <v>1580.67</v>
      </c>
      <c r="U71" t="n">
        <v>0.7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89.6258859610585</v>
      </c>
      <c r="AB71" t="n">
        <v>122.6300911868982</v>
      </c>
      <c r="AC71" t="n">
        <v>110.9264473964667</v>
      </c>
      <c r="AD71" t="n">
        <v>89625.88596105851</v>
      </c>
      <c r="AE71" t="n">
        <v>122630.0911868982</v>
      </c>
      <c r="AF71" t="n">
        <v>2.158687430434615e-06</v>
      </c>
      <c r="AG71" t="n">
        <v>0.1054166666666667</v>
      </c>
      <c r="AH71" t="n">
        <v>110926.4473964667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9.8825</v>
      </c>
      <c r="E72" t="n">
        <v>10.12</v>
      </c>
      <c r="F72" t="n">
        <v>6.79</v>
      </c>
      <c r="G72" t="n">
        <v>67.88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4</v>
      </c>
      <c r="N72" t="n">
        <v>105.3</v>
      </c>
      <c r="O72" t="n">
        <v>41627.72</v>
      </c>
      <c r="P72" t="n">
        <v>121.41</v>
      </c>
      <c r="Q72" t="n">
        <v>204.14</v>
      </c>
      <c r="R72" t="n">
        <v>24.93</v>
      </c>
      <c r="S72" t="n">
        <v>17.37</v>
      </c>
      <c r="T72" t="n">
        <v>1676.94</v>
      </c>
      <c r="U72" t="n">
        <v>0.7</v>
      </c>
      <c r="V72" t="n">
        <v>0.75</v>
      </c>
      <c r="W72" t="n">
        <v>1.14</v>
      </c>
      <c r="X72" t="n">
        <v>0.1</v>
      </c>
      <c r="Y72" t="n">
        <v>1</v>
      </c>
      <c r="Z72" t="n">
        <v>10</v>
      </c>
      <c r="AA72" t="n">
        <v>89.72799925350608</v>
      </c>
      <c r="AB72" t="n">
        <v>122.7698070985454</v>
      </c>
      <c r="AC72" t="n">
        <v>111.0528290175989</v>
      </c>
      <c r="AD72" t="n">
        <v>89727.99925350609</v>
      </c>
      <c r="AE72" t="n">
        <v>122769.8070985454</v>
      </c>
      <c r="AF72" t="n">
        <v>2.158206979601817e-06</v>
      </c>
      <c r="AG72" t="n">
        <v>0.1054166666666667</v>
      </c>
      <c r="AH72" t="n">
        <v>111052.8290175989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9.882199999999999</v>
      </c>
      <c r="E73" t="n">
        <v>10.12</v>
      </c>
      <c r="F73" t="n">
        <v>6.79</v>
      </c>
      <c r="G73" t="n">
        <v>67.89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4</v>
      </c>
      <c r="N73" t="n">
        <v>105.65</v>
      </c>
      <c r="O73" t="n">
        <v>41701.68</v>
      </c>
      <c r="P73" t="n">
        <v>121.49</v>
      </c>
      <c r="Q73" t="n">
        <v>204.14</v>
      </c>
      <c r="R73" t="n">
        <v>24.94</v>
      </c>
      <c r="S73" t="n">
        <v>17.37</v>
      </c>
      <c r="T73" t="n">
        <v>1681.47</v>
      </c>
      <c r="U73" t="n">
        <v>0.7</v>
      </c>
      <c r="V73" t="n">
        <v>0.75</v>
      </c>
      <c r="W73" t="n">
        <v>1.14</v>
      </c>
      <c r="X73" t="n">
        <v>0.1</v>
      </c>
      <c r="Y73" t="n">
        <v>1</v>
      </c>
      <c r="Z73" t="n">
        <v>10</v>
      </c>
      <c r="AA73" t="n">
        <v>89.77471797968361</v>
      </c>
      <c r="AB73" t="n">
        <v>122.8337297207862</v>
      </c>
      <c r="AC73" t="n">
        <v>111.110650954489</v>
      </c>
      <c r="AD73" t="n">
        <v>89774.71797968361</v>
      </c>
      <c r="AE73" t="n">
        <v>122833.7297207862</v>
      </c>
      <c r="AF73" t="n">
        <v>2.158141463579163e-06</v>
      </c>
      <c r="AG73" t="n">
        <v>0.1054166666666667</v>
      </c>
      <c r="AH73" t="n">
        <v>111110.650954489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9.8879</v>
      </c>
      <c r="E74" t="n">
        <v>10.11</v>
      </c>
      <c r="F74" t="n">
        <v>6.78</v>
      </c>
      <c r="G74" t="n">
        <v>67.83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4</v>
      </c>
      <c r="N74" t="n">
        <v>106</v>
      </c>
      <c r="O74" t="n">
        <v>41775.82</v>
      </c>
      <c r="P74" t="n">
        <v>121.38</v>
      </c>
      <c r="Q74" t="n">
        <v>204.15</v>
      </c>
      <c r="R74" t="n">
        <v>24.66</v>
      </c>
      <c r="S74" t="n">
        <v>17.37</v>
      </c>
      <c r="T74" t="n">
        <v>1541.56</v>
      </c>
      <c r="U74" t="n">
        <v>0.7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89.63246338489469</v>
      </c>
      <c r="AB74" t="n">
        <v>122.6390907083663</v>
      </c>
      <c r="AC74" t="n">
        <v>110.9345880162369</v>
      </c>
      <c r="AD74" t="n">
        <v>89632.4633848947</v>
      </c>
      <c r="AE74" t="n">
        <v>122639.0907083663</v>
      </c>
      <c r="AF74" t="n">
        <v>2.159386268009594e-06</v>
      </c>
      <c r="AG74" t="n">
        <v>0.1053125</v>
      </c>
      <c r="AH74" t="n">
        <v>110934.5880162369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9.888500000000001</v>
      </c>
      <c r="E75" t="n">
        <v>10.11</v>
      </c>
      <c r="F75" t="n">
        <v>6.78</v>
      </c>
      <c r="G75" t="n">
        <v>67.81999999999999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4</v>
      </c>
      <c r="N75" t="n">
        <v>106.35</v>
      </c>
      <c r="O75" t="n">
        <v>41850.13</v>
      </c>
      <c r="P75" t="n">
        <v>121.26</v>
      </c>
      <c r="Q75" t="n">
        <v>204.14</v>
      </c>
      <c r="R75" t="n">
        <v>24.65</v>
      </c>
      <c r="S75" t="n">
        <v>17.37</v>
      </c>
      <c r="T75" t="n">
        <v>1535.12</v>
      </c>
      <c r="U75" t="n">
        <v>0.7</v>
      </c>
      <c r="V75" t="n">
        <v>0.75</v>
      </c>
      <c r="W75" t="n">
        <v>1.15</v>
      </c>
      <c r="X75" t="n">
        <v>0.09</v>
      </c>
      <c r="Y75" t="n">
        <v>1</v>
      </c>
      <c r="Z75" t="n">
        <v>10</v>
      </c>
      <c r="AA75" t="n">
        <v>89.56110452076479</v>
      </c>
      <c r="AB75" t="n">
        <v>122.5414543623329</v>
      </c>
      <c r="AC75" t="n">
        <v>110.8462699460354</v>
      </c>
      <c r="AD75" t="n">
        <v>89561.10452076478</v>
      </c>
      <c r="AE75" t="n">
        <v>122541.4543623329</v>
      </c>
      <c r="AF75" t="n">
        <v>2.159517300054902e-06</v>
      </c>
      <c r="AG75" t="n">
        <v>0.1053125</v>
      </c>
      <c r="AH75" t="n">
        <v>110846.2699460354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9.8812</v>
      </c>
      <c r="E76" t="n">
        <v>10.12</v>
      </c>
      <c r="F76" t="n">
        <v>6.79</v>
      </c>
      <c r="G76" t="n">
        <v>67.90000000000001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4</v>
      </c>
      <c r="N76" t="n">
        <v>106.71</v>
      </c>
      <c r="O76" t="n">
        <v>41924.62</v>
      </c>
      <c r="P76" t="n">
        <v>121.32</v>
      </c>
      <c r="Q76" t="n">
        <v>204.14</v>
      </c>
      <c r="R76" t="n">
        <v>24.8</v>
      </c>
      <c r="S76" t="n">
        <v>17.37</v>
      </c>
      <c r="T76" t="n">
        <v>1610.59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89.68997835264015</v>
      </c>
      <c r="AB76" t="n">
        <v>122.7177852246169</v>
      </c>
      <c r="AC76" t="n">
        <v>111.0057720383049</v>
      </c>
      <c r="AD76" t="n">
        <v>89689.97835264016</v>
      </c>
      <c r="AE76" t="n">
        <v>122717.7852246169</v>
      </c>
      <c r="AF76" t="n">
        <v>2.157923076836982e-06</v>
      </c>
      <c r="AG76" t="n">
        <v>0.1054166666666667</v>
      </c>
      <c r="AH76" t="n">
        <v>111005.7720383049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9.885999999999999</v>
      </c>
      <c r="E77" t="n">
        <v>10.12</v>
      </c>
      <c r="F77" t="n">
        <v>6.78</v>
      </c>
      <c r="G77" t="n">
        <v>67.84999999999999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4</v>
      </c>
      <c r="N77" t="n">
        <v>107.06</v>
      </c>
      <c r="O77" t="n">
        <v>41999.28</v>
      </c>
      <c r="P77" t="n">
        <v>121.14</v>
      </c>
      <c r="Q77" t="n">
        <v>204.18</v>
      </c>
      <c r="R77" t="n">
        <v>24.84</v>
      </c>
      <c r="S77" t="n">
        <v>17.37</v>
      </c>
      <c r="T77" t="n">
        <v>1632.36</v>
      </c>
      <c r="U77" t="n">
        <v>0.7</v>
      </c>
      <c r="V77" t="n">
        <v>0.75</v>
      </c>
      <c r="W77" t="n">
        <v>1.14</v>
      </c>
      <c r="X77" t="n">
        <v>0.09</v>
      </c>
      <c r="Y77" t="n">
        <v>1</v>
      </c>
      <c r="Z77" t="n">
        <v>10</v>
      </c>
      <c r="AA77" t="n">
        <v>89.51753224693761</v>
      </c>
      <c r="AB77" t="n">
        <v>122.4818368550095</v>
      </c>
      <c r="AC77" t="n">
        <v>110.7923422499372</v>
      </c>
      <c r="AD77" t="n">
        <v>89517.53224693761</v>
      </c>
      <c r="AE77" t="n">
        <v>122481.8368550095</v>
      </c>
      <c r="AF77" t="n">
        <v>2.15897133319945e-06</v>
      </c>
      <c r="AG77" t="n">
        <v>0.1054166666666667</v>
      </c>
      <c r="AH77" t="n">
        <v>110792.3422499372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9.875999999999999</v>
      </c>
      <c r="E78" t="n">
        <v>10.13</v>
      </c>
      <c r="F78" t="n">
        <v>6.79</v>
      </c>
      <c r="G78" t="n">
        <v>67.95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4</v>
      </c>
      <c r="N78" t="n">
        <v>107.42</v>
      </c>
      <c r="O78" t="n">
        <v>42074.12</v>
      </c>
      <c r="P78" t="n">
        <v>121.32</v>
      </c>
      <c r="Q78" t="n">
        <v>204.15</v>
      </c>
      <c r="R78" t="n">
        <v>25.07</v>
      </c>
      <c r="S78" t="n">
        <v>17.37</v>
      </c>
      <c r="T78" t="n">
        <v>1749.07</v>
      </c>
      <c r="U78" t="n">
        <v>0.6899999999999999</v>
      </c>
      <c r="V78" t="n">
        <v>0.75</v>
      </c>
      <c r="W78" t="n">
        <v>1.15</v>
      </c>
      <c r="X78" t="n">
        <v>0.1</v>
      </c>
      <c r="Y78" t="n">
        <v>1</v>
      </c>
      <c r="Z78" t="n">
        <v>10</v>
      </c>
      <c r="AA78" t="n">
        <v>89.73649909733469</v>
      </c>
      <c r="AB78" t="n">
        <v>122.7814369598584</v>
      </c>
      <c r="AC78" t="n">
        <v>111.0633489412707</v>
      </c>
      <c r="AD78" t="n">
        <v>89736.49909733469</v>
      </c>
      <c r="AE78" t="n">
        <v>122781.4369598584</v>
      </c>
      <c r="AF78" t="n">
        <v>2.156787465777642e-06</v>
      </c>
      <c r="AG78" t="n">
        <v>0.1055208333333333</v>
      </c>
      <c r="AH78" t="n">
        <v>111063.3489412707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9.882199999999999</v>
      </c>
      <c r="E79" t="n">
        <v>10.12</v>
      </c>
      <c r="F79" t="n">
        <v>6.79</v>
      </c>
      <c r="G79" t="n">
        <v>67.89</v>
      </c>
      <c r="H79" t="n">
        <v>1.06</v>
      </c>
      <c r="I79" t="n">
        <v>6</v>
      </c>
      <c r="J79" t="n">
        <v>339.85</v>
      </c>
      <c r="K79" t="n">
        <v>61.82</v>
      </c>
      <c r="L79" t="n">
        <v>20.25</v>
      </c>
      <c r="M79" t="n">
        <v>4</v>
      </c>
      <c r="N79" t="n">
        <v>107.78</v>
      </c>
      <c r="O79" t="n">
        <v>42149.15</v>
      </c>
      <c r="P79" t="n">
        <v>121.09</v>
      </c>
      <c r="Q79" t="n">
        <v>204.15</v>
      </c>
      <c r="R79" t="n">
        <v>24.79</v>
      </c>
      <c r="S79" t="n">
        <v>17.37</v>
      </c>
      <c r="T79" t="n">
        <v>1608.28</v>
      </c>
      <c r="U79" t="n">
        <v>0.7</v>
      </c>
      <c r="V79" t="n">
        <v>0.75</v>
      </c>
      <c r="W79" t="n">
        <v>1.15</v>
      </c>
      <c r="X79" t="n">
        <v>0.1</v>
      </c>
      <c r="Y79" t="n">
        <v>1</v>
      </c>
      <c r="Z79" t="n">
        <v>10</v>
      </c>
      <c r="AA79" t="n">
        <v>89.55444481917448</v>
      </c>
      <c r="AB79" t="n">
        <v>122.5323422648117</v>
      </c>
      <c r="AC79" t="n">
        <v>110.8380274943127</v>
      </c>
      <c r="AD79" t="n">
        <v>89554.44481917447</v>
      </c>
      <c r="AE79" t="n">
        <v>122532.3422648117</v>
      </c>
      <c r="AF79" t="n">
        <v>2.158141463579163e-06</v>
      </c>
      <c r="AG79" t="n">
        <v>0.1054166666666667</v>
      </c>
      <c r="AH79" t="n">
        <v>110838.0274943127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9.879799999999999</v>
      </c>
      <c r="E80" t="n">
        <v>10.12</v>
      </c>
      <c r="F80" t="n">
        <v>6.79</v>
      </c>
      <c r="G80" t="n">
        <v>67.91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4</v>
      </c>
      <c r="N80" t="n">
        <v>108.14</v>
      </c>
      <c r="O80" t="n">
        <v>42224.35</v>
      </c>
      <c r="P80" t="n">
        <v>121.08</v>
      </c>
      <c r="Q80" t="n">
        <v>204.15</v>
      </c>
      <c r="R80" t="n">
        <v>24.94</v>
      </c>
      <c r="S80" t="n">
        <v>17.37</v>
      </c>
      <c r="T80" t="n">
        <v>1681.26</v>
      </c>
      <c r="U80" t="n">
        <v>0.7</v>
      </c>
      <c r="V80" t="n">
        <v>0.75</v>
      </c>
      <c r="W80" t="n">
        <v>1.15</v>
      </c>
      <c r="X80" t="n">
        <v>0.1</v>
      </c>
      <c r="Y80" t="n">
        <v>1</v>
      </c>
      <c r="Z80" t="n">
        <v>10</v>
      </c>
      <c r="AA80" t="n">
        <v>89.57021242251501</v>
      </c>
      <c r="AB80" t="n">
        <v>122.5539161953198</v>
      </c>
      <c r="AC80" t="n">
        <v>110.8575424391723</v>
      </c>
      <c r="AD80" t="n">
        <v>89570.21242251502</v>
      </c>
      <c r="AE80" t="n">
        <v>122553.9161953198</v>
      </c>
      <c r="AF80" t="n">
        <v>2.157617335397929e-06</v>
      </c>
      <c r="AG80" t="n">
        <v>0.1054166666666667</v>
      </c>
      <c r="AH80" t="n">
        <v>110857.5424391723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9.8817</v>
      </c>
      <c r="E81" t="n">
        <v>10.12</v>
      </c>
      <c r="F81" t="n">
        <v>6.79</v>
      </c>
      <c r="G81" t="n">
        <v>67.89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121.08</v>
      </c>
      <c r="Q81" t="n">
        <v>204.19</v>
      </c>
      <c r="R81" t="n">
        <v>24.82</v>
      </c>
      <c r="S81" t="n">
        <v>17.37</v>
      </c>
      <c r="T81" t="n">
        <v>1621.18</v>
      </c>
      <c r="U81" t="n">
        <v>0.7</v>
      </c>
      <c r="V81" t="n">
        <v>0.75</v>
      </c>
      <c r="W81" t="n">
        <v>1.15</v>
      </c>
      <c r="X81" t="n">
        <v>0.1</v>
      </c>
      <c r="Y81" t="n">
        <v>1</v>
      </c>
      <c r="Z81" t="n">
        <v>10</v>
      </c>
      <c r="AA81" t="n">
        <v>89.55336931137428</v>
      </c>
      <c r="AB81" t="n">
        <v>122.5308707075914</v>
      </c>
      <c r="AC81" t="n">
        <v>110.8366963804482</v>
      </c>
      <c r="AD81" t="n">
        <v>89553.36931137428</v>
      </c>
      <c r="AE81" t="n">
        <v>122530.8707075914</v>
      </c>
      <c r="AF81" t="n">
        <v>2.158032270208073e-06</v>
      </c>
      <c r="AG81" t="n">
        <v>0.1054166666666667</v>
      </c>
      <c r="AH81" t="n">
        <v>110836.6963804482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9.8866</v>
      </c>
      <c r="E82" t="n">
        <v>10.11</v>
      </c>
      <c r="F82" t="n">
        <v>6.78</v>
      </c>
      <c r="G82" t="n">
        <v>67.84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120.89</v>
      </c>
      <c r="Q82" t="n">
        <v>204.14</v>
      </c>
      <c r="R82" t="n">
        <v>24.78</v>
      </c>
      <c r="S82" t="n">
        <v>17.37</v>
      </c>
      <c r="T82" t="n">
        <v>1602.44</v>
      </c>
      <c r="U82" t="n">
        <v>0.7</v>
      </c>
      <c r="V82" t="n">
        <v>0.75</v>
      </c>
      <c r="W82" t="n">
        <v>1.14</v>
      </c>
      <c r="X82" t="n">
        <v>0.09</v>
      </c>
      <c r="Y82" t="n">
        <v>1</v>
      </c>
      <c r="Z82" t="n">
        <v>10</v>
      </c>
      <c r="AA82" t="n">
        <v>89.37427560399304</v>
      </c>
      <c r="AB82" t="n">
        <v>122.2858267960958</v>
      </c>
      <c r="AC82" t="n">
        <v>110.6150391159444</v>
      </c>
      <c r="AD82" t="n">
        <v>89374.27560399304</v>
      </c>
      <c r="AE82" t="n">
        <v>122285.8267960958</v>
      </c>
      <c r="AF82" t="n">
        <v>2.159102365244758e-06</v>
      </c>
      <c r="AG82" t="n">
        <v>0.1053125</v>
      </c>
      <c r="AH82" t="n">
        <v>110615.0391159444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9.8771</v>
      </c>
      <c r="E83" t="n">
        <v>10.12</v>
      </c>
      <c r="F83" t="n">
        <v>6.79</v>
      </c>
      <c r="G83" t="n">
        <v>67.94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120.85</v>
      </c>
      <c r="Q83" t="n">
        <v>204.14</v>
      </c>
      <c r="R83" t="n">
        <v>25.04</v>
      </c>
      <c r="S83" t="n">
        <v>17.37</v>
      </c>
      <c r="T83" t="n">
        <v>1734.72</v>
      </c>
      <c r="U83" t="n">
        <v>0.6899999999999999</v>
      </c>
      <c r="V83" t="n">
        <v>0.75</v>
      </c>
      <c r="W83" t="n">
        <v>1.15</v>
      </c>
      <c r="X83" t="n">
        <v>0.1</v>
      </c>
      <c r="Y83" t="n">
        <v>1</v>
      </c>
      <c r="Z83" t="n">
        <v>10</v>
      </c>
      <c r="AA83" t="n">
        <v>89.4674360508499</v>
      </c>
      <c r="AB83" t="n">
        <v>122.4132930294342</v>
      </c>
      <c r="AC83" t="n">
        <v>110.7303401508729</v>
      </c>
      <c r="AD83" t="n">
        <v>89467.43605084989</v>
      </c>
      <c r="AE83" t="n">
        <v>122413.2930294342</v>
      </c>
      <c r="AF83" t="n">
        <v>2.157027691194041e-06</v>
      </c>
      <c r="AG83" t="n">
        <v>0.1054166666666667</v>
      </c>
      <c r="AH83" t="n">
        <v>110730.3401508729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9.9566</v>
      </c>
      <c r="E84" t="n">
        <v>10.04</v>
      </c>
      <c r="F84" t="n">
        <v>6.77</v>
      </c>
      <c r="G84" t="n">
        <v>81.22</v>
      </c>
      <c r="H84" t="n">
        <v>1.12</v>
      </c>
      <c r="I84" t="n">
        <v>5</v>
      </c>
      <c r="J84" t="n">
        <v>342.91</v>
      </c>
      <c r="K84" t="n">
        <v>61.82</v>
      </c>
      <c r="L84" t="n">
        <v>21.5</v>
      </c>
      <c r="M84" t="n">
        <v>3</v>
      </c>
      <c r="N84" t="n">
        <v>109.59</v>
      </c>
      <c r="O84" t="n">
        <v>42527.02</v>
      </c>
      <c r="P84" t="n">
        <v>120.1</v>
      </c>
      <c r="Q84" t="n">
        <v>204.14</v>
      </c>
      <c r="R84" t="n">
        <v>24.33</v>
      </c>
      <c r="S84" t="n">
        <v>17.37</v>
      </c>
      <c r="T84" t="n">
        <v>1381.1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88.29510305773351</v>
      </c>
      <c r="AB84" t="n">
        <v>120.8092553085717</v>
      </c>
      <c r="AC84" t="n">
        <v>109.2793895388079</v>
      </c>
      <c r="AD84" t="n">
        <v>88295.10305773352</v>
      </c>
      <c r="AE84" t="n">
        <v>120809.2553085717</v>
      </c>
      <c r="AF84" t="n">
        <v>2.174389437197415e-06</v>
      </c>
      <c r="AG84" t="n">
        <v>0.1045833333333333</v>
      </c>
      <c r="AH84" t="n">
        <v>109279.3895388079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9.952999999999999</v>
      </c>
      <c r="E85" t="n">
        <v>10.05</v>
      </c>
      <c r="F85" t="n">
        <v>6.77</v>
      </c>
      <c r="G85" t="n">
        <v>81.27</v>
      </c>
      <c r="H85" t="n">
        <v>1.13</v>
      </c>
      <c r="I85" t="n">
        <v>5</v>
      </c>
      <c r="J85" t="n">
        <v>343.53</v>
      </c>
      <c r="K85" t="n">
        <v>61.82</v>
      </c>
      <c r="L85" t="n">
        <v>21.75</v>
      </c>
      <c r="M85" t="n">
        <v>3</v>
      </c>
      <c r="N85" t="n">
        <v>109.96</v>
      </c>
      <c r="O85" t="n">
        <v>42603.15</v>
      </c>
      <c r="P85" t="n">
        <v>120.25</v>
      </c>
      <c r="Q85" t="n">
        <v>204.14</v>
      </c>
      <c r="R85" t="n">
        <v>24.37</v>
      </c>
      <c r="S85" t="n">
        <v>17.37</v>
      </c>
      <c r="T85" t="n">
        <v>1400.98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88.40867645656309</v>
      </c>
      <c r="AB85" t="n">
        <v>120.964651443355</v>
      </c>
      <c r="AC85" t="n">
        <v>109.4199548845874</v>
      </c>
      <c r="AD85" t="n">
        <v>88408.67645656309</v>
      </c>
      <c r="AE85" t="n">
        <v>120964.651443355</v>
      </c>
      <c r="AF85" t="n">
        <v>2.173603244925564e-06</v>
      </c>
      <c r="AG85" t="n">
        <v>0.1046875</v>
      </c>
      <c r="AH85" t="n">
        <v>109419.9548845874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9.9511</v>
      </c>
      <c r="E86" t="n">
        <v>10.05</v>
      </c>
      <c r="F86" t="n">
        <v>6.77</v>
      </c>
      <c r="G86" t="n">
        <v>81.29000000000001</v>
      </c>
      <c r="H86" t="n">
        <v>1.14</v>
      </c>
      <c r="I86" t="n">
        <v>5</v>
      </c>
      <c r="J86" t="n">
        <v>344.15</v>
      </c>
      <c r="K86" t="n">
        <v>61.82</v>
      </c>
      <c r="L86" t="n">
        <v>22</v>
      </c>
      <c r="M86" t="n">
        <v>3</v>
      </c>
      <c r="N86" t="n">
        <v>110.33</v>
      </c>
      <c r="O86" t="n">
        <v>42679.6</v>
      </c>
      <c r="P86" t="n">
        <v>120.57</v>
      </c>
      <c r="Q86" t="n">
        <v>204.14</v>
      </c>
      <c r="R86" t="n">
        <v>24.4</v>
      </c>
      <c r="S86" t="n">
        <v>17.37</v>
      </c>
      <c r="T86" t="n">
        <v>1415.57</v>
      </c>
      <c r="U86" t="n">
        <v>0.71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88.60017918877966</v>
      </c>
      <c r="AB86" t="n">
        <v>121.2266739300778</v>
      </c>
      <c r="AC86" t="n">
        <v>109.6569703129284</v>
      </c>
      <c r="AD86" t="n">
        <v>88600.17918877966</v>
      </c>
      <c r="AE86" t="n">
        <v>121226.6739300778</v>
      </c>
      <c r="AF86" t="n">
        <v>2.17318831011542e-06</v>
      </c>
      <c r="AG86" t="n">
        <v>0.1046875</v>
      </c>
      <c r="AH86" t="n">
        <v>109656.9703129283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9.9491</v>
      </c>
      <c r="E87" t="n">
        <v>10.05</v>
      </c>
      <c r="F87" t="n">
        <v>6.78</v>
      </c>
      <c r="G87" t="n">
        <v>81.31</v>
      </c>
      <c r="H87" t="n">
        <v>1.15</v>
      </c>
      <c r="I87" t="n">
        <v>5</v>
      </c>
      <c r="J87" t="n">
        <v>344.77</v>
      </c>
      <c r="K87" t="n">
        <v>61.82</v>
      </c>
      <c r="L87" t="n">
        <v>22.25</v>
      </c>
      <c r="M87" t="n">
        <v>3</v>
      </c>
      <c r="N87" t="n">
        <v>110.7</v>
      </c>
      <c r="O87" t="n">
        <v>42756.12</v>
      </c>
      <c r="P87" t="n">
        <v>120.78</v>
      </c>
      <c r="Q87" t="n">
        <v>204.14</v>
      </c>
      <c r="R87" t="n">
        <v>24.57</v>
      </c>
      <c r="S87" t="n">
        <v>17.37</v>
      </c>
      <c r="T87" t="n">
        <v>1504.7</v>
      </c>
      <c r="U87" t="n">
        <v>0.71</v>
      </c>
      <c r="V87" t="n">
        <v>0.75</v>
      </c>
      <c r="W87" t="n">
        <v>1.14</v>
      </c>
      <c r="X87" t="n">
        <v>0.09</v>
      </c>
      <c r="Y87" t="n">
        <v>1</v>
      </c>
      <c r="Z87" t="n">
        <v>10</v>
      </c>
      <c r="AA87" t="n">
        <v>88.76303540677191</v>
      </c>
      <c r="AB87" t="n">
        <v>121.4495009922439</v>
      </c>
      <c r="AC87" t="n">
        <v>109.8585310730212</v>
      </c>
      <c r="AD87" t="n">
        <v>88763.0354067719</v>
      </c>
      <c r="AE87" t="n">
        <v>121449.5009922439</v>
      </c>
      <c r="AF87" t="n">
        <v>2.172751536631059e-06</v>
      </c>
      <c r="AG87" t="n">
        <v>0.1046875</v>
      </c>
      <c r="AH87" t="n">
        <v>109858.5310730211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9.952999999999999</v>
      </c>
      <c r="E88" t="n">
        <v>10.05</v>
      </c>
      <c r="F88" t="n">
        <v>6.77</v>
      </c>
      <c r="G88" t="n">
        <v>81.27</v>
      </c>
      <c r="H88" t="n">
        <v>1.16</v>
      </c>
      <c r="I88" t="n">
        <v>5</v>
      </c>
      <c r="J88" t="n">
        <v>345.39</v>
      </c>
      <c r="K88" t="n">
        <v>61.82</v>
      </c>
      <c r="L88" t="n">
        <v>22.5</v>
      </c>
      <c r="M88" t="n">
        <v>3</v>
      </c>
      <c r="N88" t="n">
        <v>111.07</v>
      </c>
      <c r="O88" t="n">
        <v>42832.82</v>
      </c>
      <c r="P88" t="n">
        <v>120.82</v>
      </c>
      <c r="Q88" t="n">
        <v>204.14</v>
      </c>
      <c r="R88" t="n">
        <v>24.37</v>
      </c>
      <c r="S88" t="n">
        <v>17.37</v>
      </c>
      <c r="T88" t="n">
        <v>1403.74</v>
      </c>
      <c r="U88" t="n">
        <v>0.71</v>
      </c>
      <c r="V88" t="n">
        <v>0.75</v>
      </c>
      <c r="W88" t="n">
        <v>1.14</v>
      </c>
      <c r="X88" t="n">
        <v>0.08</v>
      </c>
      <c r="Y88" t="n">
        <v>1</v>
      </c>
      <c r="Z88" t="n">
        <v>10</v>
      </c>
      <c r="AA88" t="n">
        <v>88.7203328800702</v>
      </c>
      <c r="AB88" t="n">
        <v>121.3910735113082</v>
      </c>
      <c r="AC88" t="n">
        <v>109.8056798288624</v>
      </c>
      <c r="AD88" t="n">
        <v>88720.3328800702</v>
      </c>
      <c r="AE88" t="n">
        <v>121391.0735113082</v>
      </c>
      <c r="AF88" t="n">
        <v>2.173603244925564e-06</v>
      </c>
      <c r="AG88" t="n">
        <v>0.1046875</v>
      </c>
      <c r="AH88" t="n">
        <v>109805.6798288624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9.9541</v>
      </c>
      <c r="E89" t="n">
        <v>10.05</v>
      </c>
      <c r="F89" t="n">
        <v>6.77</v>
      </c>
      <c r="G89" t="n">
        <v>81.25</v>
      </c>
      <c r="H89" t="n">
        <v>1.17</v>
      </c>
      <c r="I89" t="n">
        <v>5</v>
      </c>
      <c r="J89" t="n">
        <v>346.02</v>
      </c>
      <c r="K89" t="n">
        <v>61.82</v>
      </c>
      <c r="L89" t="n">
        <v>22.75</v>
      </c>
      <c r="M89" t="n">
        <v>3</v>
      </c>
      <c r="N89" t="n">
        <v>111.45</v>
      </c>
      <c r="O89" t="n">
        <v>42909.73</v>
      </c>
      <c r="P89" t="n">
        <v>121.03</v>
      </c>
      <c r="Q89" t="n">
        <v>204.14</v>
      </c>
      <c r="R89" t="n">
        <v>24.35</v>
      </c>
      <c r="S89" t="n">
        <v>17.37</v>
      </c>
      <c r="T89" t="n">
        <v>1393.48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88.8255542884105</v>
      </c>
      <c r="AB89" t="n">
        <v>121.5350420842402</v>
      </c>
      <c r="AC89" t="n">
        <v>109.935908243255</v>
      </c>
      <c r="AD89" t="n">
        <v>88825.55428841049</v>
      </c>
      <c r="AE89" t="n">
        <v>121535.0420842402</v>
      </c>
      <c r="AF89" t="n">
        <v>2.173843470341963e-06</v>
      </c>
      <c r="AG89" t="n">
        <v>0.1046875</v>
      </c>
      <c r="AH89" t="n">
        <v>109935.908243255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9.949400000000001</v>
      </c>
      <c r="E90" t="n">
        <v>10.05</v>
      </c>
      <c r="F90" t="n">
        <v>6.78</v>
      </c>
      <c r="G90" t="n">
        <v>81.31</v>
      </c>
      <c r="H90" t="n">
        <v>1.18</v>
      </c>
      <c r="I90" t="n">
        <v>5</v>
      </c>
      <c r="J90" t="n">
        <v>346.64</v>
      </c>
      <c r="K90" t="n">
        <v>61.82</v>
      </c>
      <c r="L90" t="n">
        <v>23</v>
      </c>
      <c r="M90" t="n">
        <v>3</v>
      </c>
      <c r="N90" t="n">
        <v>111.82</v>
      </c>
      <c r="O90" t="n">
        <v>42986.83</v>
      </c>
      <c r="P90" t="n">
        <v>121.21</v>
      </c>
      <c r="Q90" t="n">
        <v>204.14</v>
      </c>
      <c r="R90" t="n">
        <v>24.49</v>
      </c>
      <c r="S90" t="n">
        <v>17.37</v>
      </c>
      <c r="T90" t="n">
        <v>1464.3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88.99561263361674</v>
      </c>
      <c r="AB90" t="n">
        <v>121.767723414596</v>
      </c>
      <c r="AC90" t="n">
        <v>110.146382794012</v>
      </c>
      <c r="AD90" t="n">
        <v>88995.61263361675</v>
      </c>
      <c r="AE90" t="n">
        <v>121767.723414596</v>
      </c>
      <c r="AF90" t="n">
        <v>2.172817052653713e-06</v>
      </c>
      <c r="AG90" t="n">
        <v>0.1046875</v>
      </c>
      <c r="AH90" t="n">
        <v>110146.382794012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9.950200000000001</v>
      </c>
      <c r="E91" t="n">
        <v>10.05</v>
      </c>
      <c r="F91" t="n">
        <v>6.78</v>
      </c>
      <c r="G91" t="n">
        <v>81.3</v>
      </c>
      <c r="H91" t="n">
        <v>1.19</v>
      </c>
      <c r="I91" t="n">
        <v>5</v>
      </c>
      <c r="J91" t="n">
        <v>347.27</v>
      </c>
      <c r="K91" t="n">
        <v>61.82</v>
      </c>
      <c r="L91" t="n">
        <v>23.25</v>
      </c>
      <c r="M91" t="n">
        <v>3</v>
      </c>
      <c r="N91" t="n">
        <v>112.2</v>
      </c>
      <c r="O91" t="n">
        <v>43064.12</v>
      </c>
      <c r="P91" t="n">
        <v>121.13</v>
      </c>
      <c r="Q91" t="n">
        <v>204.14</v>
      </c>
      <c r="R91" t="n">
        <v>24.5</v>
      </c>
      <c r="S91" t="n">
        <v>17.37</v>
      </c>
      <c r="T91" t="n">
        <v>1464.84</v>
      </c>
      <c r="U91" t="n">
        <v>0.71</v>
      </c>
      <c r="V91" t="n">
        <v>0.75</v>
      </c>
      <c r="W91" t="n">
        <v>1.14</v>
      </c>
      <c r="X91" t="n">
        <v>0.08</v>
      </c>
      <c r="Y91" t="n">
        <v>1</v>
      </c>
      <c r="Z91" t="n">
        <v>10</v>
      </c>
      <c r="AA91" t="n">
        <v>88.94486206828167</v>
      </c>
      <c r="AB91" t="n">
        <v>121.6982842521477</v>
      </c>
      <c r="AC91" t="n">
        <v>110.0835708077692</v>
      </c>
      <c r="AD91" t="n">
        <v>88944.86206828167</v>
      </c>
      <c r="AE91" t="n">
        <v>121698.2842521477</v>
      </c>
      <c r="AF91" t="n">
        <v>2.172991762047458e-06</v>
      </c>
      <c r="AG91" t="n">
        <v>0.1046875</v>
      </c>
      <c r="AH91" t="n">
        <v>110083.5708077693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9.953799999999999</v>
      </c>
      <c r="E92" t="n">
        <v>10.05</v>
      </c>
      <c r="F92" t="n">
        <v>6.77</v>
      </c>
      <c r="G92" t="n">
        <v>81.26000000000001</v>
      </c>
      <c r="H92" t="n">
        <v>1.2</v>
      </c>
      <c r="I92" t="n">
        <v>5</v>
      </c>
      <c r="J92" t="n">
        <v>347.9</v>
      </c>
      <c r="K92" t="n">
        <v>61.82</v>
      </c>
      <c r="L92" t="n">
        <v>23.5</v>
      </c>
      <c r="M92" t="n">
        <v>3</v>
      </c>
      <c r="N92" t="n">
        <v>112.58</v>
      </c>
      <c r="O92" t="n">
        <v>43141.62</v>
      </c>
      <c r="P92" t="n">
        <v>121.08</v>
      </c>
      <c r="Q92" t="n">
        <v>204.14</v>
      </c>
      <c r="R92" t="n">
        <v>24.37</v>
      </c>
      <c r="S92" t="n">
        <v>17.37</v>
      </c>
      <c r="T92" t="n">
        <v>1403.21</v>
      </c>
      <c r="U92" t="n">
        <v>0.71</v>
      </c>
      <c r="V92" t="n">
        <v>0.75</v>
      </c>
      <c r="W92" t="n">
        <v>1.14</v>
      </c>
      <c r="X92" t="n">
        <v>0.08</v>
      </c>
      <c r="Y92" t="n">
        <v>1</v>
      </c>
      <c r="Z92" t="n">
        <v>10</v>
      </c>
      <c r="AA92" t="n">
        <v>88.85550817607496</v>
      </c>
      <c r="AB92" t="n">
        <v>121.576026314815</v>
      </c>
      <c r="AC92" t="n">
        <v>109.9729809963855</v>
      </c>
      <c r="AD92" t="n">
        <v>88855.50817607496</v>
      </c>
      <c r="AE92" t="n">
        <v>121576.026314815</v>
      </c>
      <c r="AF92" t="n">
        <v>2.173777954319309e-06</v>
      </c>
      <c r="AG92" t="n">
        <v>0.1046875</v>
      </c>
      <c r="AH92" t="n">
        <v>109972.9809963855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9.949999999999999</v>
      </c>
      <c r="E93" t="n">
        <v>10.05</v>
      </c>
      <c r="F93" t="n">
        <v>6.78</v>
      </c>
      <c r="G93" t="n">
        <v>81.3</v>
      </c>
      <c r="H93" t="n">
        <v>1.21</v>
      </c>
      <c r="I93" t="n">
        <v>5</v>
      </c>
      <c r="J93" t="n">
        <v>348.53</v>
      </c>
      <c r="K93" t="n">
        <v>61.82</v>
      </c>
      <c r="L93" t="n">
        <v>23.75</v>
      </c>
      <c r="M93" t="n">
        <v>3</v>
      </c>
      <c r="N93" t="n">
        <v>112.96</v>
      </c>
      <c r="O93" t="n">
        <v>43219.31</v>
      </c>
      <c r="P93" t="n">
        <v>121.18</v>
      </c>
      <c r="Q93" t="n">
        <v>204.14</v>
      </c>
      <c r="R93" t="n">
        <v>24.5</v>
      </c>
      <c r="S93" t="n">
        <v>17.37</v>
      </c>
      <c r="T93" t="n">
        <v>1468.73</v>
      </c>
      <c r="U93" t="n">
        <v>0.71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88.97395685980882</v>
      </c>
      <c r="AB93" t="n">
        <v>121.7380930294867</v>
      </c>
      <c r="AC93" t="n">
        <v>110.119580291271</v>
      </c>
      <c r="AD93" t="n">
        <v>88973.95685980882</v>
      </c>
      <c r="AE93" t="n">
        <v>121738.0930294867</v>
      </c>
      <c r="AF93" t="n">
        <v>2.172948084699021e-06</v>
      </c>
      <c r="AG93" t="n">
        <v>0.1046875</v>
      </c>
      <c r="AH93" t="n">
        <v>110119.580291271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9.950200000000001</v>
      </c>
      <c r="E94" t="n">
        <v>10.05</v>
      </c>
      <c r="F94" t="n">
        <v>6.78</v>
      </c>
      <c r="G94" t="n">
        <v>81.3</v>
      </c>
      <c r="H94" t="n">
        <v>1.23</v>
      </c>
      <c r="I94" t="n">
        <v>5</v>
      </c>
      <c r="J94" t="n">
        <v>349.16</v>
      </c>
      <c r="K94" t="n">
        <v>61.82</v>
      </c>
      <c r="L94" t="n">
        <v>24</v>
      </c>
      <c r="M94" t="n">
        <v>3</v>
      </c>
      <c r="N94" t="n">
        <v>113.34</v>
      </c>
      <c r="O94" t="n">
        <v>43297.21</v>
      </c>
      <c r="P94" t="n">
        <v>121.16</v>
      </c>
      <c r="Q94" t="n">
        <v>204.14</v>
      </c>
      <c r="R94" t="n">
        <v>24.47</v>
      </c>
      <c r="S94" t="n">
        <v>17.37</v>
      </c>
      <c r="T94" t="n">
        <v>1450.07</v>
      </c>
      <c r="U94" t="n">
        <v>0.71</v>
      </c>
      <c r="V94" t="n">
        <v>0.75</v>
      </c>
      <c r="W94" t="n">
        <v>1.14</v>
      </c>
      <c r="X94" t="n">
        <v>0.08</v>
      </c>
      <c r="Y94" t="n">
        <v>1</v>
      </c>
      <c r="Z94" t="n">
        <v>10</v>
      </c>
      <c r="AA94" t="n">
        <v>88.96126965375822</v>
      </c>
      <c r="AB94" t="n">
        <v>121.7207338344483</v>
      </c>
      <c r="AC94" t="n">
        <v>110.1038778334433</v>
      </c>
      <c r="AD94" t="n">
        <v>88961.26965375822</v>
      </c>
      <c r="AE94" t="n">
        <v>121720.7338344483</v>
      </c>
      <c r="AF94" t="n">
        <v>2.172991762047458e-06</v>
      </c>
      <c r="AG94" t="n">
        <v>0.1046875</v>
      </c>
      <c r="AH94" t="n">
        <v>110103.8778334433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9.9497</v>
      </c>
      <c r="E95" t="n">
        <v>10.05</v>
      </c>
      <c r="F95" t="n">
        <v>6.78</v>
      </c>
      <c r="G95" t="n">
        <v>81.31</v>
      </c>
      <c r="H95" t="n">
        <v>1.24</v>
      </c>
      <c r="I95" t="n">
        <v>5</v>
      </c>
      <c r="J95" t="n">
        <v>349.79</v>
      </c>
      <c r="K95" t="n">
        <v>61.82</v>
      </c>
      <c r="L95" t="n">
        <v>24.25</v>
      </c>
      <c r="M95" t="n">
        <v>3</v>
      </c>
      <c r="N95" t="n">
        <v>113.72</v>
      </c>
      <c r="O95" t="n">
        <v>43375.3</v>
      </c>
      <c r="P95" t="n">
        <v>121.22</v>
      </c>
      <c r="Q95" t="n">
        <v>204.14</v>
      </c>
      <c r="R95" t="n">
        <v>24.52</v>
      </c>
      <c r="S95" t="n">
        <v>17.37</v>
      </c>
      <c r="T95" t="n">
        <v>1476.25</v>
      </c>
      <c r="U95" t="n">
        <v>0.71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88.99845809523666</v>
      </c>
      <c r="AB95" t="n">
        <v>121.7716167007173</v>
      </c>
      <c r="AC95" t="n">
        <v>110.1499045103701</v>
      </c>
      <c r="AD95" t="n">
        <v>88998.45809523665</v>
      </c>
      <c r="AE95" t="n">
        <v>121771.6167007173</v>
      </c>
      <c r="AF95" t="n">
        <v>2.172882568676368e-06</v>
      </c>
      <c r="AG95" t="n">
        <v>0.1046875</v>
      </c>
      <c r="AH95" t="n">
        <v>110149.9045103701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9.9544</v>
      </c>
      <c r="E96" t="n">
        <v>10.05</v>
      </c>
      <c r="F96" t="n">
        <v>6.77</v>
      </c>
      <c r="G96" t="n">
        <v>81.25</v>
      </c>
      <c r="H96" t="n">
        <v>1.25</v>
      </c>
      <c r="I96" t="n">
        <v>5</v>
      </c>
      <c r="J96" t="n">
        <v>350.43</v>
      </c>
      <c r="K96" t="n">
        <v>61.82</v>
      </c>
      <c r="L96" t="n">
        <v>24.5</v>
      </c>
      <c r="M96" t="n">
        <v>3</v>
      </c>
      <c r="N96" t="n">
        <v>114.11</v>
      </c>
      <c r="O96" t="n">
        <v>43453.61</v>
      </c>
      <c r="P96" t="n">
        <v>121.03</v>
      </c>
      <c r="Q96" t="n">
        <v>204.14</v>
      </c>
      <c r="R96" t="n">
        <v>24.33</v>
      </c>
      <c r="S96" t="n">
        <v>17.37</v>
      </c>
      <c r="T96" t="n">
        <v>1381.92</v>
      </c>
      <c r="U96" t="n">
        <v>0.71</v>
      </c>
      <c r="V96" t="n">
        <v>0.75</v>
      </c>
      <c r="W96" t="n">
        <v>1.14</v>
      </c>
      <c r="X96" t="n">
        <v>0.08</v>
      </c>
      <c r="Y96" t="n">
        <v>1</v>
      </c>
      <c r="Z96" t="n">
        <v>10</v>
      </c>
      <c r="AA96" t="n">
        <v>88.82293664408374</v>
      </c>
      <c r="AB96" t="n">
        <v>121.53146050779</v>
      </c>
      <c r="AC96" t="n">
        <v>109.9326684874345</v>
      </c>
      <c r="AD96" t="n">
        <v>88822.93664408373</v>
      </c>
      <c r="AE96" t="n">
        <v>121531.46050779</v>
      </c>
      <c r="AF96" t="n">
        <v>2.173908986364617e-06</v>
      </c>
      <c r="AG96" t="n">
        <v>0.1046875</v>
      </c>
      <c r="AH96" t="n">
        <v>109932.6684874345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9.952999999999999</v>
      </c>
      <c r="E97" t="n">
        <v>10.05</v>
      </c>
      <c r="F97" t="n">
        <v>6.77</v>
      </c>
      <c r="G97" t="n">
        <v>81.27</v>
      </c>
      <c r="H97" t="n">
        <v>1.26</v>
      </c>
      <c r="I97" t="n">
        <v>5</v>
      </c>
      <c r="J97" t="n">
        <v>351.06</v>
      </c>
      <c r="K97" t="n">
        <v>61.82</v>
      </c>
      <c r="L97" t="n">
        <v>24.75</v>
      </c>
      <c r="M97" t="n">
        <v>3</v>
      </c>
      <c r="N97" t="n">
        <v>114.49</v>
      </c>
      <c r="O97" t="n">
        <v>43532.12</v>
      </c>
      <c r="P97" t="n">
        <v>121.08</v>
      </c>
      <c r="Q97" t="n">
        <v>204.15</v>
      </c>
      <c r="R97" t="n">
        <v>24.45</v>
      </c>
      <c r="S97" t="n">
        <v>17.37</v>
      </c>
      <c r="T97" t="n">
        <v>1442.3</v>
      </c>
      <c r="U97" t="n">
        <v>0.71</v>
      </c>
      <c r="V97" t="n">
        <v>0.75</v>
      </c>
      <c r="W97" t="n">
        <v>1.14</v>
      </c>
      <c r="X97" t="n">
        <v>0.08</v>
      </c>
      <c r="Y97" t="n">
        <v>1</v>
      </c>
      <c r="Z97" t="n">
        <v>10</v>
      </c>
      <c r="AA97" t="n">
        <v>88.86249195044186</v>
      </c>
      <c r="AB97" t="n">
        <v>121.5855818230062</v>
      </c>
      <c r="AC97" t="n">
        <v>109.9816245402861</v>
      </c>
      <c r="AD97" t="n">
        <v>88862.49195044186</v>
      </c>
      <c r="AE97" t="n">
        <v>121585.5818230062</v>
      </c>
      <c r="AF97" t="n">
        <v>2.173603244925564e-06</v>
      </c>
      <c r="AG97" t="n">
        <v>0.1046875</v>
      </c>
      <c r="AH97" t="n">
        <v>109981.6245402861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9.958</v>
      </c>
      <c r="E98" t="n">
        <v>10.04</v>
      </c>
      <c r="F98" t="n">
        <v>6.77</v>
      </c>
      <c r="G98" t="n">
        <v>81.20999999999999</v>
      </c>
      <c r="H98" t="n">
        <v>1.27</v>
      </c>
      <c r="I98" t="n">
        <v>5</v>
      </c>
      <c r="J98" t="n">
        <v>351.7</v>
      </c>
      <c r="K98" t="n">
        <v>61.82</v>
      </c>
      <c r="L98" t="n">
        <v>25</v>
      </c>
      <c r="M98" t="n">
        <v>3</v>
      </c>
      <c r="N98" t="n">
        <v>114.88</v>
      </c>
      <c r="O98" t="n">
        <v>43610.83</v>
      </c>
      <c r="P98" t="n">
        <v>120.97</v>
      </c>
      <c r="Q98" t="n">
        <v>204.14</v>
      </c>
      <c r="R98" t="n">
        <v>24.25</v>
      </c>
      <c r="S98" t="n">
        <v>17.37</v>
      </c>
      <c r="T98" t="n">
        <v>1340.6</v>
      </c>
      <c r="U98" t="n">
        <v>0.72</v>
      </c>
      <c r="V98" t="n">
        <v>0.75</v>
      </c>
      <c r="W98" t="n">
        <v>1.14</v>
      </c>
      <c r="X98" t="n">
        <v>0.08</v>
      </c>
      <c r="Y98" t="n">
        <v>1</v>
      </c>
      <c r="Z98" t="n">
        <v>10</v>
      </c>
      <c r="AA98" t="n">
        <v>88.75841360369047</v>
      </c>
      <c r="AB98" t="n">
        <v>121.4431772373684</v>
      </c>
      <c r="AC98" t="n">
        <v>109.8528108484355</v>
      </c>
      <c r="AD98" t="n">
        <v>88758.41360369047</v>
      </c>
      <c r="AE98" t="n">
        <v>121443.1772373684</v>
      </c>
      <c r="AF98" t="n">
        <v>2.174695178636468e-06</v>
      </c>
      <c r="AG98" t="n">
        <v>0.1045833333333333</v>
      </c>
      <c r="AH98" t="n">
        <v>109852.8108484355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9.958</v>
      </c>
      <c r="E99" t="n">
        <v>10.04</v>
      </c>
      <c r="F99" t="n">
        <v>6.77</v>
      </c>
      <c r="G99" t="n">
        <v>81.20999999999999</v>
      </c>
      <c r="H99" t="n">
        <v>1.28</v>
      </c>
      <c r="I99" t="n">
        <v>5</v>
      </c>
      <c r="J99" t="n">
        <v>352.34</v>
      </c>
      <c r="K99" t="n">
        <v>61.82</v>
      </c>
      <c r="L99" t="n">
        <v>25.25</v>
      </c>
      <c r="M99" t="n">
        <v>3</v>
      </c>
      <c r="N99" t="n">
        <v>115.27</v>
      </c>
      <c r="O99" t="n">
        <v>43689.76</v>
      </c>
      <c r="P99" t="n">
        <v>120.87</v>
      </c>
      <c r="Q99" t="n">
        <v>204.14</v>
      </c>
      <c r="R99" t="n">
        <v>24.18</v>
      </c>
      <c r="S99" t="n">
        <v>17.37</v>
      </c>
      <c r="T99" t="n">
        <v>1307.26</v>
      </c>
      <c r="U99" t="n">
        <v>0.72</v>
      </c>
      <c r="V99" t="n">
        <v>0.75</v>
      </c>
      <c r="W99" t="n">
        <v>1.15</v>
      </c>
      <c r="X99" t="n">
        <v>0.08</v>
      </c>
      <c r="Y99" t="n">
        <v>1</v>
      </c>
      <c r="Z99" t="n">
        <v>10</v>
      </c>
      <c r="AA99" t="n">
        <v>88.70376449175072</v>
      </c>
      <c r="AB99" t="n">
        <v>121.3684039114638</v>
      </c>
      <c r="AC99" t="n">
        <v>109.7851737838102</v>
      </c>
      <c r="AD99" t="n">
        <v>88703.76449175071</v>
      </c>
      <c r="AE99" t="n">
        <v>121368.4039114638</v>
      </c>
      <c r="AF99" t="n">
        <v>2.174695178636468e-06</v>
      </c>
      <c r="AG99" t="n">
        <v>0.1045833333333333</v>
      </c>
      <c r="AH99" t="n">
        <v>109785.1737838102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9.9604</v>
      </c>
      <c r="E100" t="n">
        <v>10.04</v>
      </c>
      <c r="F100" t="n">
        <v>6.76</v>
      </c>
      <c r="G100" t="n">
        <v>81.18000000000001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120.67</v>
      </c>
      <c r="Q100" t="n">
        <v>204.14</v>
      </c>
      <c r="R100" t="n">
        <v>24.14</v>
      </c>
      <c r="S100" t="n">
        <v>17.37</v>
      </c>
      <c r="T100" t="n">
        <v>1284.91</v>
      </c>
      <c r="U100" t="n">
        <v>0.72</v>
      </c>
      <c r="V100" t="n">
        <v>0.75</v>
      </c>
      <c r="W100" t="n">
        <v>1.14</v>
      </c>
      <c r="X100" t="n">
        <v>0.07000000000000001</v>
      </c>
      <c r="Y100" t="n">
        <v>1</v>
      </c>
      <c r="Z100" t="n">
        <v>10</v>
      </c>
      <c r="AA100" t="n">
        <v>88.54305254835784</v>
      </c>
      <c r="AB100" t="n">
        <v>121.1485107404032</v>
      </c>
      <c r="AC100" t="n">
        <v>109.5862669083736</v>
      </c>
      <c r="AD100" t="n">
        <v>88543.05254835784</v>
      </c>
      <c r="AE100" t="n">
        <v>121148.5107404032</v>
      </c>
      <c r="AF100" t="n">
        <v>2.175219306817702e-06</v>
      </c>
      <c r="AG100" t="n">
        <v>0.1045833333333333</v>
      </c>
      <c r="AH100" t="n">
        <v>109586.2669083736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9.961499999999999</v>
      </c>
      <c r="E101" t="n">
        <v>10.04</v>
      </c>
      <c r="F101" t="n">
        <v>6.76</v>
      </c>
      <c r="G101" t="n">
        <v>81.16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120.48</v>
      </c>
      <c r="Q101" t="n">
        <v>204.14</v>
      </c>
      <c r="R101" t="n">
        <v>24.05</v>
      </c>
      <c r="S101" t="n">
        <v>17.37</v>
      </c>
      <c r="T101" t="n">
        <v>1241.48</v>
      </c>
      <c r="U101" t="n">
        <v>0.72</v>
      </c>
      <c r="V101" t="n">
        <v>0.76</v>
      </c>
      <c r="W101" t="n">
        <v>1.14</v>
      </c>
      <c r="X101" t="n">
        <v>0.07000000000000001</v>
      </c>
      <c r="Y101" t="n">
        <v>1</v>
      </c>
      <c r="Z101" t="n">
        <v>10</v>
      </c>
      <c r="AA101" t="n">
        <v>88.42969568792356</v>
      </c>
      <c r="AB101" t="n">
        <v>120.9934108830054</v>
      </c>
      <c r="AC101" t="n">
        <v>109.4459695636817</v>
      </c>
      <c r="AD101" t="n">
        <v>88429.69568792355</v>
      </c>
      <c r="AE101" t="n">
        <v>120993.4108830054</v>
      </c>
      <c r="AF101" t="n">
        <v>2.175459532234101e-06</v>
      </c>
      <c r="AG101" t="n">
        <v>0.1045833333333333</v>
      </c>
      <c r="AH101" t="n">
        <v>109445.9695636817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9.961</v>
      </c>
      <c r="E102" t="n">
        <v>10.04</v>
      </c>
      <c r="F102" t="n">
        <v>6.76</v>
      </c>
      <c r="G102" t="n">
        <v>81.17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120.38</v>
      </c>
      <c r="Q102" t="n">
        <v>204.14</v>
      </c>
      <c r="R102" t="n">
        <v>24.02</v>
      </c>
      <c r="S102" t="n">
        <v>17.37</v>
      </c>
      <c r="T102" t="n">
        <v>1227.05</v>
      </c>
      <c r="U102" t="n">
        <v>0.72</v>
      </c>
      <c r="V102" t="n">
        <v>0.75</v>
      </c>
      <c r="W102" t="n">
        <v>1.15</v>
      </c>
      <c r="X102" t="n">
        <v>0.07000000000000001</v>
      </c>
      <c r="Y102" t="n">
        <v>1</v>
      </c>
      <c r="Z102" t="n">
        <v>10</v>
      </c>
      <c r="AA102" t="n">
        <v>88.37940303111728</v>
      </c>
      <c r="AB102" t="n">
        <v>120.9245982512076</v>
      </c>
      <c r="AC102" t="n">
        <v>109.3837243128836</v>
      </c>
      <c r="AD102" t="n">
        <v>88379.40303111728</v>
      </c>
      <c r="AE102" t="n">
        <v>120924.5982512076</v>
      </c>
      <c r="AF102" t="n">
        <v>2.175350338863011e-06</v>
      </c>
      <c r="AG102" t="n">
        <v>0.1045833333333333</v>
      </c>
      <c r="AH102" t="n">
        <v>109383.7243128836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9.9574</v>
      </c>
      <c r="E103" t="n">
        <v>10.04</v>
      </c>
      <c r="F103" t="n">
        <v>6.77</v>
      </c>
      <c r="G103" t="n">
        <v>81.20999999999999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120.26</v>
      </c>
      <c r="Q103" t="n">
        <v>204.14</v>
      </c>
      <c r="R103" t="n">
        <v>24.14</v>
      </c>
      <c r="S103" t="n">
        <v>17.37</v>
      </c>
      <c r="T103" t="n">
        <v>1288.63</v>
      </c>
      <c r="U103" t="n">
        <v>0.72</v>
      </c>
      <c r="V103" t="n">
        <v>0.75</v>
      </c>
      <c r="W103" t="n">
        <v>1.15</v>
      </c>
      <c r="X103" t="n">
        <v>0.08</v>
      </c>
      <c r="Y103" t="n">
        <v>1</v>
      </c>
      <c r="Z103" t="n">
        <v>10</v>
      </c>
      <c r="AA103" t="n">
        <v>88.37561121460372</v>
      </c>
      <c r="AB103" t="n">
        <v>120.9194101205707</v>
      </c>
      <c r="AC103" t="n">
        <v>109.379031330153</v>
      </c>
      <c r="AD103" t="n">
        <v>88375.61121460372</v>
      </c>
      <c r="AE103" t="n">
        <v>120919.4101205707</v>
      </c>
      <c r="AF103" t="n">
        <v>2.17456414659116e-06</v>
      </c>
      <c r="AG103" t="n">
        <v>0.1045833333333333</v>
      </c>
      <c r="AH103" t="n">
        <v>109379.031330153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9.961</v>
      </c>
      <c r="E104" t="n">
        <v>10.04</v>
      </c>
      <c r="F104" t="n">
        <v>6.76</v>
      </c>
      <c r="G104" t="n">
        <v>81.17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120.02</v>
      </c>
      <c r="Q104" t="n">
        <v>204.14</v>
      </c>
      <c r="R104" t="n">
        <v>24.2</v>
      </c>
      <c r="S104" t="n">
        <v>17.37</v>
      </c>
      <c r="T104" t="n">
        <v>1318.55</v>
      </c>
      <c r="U104" t="n">
        <v>0.72</v>
      </c>
      <c r="V104" t="n">
        <v>0.75</v>
      </c>
      <c r="W104" t="n">
        <v>1.14</v>
      </c>
      <c r="X104" t="n">
        <v>0.07000000000000001</v>
      </c>
      <c r="Y104" t="n">
        <v>1</v>
      </c>
      <c r="Z104" t="n">
        <v>10</v>
      </c>
      <c r="AA104" t="n">
        <v>88.18272548025844</v>
      </c>
      <c r="AB104" t="n">
        <v>120.6554953493215</v>
      </c>
      <c r="AC104" t="n">
        <v>109.1403042142651</v>
      </c>
      <c r="AD104" t="n">
        <v>88182.72548025844</v>
      </c>
      <c r="AE104" t="n">
        <v>120655.4953493215</v>
      </c>
      <c r="AF104" t="n">
        <v>2.175350338863011e-06</v>
      </c>
      <c r="AG104" t="n">
        <v>0.1045833333333333</v>
      </c>
      <c r="AH104" t="n">
        <v>109140.3042142651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9.961</v>
      </c>
      <c r="E105" t="n">
        <v>10.04</v>
      </c>
      <c r="F105" t="n">
        <v>6.76</v>
      </c>
      <c r="G105" t="n">
        <v>81.17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119.97</v>
      </c>
      <c r="Q105" t="n">
        <v>204.14</v>
      </c>
      <c r="R105" t="n">
        <v>24.15</v>
      </c>
      <c r="S105" t="n">
        <v>17.37</v>
      </c>
      <c r="T105" t="n">
        <v>1293.31</v>
      </c>
      <c r="U105" t="n">
        <v>0.72</v>
      </c>
      <c r="V105" t="n">
        <v>0.75</v>
      </c>
      <c r="W105" t="n">
        <v>1.14</v>
      </c>
      <c r="X105" t="n">
        <v>0.07000000000000001</v>
      </c>
      <c r="Y105" t="n">
        <v>1</v>
      </c>
      <c r="Z105" t="n">
        <v>10</v>
      </c>
      <c r="AA105" t="n">
        <v>88.15540915375027</v>
      </c>
      <c r="AB105" t="n">
        <v>120.6181199462818</v>
      </c>
      <c r="AC105" t="n">
        <v>109.1064958672348</v>
      </c>
      <c r="AD105" t="n">
        <v>88155.40915375027</v>
      </c>
      <c r="AE105" t="n">
        <v>120618.1199462818</v>
      </c>
      <c r="AF105" t="n">
        <v>2.175350338863011e-06</v>
      </c>
      <c r="AG105" t="n">
        <v>0.1045833333333333</v>
      </c>
      <c r="AH105" t="n">
        <v>109106.4958672348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9.953799999999999</v>
      </c>
      <c r="E106" t="n">
        <v>10.05</v>
      </c>
      <c r="F106" t="n">
        <v>6.77</v>
      </c>
      <c r="G106" t="n">
        <v>81.26000000000001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120.05</v>
      </c>
      <c r="Q106" t="n">
        <v>204.17</v>
      </c>
      <c r="R106" t="n">
        <v>24.26</v>
      </c>
      <c r="S106" t="n">
        <v>17.37</v>
      </c>
      <c r="T106" t="n">
        <v>1345.9</v>
      </c>
      <c r="U106" t="n">
        <v>0.72</v>
      </c>
      <c r="V106" t="n">
        <v>0.75</v>
      </c>
      <c r="W106" t="n">
        <v>1.15</v>
      </c>
      <c r="X106" t="n">
        <v>0.08</v>
      </c>
      <c r="Y106" t="n">
        <v>1</v>
      </c>
      <c r="Z106" t="n">
        <v>10</v>
      </c>
      <c r="AA106" t="n">
        <v>88.29238481374425</v>
      </c>
      <c r="AB106" t="n">
        <v>120.8055360872251</v>
      </c>
      <c r="AC106" t="n">
        <v>109.2760252747267</v>
      </c>
      <c r="AD106" t="n">
        <v>88292.38481374425</v>
      </c>
      <c r="AE106" t="n">
        <v>120805.5360872251</v>
      </c>
      <c r="AF106" t="n">
        <v>2.173777954319309e-06</v>
      </c>
      <c r="AG106" t="n">
        <v>0.1046875</v>
      </c>
      <c r="AH106" t="n">
        <v>109276.0252747267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9.956300000000001</v>
      </c>
      <c r="E107" t="n">
        <v>10.04</v>
      </c>
      <c r="F107" t="n">
        <v>6.77</v>
      </c>
      <c r="G107" t="n">
        <v>81.23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120.03</v>
      </c>
      <c r="Q107" t="n">
        <v>204.14</v>
      </c>
      <c r="R107" t="n">
        <v>24.28</v>
      </c>
      <c r="S107" t="n">
        <v>17.37</v>
      </c>
      <c r="T107" t="n">
        <v>1356.79</v>
      </c>
      <c r="U107" t="n">
        <v>0.72</v>
      </c>
      <c r="V107" t="n">
        <v>0.75</v>
      </c>
      <c r="W107" t="n">
        <v>1.14</v>
      </c>
      <c r="X107" t="n">
        <v>0.08</v>
      </c>
      <c r="Y107" t="n">
        <v>1</v>
      </c>
      <c r="Z107" t="n">
        <v>10</v>
      </c>
      <c r="AA107" t="n">
        <v>88.25944331906285</v>
      </c>
      <c r="AB107" t="n">
        <v>120.7604640809259</v>
      </c>
      <c r="AC107" t="n">
        <v>109.2352548774497</v>
      </c>
      <c r="AD107" t="n">
        <v>88259.44331906285</v>
      </c>
      <c r="AE107" t="n">
        <v>120760.4640809259</v>
      </c>
      <c r="AF107" t="n">
        <v>2.174323921174761e-06</v>
      </c>
      <c r="AG107" t="n">
        <v>0.1045833333333333</v>
      </c>
      <c r="AH107" t="n">
        <v>109235.2548774497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9.9541</v>
      </c>
      <c r="E108" t="n">
        <v>10.05</v>
      </c>
      <c r="F108" t="n">
        <v>6.77</v>
      </c>
      <c r="G108" t="n">
        <v>81.25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119.96</v>
      </c>
      <c r="Q108" t="n">
        <v>204.14</v>
      </c>
      <c r="R108" t="n">
        <v>24.37</v>
      </c>
      <c r="S108" t="n">
        <v>17.37</v>
      </c>
      <c r="T108" t="n">
        <v>1400.62</v>
      </c>
      <c r="U108" t="n">
        <v>0.71</v>
      </c>
      <c r="V108" t="n">
        <v>0.75</v>
      </c>
      <c r="W108" t="n">
        <v>1.14</v>
      </c>
      <c r="X108" t="n">
        <v>0.08</v>
      </c>
      <c r="Y108" t="n">
        <v>1</v>
      </c>
      <c r="Z108" t="n">
        <v>10</v>
      </c>
      <c r="AA108" t="n">
        <v>88.24057968833159</v>
      </c>
      <c r="AB108" t="n">
        <v>120.7346540291547</v>
      </c>
      <c r="AC108" t="n">
        <v>109.2119081007949</v>
      </c>
      <c r="AD108" t="n">
        <v>88240.57968833159</v>
      </c>
      <c r="AE108" t="n">
        <v>120734.6540291547</v>
      </c>
      <c r="AF108" t="n">
        <v>2.173843470341963e-06</v>
      </c>
      <c r="AG108" t="n">
        <v>0.1046875</v>
      </c>
      <c r="AH108" t="n">
        <v>109211.9081007949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9.9513</v>
      </c>
      <c r="E109" t="n">
        <v>10.05</v>
      </c>
      <c r="F109" t="n">
        <v>6.77</v>
      </c>
      <c r="G109" t="n">
        <v>81.29000000000001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119.98</v>
      </c>
      <c r="Q109" t="n">
        <v>204.14</v>
      </c>
      <c r="R109" t="n">
        <v>24.39</v>
      </c>
      <c r="S109" t="n">
        <v>17.37</v>
      </c>
      <c r="T109" t="n">
        <v>1414.54</v>
      </c>
      <c r="U109" t="n">
        <v>0.71</v>
      </c>
      <c r="V109" t="n">
        <v>0.75</v>
      </c>
      <c r="W109" t="n">
        <v>1.15</v>
      </c>
      <c r="X109" t="n">
        <v>0.08</v>
      </c>
      <c r="Y109" t="n">
        <v>1</v>
      </c>
      <c r="Z109" t="n">
        <v>10</v>
      </c>
      <c r="AA109" t="n">
        <v>88.27579123290693</v>
      </c>
      <c r="AB109" t="n">
        <v>120.7828320178664</v>
      </c>
      <c r="AC109" t="n">
        <v>109.2554880498822</v>
      </c>
      <c r="AD109" t="n">
        <v>88275.79123290692</v>
      </c>
      <c r="AE109" t="n">
        <v>120782.8320178664</v>
      </c>
      <c r="AF109" t="n">
        <v>2.173231987463857e-06</v>
      </c>
      <c r="AG109" t="n">
        <v>0.1046875</v>
      </c>
      <c r="AH109" t="n">
        <v>109255.4880498822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9.957100000000001</v>
      </c>
      <c r="E110" t="n">
        <v>10.04</v>
      </c>
      <c r="F110" t="n">
        <v>6.77</v>
      </c>
      <c r="G110" t="n">
        <v>81.22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119.66</v>
      </c>
      <c r="Q110" t="n">
        <v>204.14</v>
      </c>
      <c r="R110" t="n">
        <v>24.25</v>
      </c>
      <c r="S110" t="n">
        <v>17.37</v>
      </c>
      <c r="T110" t="n">
        <v>1343.86</v>
      </c>
      <c r="U110" t="n">
        <v>0.72</v>
      </c>
      <c r="V110" t="n">
        <v>0.75</v>
      </c>
      <c r="W110" t="n">
        <v>1.14</v>
      </c>
      <c r="X110" t="n">
        <v>0.08</v>
      </c>
      <c r="Y110" t="n">
        <v>1</v>
      </c>
      <c r="Z110" t="n">
        <v>10</v>
      </c>
      <c r="AA110" t="n">
        <v>88.05029029343511</v>
      </c>
      <c r="AB110" t="n">
        <v>120.4742916840819</v>
      </c>
      <c r="AC110" t="n">
        <v>108.9763943725149</v>
      </c>
      <c r="AD110" t="n">
        <v>88050.29029343512</v>
      </c>
      <c r="AE110" t="n">
        <v>120474.2916840819</v>
      </c>
      <c r="AF110" t="n">
        <v>2.174498630568505e-06</v>
      </c>
      <c r="AG110" t="n">
        <v>0.1045833333333333</v>
      </c>
      <c r="AH110" t="n">
        <v>108976.3943725149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9.956300000000001</v>
      </c>
      <c r="E111" t="n">
        <v>10.04</v>
      </c>
      <c r="F111" t="n">
        <v>6.77</v>
      </c>
      <c r="G111" t="n">
        <v>81.23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119.55</v>
      </c>
      <c r="Q111" t="n">
        <v>204.19</v>
      </c>
      <c r="R111" t="n">
        <v>24.2</v>
      </c>
      <c r="S111" t="n">
        <v>17.37</v>
      </c>
      <c r="T111" t="n">
        <v>1316.08</v>
      </c>
      <c r="U111" t="n">
        <v>0.72</v>
      </c>
      <c r="V111" t="n">
        <v>0.75</v>
      </c>
      <c r="W111" t="n">
        <v>1.15</v>
      </c>
      <c r="X111" t="n">
        <v>0.08</v>
      </c>
      <c r="Y111" t="n">
        <v>1</v>
      </c>
      <c r="Z111" t="n">
        <v>10</v>
      </c>
      <c r="AA111" t="n">
        <v>87.99708279234709</v>
      </c>
      <c r="AB111" t="n">
        <v>120.401490833744</v>
      </c>
      <c r="AC111" t="n">
        <v>108.9105415331566</v>
      </c>
      <c r="AD111" t="n">
        <v>87997.08279234709</v>
      </c>
      <c r="AE111" t="n">
        <v>120401.490833744</v>
      </c>
      <c r="AF111" t="n">
        <v>2.174323921174761e-06</v>
      </c>
      <c r="AG111" t="n">
        <v>0.1045833333333333</v>
      </c>
      <c r="AH111" t="n">
        <v>108910.5415331566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10.0393</v>
      </c>
      <c r="E112" t="n">
        <v>9.960000000000001</v>
      </c>
      <c r="F112" t="n">
        <v>6.74</v>
      </c>
      <c r="G112" t="n">
        <v>101.12</v>
      </c>
      <c r="H112" t="n">
        <v>1.41</v>
      </c>
      <c r="I112" t="n">
        <v>4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118.96</v>
      </c>
      <c r="Q112" t="n">
        <v>204.14</v>
      </c>
      <c r="R112" t="n">
        <v>23.47</v>
      </c>
      <c r="S112" t="n">
        <v>17.37</v>
      </c>
      <c r="T112" t="n">
        <v>956.5599999999999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86.87244492203386</v>
      </c>
      <c r="AB112" t="n">
        <v>118.862711684061</v>
      </c>
      <c r="AC112" t="n">
        <v>107.5186213058288</v>
      </c>
      <c r="AD112" t="n">
        <v>86872.44492203386</v>
      </c>
      <c r="AE112" t="n">
        <v>118862.711684061</v>
      </c>
      <c r="AF112" t="n">
        <v>2.192450020775768e-06</v>
      </c>
      <c r="AG112" t="n">
        <v>0.10375</v>
      </c>
      <c r="AH112" t="n">
        <v>107518.6213058288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10.0371</v>
      </c>
      <c r="E113" t="n">
        <v>9.960000000000001</v>
      </c>
      <c r="F113" t="n">
        <v>6.74</v>
      </c>
      <c r="G113" t="n">
        <v>101.15</v>
      </c>
      <c r="H113" t="n">
        <v>1.42</v>
      </c>
      <c r="I113" t="n">
        <v>4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119.02</v>
      </c>
      <c r="Q113" t="n">
        <v>204.14</v>
      </c>
      <c r="R113" t="n">
        <v>23.45</v>
      </c>
      <c r="S113" t="n">
        <v>17.37</v>
      </c>
      <c r="T113" t="n">
        <v>948.79</v>
      </c>
      <c r="U113" t="n">
        <v>0.74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86.92358644031647</v>
      </c>
      <c r="AB113" t="n">
        <v>118.9326857655798</v>
      </c>
      <c r="AC113" t="n">
        <v>107.5819171592167</v>
      </c>
      <c r="AD113" t="n">
        <v>86923.58644031647</v>
      </c>
      <c r="AE113" t="n">
        <v>118932.6857655798</v>
      </c>
      <c r="AF113" t="n">
        <v>2.19196956994297e-06</v>
      </c>
      <c r="AG113" t="n">
        <v>0.10375</v>
      </c>
      <c r="AH113" t="n">
        <v>107581.9171592167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10.0334</v>
      </c>
      <c r="E114" t="n">
        <v>9.970000000000001</v>
      </c>
      <c r="F114" t="n">
        <v>6.75</v>
      </c>
      <c r="G114" t="n">
        <v>101.21</v>
      </c>
      <c r="H114" t="n">
        <v>1.43</v>
      </c>
      <c r="I114" t="n">
        <v>4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119.29</v>
      </c>
      <c r="Q114" t="n">
        <v>204.14</v>
      </c>
      <c r="R114" t="n">
        <v>23.49</v>
      </c>
      <c r="S114" t="n">
        <v>17.37</v>
      </c>
      <c r="T114" t="n">
        <v>965.76</v>
      </c>
      <c r="U114" t="n">
        <v>0.74</v>
      </c>
      <c r="V114" t="n">
        <v>0.76</v>
      </c>
      <c r="W114" t="n">
        <v>1.15</v>
      </c>
      <c r="X114" t="n">
        <v>0.06</v>
      </c>
      <c r="Y114" t="n">
        <v>1</v>
      </c>
      <c r="Z114" t="n">
        <v>10</v>
      </c>
      <c r="AA114" t="n">
        <v>87.13201272489933</v>
      </c>
      <c r="AB114" t="n">
        <v>119.2178638032647</v>
      </c>
      <c r="AC114" t="n">
        <v>107.8398782052349</v>
      </c>
      <c r="AD114" t="n">
        <v>87132.01272489932</v>
      </c>
      <c r="AE114" t="n">
        <v>119217.8638032647</v>
      </c>
      <c r="AF114" t="n">
        <v>2.191161538996901e-06</v>
      </c>
      <c r="AG114" t="n">
        <v>0.1038541666666667</v>
      </c>
      <c r="AH114" t="n">
        <v>107839.8782052349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10.0348</v>
      </c>
      <c r="E115" t="n">
        <v>9.970000000000001</v>
      </c>
      <c r="F115" t="n">
        <v>6.75</v>
      </c>
      <c r="G115" t="n">
        <v>101.19</v>
      </c>
      <c r="H115" t="n">
        <v>1.44</v>
      </c>
      <c r="I115" t="n">
        <v>4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119.34</v>
      </c>
      <c r="Q115" t="n">
        <v>204.14</v>
      </c>
      <c r="R115" t="n">
        <v>23.51</v>
      </c>
      <c r="S115" t="n">
        <v>17.37</v>
      </c>
      <c r="T115" t="n">
        <v>978.99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87.14724625656834</v>
      </c>
      <c r="AB115" t="n">
        <v>119.2387069933502</v>
      </c>
      <c r="AC115" t="n">
        <v>107.8587321505122</v>
      </c>
      <c r="AD115" t="n">
        <v>87147.24625656834</v>
      </c>
      <c r="AE115" t="n">
        <v>119238.7069933502</v>
      </c>
      <c r="AF115" t="n">
        <v>2.191467280435954e-06</v>
      </c>
      <c r="AG115" t="n">
        <v>0.1038541666666667</v>
      </c>
      <c r="AH115" t="n">
        <v>107858.7321505122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10.0309</v>
      </c>
      <c r="E116" t="n">
        <v>9.970000000000001</v>
      </c>
      <c r="F116" t="n">
        <v>6.75</v>
      </c>
      <c r="G116" t="n">
        <v>101.25</v>
      </c>
      <c r="H116" t="n">
        <v>1.45</v>
      </c>
      <c r="I116" t="n">
        <v>4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119.65</v>
      </c>
      <c r="Q116" t="n">
        <v>204.14</v>
      </c>
      <c r="R116" t="n">
        <v>23.65</v>
      </c>
      <c r="S116" t="n">
        <v>17.37</v>
      </c>
      <c r="T116" t="n">
        <v>1048.94</v>
      </c>
      <c r="U116" t="n">
        <v>0.73</v>
      </c>
      <c r="V116" t="n">
        <v>0.76</v>
      </c>
      <c r="W116" t="n">
        <v>1.14</v>
      </c>
      <c r="X116" t="n">
        <v>0.06</v>
      </c>
      <c r="Y116" t="n">
        <v>1</v>
      </c>
      <c r="Z116" t="n">
        <v>10</v>
      </c>
      <c r="AA116" t="n">
        <v>87.34854566167014</v>
      </c>
      <c r="AB116" t="n">
        <v>119.5141337201133</v>
      </c>
      <c r="AC116" t="n">
        <v>108.1078725370371</v>
      </c>
      <c r="AD116" t="n">
        <v>87348.54566167014</v>
      </c>
      <c r="AE116" t="n">
        <v>119514.1337201133</v>
      </c>
      <c r="AF116" t="n">
        <v>2.190615572141449e-06</v>
      </c>
      <c r="AG116" t="n">
        <v>0.1038541666666667</v>
      </c>
      <c r="AH116" t="n">
        <v>108107.8725370371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10.0332</v>
      </c>
      <c r="E117" t="n">
        <v>9.970000000000001</v>
      </c>
      <c r="F117" t="n">
        <v>6.75</v>
      </c>
      <c r="G117" t="n">
        <v>101.21</v>
      </c>
      <c r="H117" t="n">
        <v>1.46</v>
      </c>
      <c r="I117" t="n">
        <v>4</v>
      </c>
      <c r="J117" t="n">
        <v>364.17</v>
      </c>
      <c r="K117" t="n">
        <v>61.82</v>
      </c>
      <c r="L117" t="n">
        <v>29.75</v>
      </c>
      <c r="M117" t="n">
        <v>2</v>
      </c>
      <c r="N117" t="n">
        <v>122.6</v>
      </c>
      <c r="O117" t="n">
        <v>45148.66</v>
      </c>
      <c r="P117" t="n">
        <v>119.79</v>
      </c>
      <c r="Q117" t="n">
        <v>204.14</v>
      </c>
      <c r="R117" t="n">
        <v>23.6</v>
      </c>
      <c r="S117" t="n">
        <v>17.37</v>
      </c>
      <c r="T117" t="n">
        <v>1024.78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87.40490796226996</v>
      </c>
      <c r="AB117" t="n">
        <v>119.5912511063232</v>
      </c>
      <c r="AC117" t="n">
        <v>108.177629948142</v>
      </c>
      <c r="AD117" t="n">
        <v>87404.90796226996</v>
      </c>
      <c r="AE117" t="n">
        <v>119591.2511063232</v>
      </c>
      <c r="AF117" t="n">
        <v>2.191117861648465e-06</v>
      </c>
      <c r="AG117" t="n">
        <v>0.1038541666666667</v>
      </c>
      <c r="AH117" t="n">
        <v>108177.629948142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10.0309</v>
      </c>
      <c r="E118" t="n">
        <v>9.970000000000001</v>
      </c>
      <c r="F118" t="n">
        <v>6.75</v>
      </c>
      <c r="G118" t="n">
        <v>101.25</v>
      </c>
      <c r="H118" t="n">
        <v>1.47</v>
      </c>
      <c r="I118" t="n">
        <v>4</v>
      </c>
      <c r="J118" t="n">
        <v>364.85</v>
      </c>
      <c r="K118" t="n">
        <v>61.82</v>
      </c>
      <c r="L118" t="n">
        <v>30</v>
      </c>
      <c r="M118" t="n">
        <v>2</v>
      </c>
      <c r="N118" t="n">
        <v>123.02</v>
      </c>
      <c r="O118" t="n">
        <v>45231.92</v>
      </c>
      <c r="P118" t="n">
        <v>119.98</v>
      </c>
      <c r="Q118" t="n">
        <v>204.14</v>
      </c>
      <c r="R118" t="n">
        <v>23.64</v>
      </c>
      <c r="S118" t="n">
        <v>17.37</v>
      </c>
      <c r="T118" t="n">
        <v>1042.3</v>
      </c>
      <c r="U118" t="n">
        <v>0.73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87.52757708727464</v>
      </c>
      <c r="AB118" t="n">
        <v>119.7590924149343</v>
      </c>
      <c r="AC118" t="n">
        <v>108.3294527178261</v>
      </c>
      <c r="AD118" t="n">
        <v>87527.57708727464</v>
      </c>
      <c r="AE118" t="n">
        <v>119759.0924149343</v>
      </c>
      <c r="AF118" t="n">
        <v>2.190615572141449e-06</v>
      </c>
      <c r="AG118" t="n">
        <v>0.1038541666666667</v>
      </c>
      <c r="AH118" t="n">
        <v>108329.4527178261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10.032</v>
      </c>
      <c r="E119" t="n">
        <v>9.970000000000001</v>
      </c>
      <c r="F119" t="n">
        <v>6.75</v>
      </c>
      <c r="G119" t="n">
        <v>101.23</v>
      </c>
      <c r="H119" t="n">
        <v>1.48</v>
      </c>
      <c r="I119" t="n">
        <v>4</v>
      </c>
      <c r="J119" t="n">
        <v>365.52</v>
      </c>
      <c r="K119" t="n">
        <v>61.82</v>
      </c>
      <c r="L119" t="n">
        <v>30.25</v>
      </c>
      <c r="M119" t="n">
        <v>2</v>
      </c>
      <c r="N119" t="n">
        <v>123.45</v>
      </c>
      <c r="O119" t="n">
        <v>45315.43</v>
      </c>
      <c r="P119" t="n">
        <v>120.01</v>
      </c>
      <c r="Q119" t="n">
        <v>204.14</v>
      </c>
      <c r="R119" t="n">
        <v>23.7</v>
      </c>
      <c r="S119" t="n">
        <v>17.37</v>
      </c>
      <c r="T119" t="n">
        <v>1072.21</v>
      </c>
      <c r="U119" t="n">
        <v>0.73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87.53446912970055</v>
      </c>
      <c r="AB119" t="n">
        <v>119.7685224114369</v>
      </c>
      <c r="AC119" t="n">
        <v>108.3379827286976</v>
      </c>
      <c r="AD119" t="n">
        <v>87534.46912970055</v>
      </c>
      <c r="AE119" t="n">
        <v>119768.5224114369</v>
      </c>
      <c r="AF119" t="n">
        <v>2.190855797557848e-06</v>
      </c>
      <c r="AG119" t="n">
        <v>0.1038541666666667</v>
      </c>
      <c r="AH119" t="n">
        <v>108337.9827286976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10.0309</v>
      </c>
      <c r="E120" t="n">
        <v>9.970000000000001</v>
      </c>
      <c r="F120" t="n">
        <v>6.75</v>
      </c>
      <c r="G120" t="n">
        <v>101.25</v>
      </c>
      <c r="H120" t="n">
        <v>1.49</v>
      </c>
      <c r="I120" t="n">
        <v>4</v>
      </c>
      <c r="J120" t="n">
        <v>366.2</v>
      </c>
      <c r="K120" t="n">
        <v>61.82</v>
      </c>
      <c r="L120" t="n">
        <v>30.5</v>
      </c>
      <c r="M120" t="n">
        <v>2</v>
      </c>
      <c r="N120" t="n">
        <v>123.88</v>
      </c>
      <c r="O120" t="n">
        <v>45399.2</v>
      </c>
      <c r="P120" t="n">
        <v>120.24</v>
      </c>
      <c r="Q120" t="n">
        <v>204.14</v>
      </c>
      <c r="R120" t="n">
        <v>23.69</v>
      </c>
      <c r="S120" t="n">
        <v>17.37</v>
      </c>
      <c r="T120" t="n">
        <v>1067.61</v>
      </c>
      <c r="U120" t="n">
        <v>0.73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87.66863214987214</v>
      </c>
      <c r="AB120" t="n">
        <v>119.9520901744903</v>
      </c>
      <c r="AC120" t="n">
        <v>108.5040310420842</v>
      </c>
      <c r="AD120" t="n">
        <v>87668.63214987214</v>
      </c>
      <c r="AE120" t="n">
        <v>119952.0901744903</v>
      </c>
      <c r="AF120" t="n">
        <v>2.190615572141449e-06</v>
      </c>
      <c r="AG120" t="n">
        <v>0.1038541666666667</v>
      </c>
      <c r="AH120" t="n">
        <v>108504.0310420842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10.0343</v>
      </c>
      <c r="E121" t="n">
        <v>9.970000000000001</v>
      </c>
      <c r="F121" t="n">
        <v>6.75</v>
      </c>
      <c r="G121" t="n">
        <v>101.2</v>
      </c>
      <c r="H121" t="n">
        <v>1.49</v>
      </c>
      <c r="I121" t="n">
        <v>4</v>
      </c>
      <c r="J121" t="n">
        <v>366.88</v>
      </c>
      <c r="K121" t="n">
        <v>61.82</v>
      </c>
      <c r="L121" t="n">
        <v>30.75</v>
      </c>
      <c r="M121" t="n">
        <v>2</v>
      </c>
      <c r="N121" t="n">
        <v>124.31</v>
      </c>
      <c r="O121" t="n">
        <v>45483.22</v>
      </c>
      <c r="P121" t="n">
        <v>120.37</v>
      </c>
      <c r="Q121" t="n">
        <v>204.14</v>
      </c>
      <c r="R121" t="n">
        <v>23.6</v>
      </c>
      <c r="S121" t="n">
        <v>17.37</v>
      </c>
      <c r="T121" t="n">
        <v>1021.43</v>
      </c>
      <c r="U121" t="n">
        <v>0.74</v>
      </c>
      <c r="V121" t="n">
        <v>0.76</v>
      </c>
      <c r="W121" t="n">
        <v>1.14</v>
      </c>
      <c r="X121" t="n">
        <v>0.06</v>
      </c>
      <c r="Y121" t="n">
        <v>1</v>
      </c>
      <c r="Z121" t="n">
        <v>10</v>
      </c>
      <c r="AA121" t="n">
        <v>87.71009647741116</v>
      </c>
      <c r="AB121" t="n">
        <v>120.0088234967062</v>
      </c>
      <c r="AC121" t="n">
        <v>108.5553498156535</v>
      </c>
      <c r="AD121" t="n">
        <v>87710.09647741115</v>
      </c>
      <c r="AE121" t="n">
        <v>120008.8234967062</v>
      </c>
      <c r="AF121" t="n">
        <v>2.191358087064864e-06</v>
      </c>
      <c r="AG121" t="n">
        <v>0.1038541666666667</v>
      </c>
      <c r="AH121" t="n">
        <v>108555.3498156535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10.036</v>
      </c>
      <c r="E122" t="n">
        <v>9.960000000000001</v>
      </c>
      <c r="F122" t="n">
        <v>6.74</v>
      </c>
      <c r="G122" t="n">
        <v>101.17</v>
      </c>
      <c r="H122" t="n">
        <v>1.5</v>
      </c>
      <c r="I122" t="n">
        <v>4</v>
      </c>
      <c r="J122" t="n">
        <v>367.57</v>
      </c>
      <c r="K122" t="n">
        <v>61.82</v>
      </c>
      <c r="L122" t="n">
        <v>31</v>
      </c>
      <c r="M122" t="n">
        <v>2</v>
      </c>
      <c r="N122" t="n">
        <v>124.74</v>
      </c>
      <c r="O122" t="n">
        <v>45567.49</v>
      </c>
      <c r="P122" t="n">
        <v>120.42</v>
      </c>
      <c r="Q122" t="n">
        <v>204.14</v>
      </c>
      <c r="R122" t="n">
        <v>23.53</v>
      </c>
      <c r="S122" t="n">
        <v>17.37</v>
      </c>
      <c r="T122" t="n">
        <v>989.42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87.69203958489406</v>
      </c>
      <c r="AB122" t="n">
        <v>119.9841172597504</v>
      </c>
      <c r="AC122" t="n">
        <v>108.5330015072774</v>
      </c>
      <c r="AD122" t="n">
        <v>87692.03958489407</v>
      </c>
      <c r="AE122" t="n">
        <v>119984.1172597504</v>
      </c>
      <c r="AF122" t="n">
        <v>2.191729344526571e-06</v>
      </c>
      <c r="AG122" t="n">
        <v>0.10375</v>
      </c>
      <c r="AH122" t="n">
        <v>108533.0015072774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10.0393</v>
      </c>
      <c r="E123" t="n">
        <v>9.960000000000001</v>
      </c>
      <c r="F123" t="n">
        <v>6.74</v>
      </c>
      <c r="G123" t="n">
        <v>101.12</v>
      </c>
      <c r="H123" t="n">
        <v>1.51</v>
      </c>
      <c r="I123" t="n">
        <v>4</v>
      </c>
      <c r="J123" t="n">
        <v>368.25</v>
      </c>
      <c r="K123" t="n">
        <v>61.82</v>
      </c>
      <c r="L123" t="n">
        <v>31.25</v>
      </c>
      <c r="M123" t="n">
        <v>2</v>
      </c>
      <c r="N123" t="n">
        <v>125.18</v>
      </c>
      <c r="O123" t="n">
        <v>45652.02</v>
      </c>
      <c r="P123" t="n">
        <v>120.42</v>
      </c>
      <c r="Q123" t="n">
        <v>204.14</v>
      </c>
      <c r="R123" t="n">
        <v>23.43</v>
      </c>
      <c r="S123" t="n">
        <v>17.37</v>
      </c>
      <c r="T123" t="n">
        <v>937.14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87.66386060915941</v>
      </c>
      <c r="AB123" t="n">
        <v>119.9455615419816</v>
      </c>
      <c r="AC123" t="n">
        <v>108.4981254930991</v>
      </c>
      <c r="AD123" t="n">
        <v>87663.86060915941</v>
      </c>
      <c r="AE123" t="n">
        <v>119945.5615419816</v>
      </c>
      <c r="AF123" t="n">
        <v>2.192450020775768e-06</v>
      </c>
      <c r="AG123" t="n">
        <v>0.10375</v>
      </c>
      <c r="AH123" t="n">
        <v>108498.1254930991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10.0371</v>
      </c>
      <c r="E124" t="n">
        <v>9.960000000000001</v>
      </c>
      <c r="F124" t="n">
        <v>6.74</v>
      </c>
      <c r="G124" t="n">
        <v>101.15</v>
      </c>
      <c r="H124" t="n">
        <v>1.52</v>
      </c>
      <c r="I124" t="n">
        <v>4</v>
      </c>
      <c r="J124" t="n">
        <v>368.94</v>
      </c>
      <c r="K124" t="n">
        <v>61.82</v>
      </c>
      <c r="L124" t="n">
        <v>31.5</v>
      </c>
      <c r="M124" t="n">
        <v>2</v>
      </c>
      <c r="N124" t="n">
        <v>125.62</v>
      </c>
      <c r="O124" t="n">
        <v>45736.8</v>
      </c>
      <c r="P124" t="n">
        <v>120.57</v>
      </c>
      <c r="Q124" t="n">
        <v>204.14</v>
      </c>
      <c r="R124" t="n">
        <v>23.5</v>
      </c>
      <c r="S124" t="n">
        <v>17.37</v>
      </c>
      <c r="T124" t="n">
        <v>973.41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87.76397218707457</v>
      </c>
      <c r="AB124" t="n">
        <v>120.0825386194962</v>
      </c>
      <c r="AC124" t="n">
        <v>108.6220296705843</v>
      </c>
      <c r="AD124" t="n">
        <v>87763.97218707457</v>
      </c>
      <c r="AE124" t="n">
        <v>120082.5386194962</v>
      </c>
      <c r="AF124" t="n">
        <v>2.19196956994297e-06</v>
      </c>
      <c r="AG124" t="n">
        <v>0.10375</v>
      </c>
      <c r="AH124" t="n">
        <v>108622.0296705843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10.0343</v>
      </c>
      <c r="E125" t="n">
        <v>9.970000000000001</v>
      </c>
      <c r="F125" t="n">
        <v>6.75</v>
      </c>
      <c r="G125" t="n">
        <v>101.2</v>
      </c>
      <c r="H125" t="n">
        <v>1.53</v>
      </c>
      <c r="I125" t="n">
        <v>4</v>
      </c>
      <c r="J125" t="n">
        <v>369.63</v>
      </c>
      <c r="K125" t="n">
        <v>61.82</v>
      </c>
      <c r="L125" t="n">
        <v>31.75</v>
      </c>
      <c r="M125" t="n">
        <v>2</v>
      </c>
      <c r="N125" t="n">
        <v>126.06</v>
      </c>
      <c r="O125" t="n">
        <v>45821.85</v>
      </c>
      <c r="P125" t="n">
        <v>120.72</v>
      </c>
      <c r="Q125" t="n">
        <v>204.14</v>
      </c>
      <c r="R125" t="n">
        <v>23.49</v>
      </c>
      <c r="S125" t="n">
        <v>17.37</v>
      </c>
      <c r="T125" t="n">
        <v>968.3</v>
      </c>
      <c r="U125" t="n">
        <v>0.74</v>
      </c>
      <c r="V125" t="n">
        <v>0.76</v>
      </c>
      <c r="W125" t="n">
        <v>1.14</v>
      </c>
      <c r="X125" t="n">
        <v>0.06</v>
      </c>
      <c r="Y125" t="n">
        <v>1</v>
      </c>
      <c r="Z125" t="n">
        <v>10</v>
      </c>
      <c r="AA125" t="n">
        <v>87.89991395331235</v>
      </c>
      <c r="AB125" t="n">
        <v>120.2685401413901</v>
      </c>
      <c r="AC125" t="n">
        <v>108.7902794682835</v>
      </c>
      <c r="AD125" t="n">
        <v>87899.91395331235</v>
      </c>
      <c r="AE125" t="n">
        <v>120268.5401413901</v>
      </c>
      <c r="AF125" t="n">
        <v>2.191358087064864e-06</v>
      </c>
      <c r="AG125" t="n">
        <v>0.1038541666666667</v>
      </c>
      <c r="AH125" t="n">
        <v>108790.2794682835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10.0357</v>
      </c>
      <c r="E126" t="n">
        <v>9.960000000000001</v>
      </c>
      <c r="F126" t="n">
        <v>6.75</v>
      </c>
      <c r="G126" t="n">
        <v>101.17</v>
      </c>
      <c r="H126" t="n">
        <v>1.54</v>
      </c>
      <c r="I126" t="n">
        <v>4</v>
      </c>
      <c r="J126" t="n">
        <v>370.32</v>
      </c>
      <c r="K126" t="n">
        <v>61.82</v>
      </c>
      <c r="L126" t="n">
        <v>32</v>
      </c>
      <c r="M126" t="n">
        <v>2</v>
      </c>
      <c r="N126" t="n">
        <v>126.5</v>
      </c>
      <c r="O126" t="n">
        <v>45907.3</v>
      </c>
      <c r="P126" t="n">
        <v>120.76</v>
      </c>
      <c r="Q126" t="n">
        <v>204.14</v>
      </c>
      <c r="R126" t="n">
        <v>23.55</v>
      </c>
      <c r="S126" t="n">
        <v>17.37</v>
      </c>
      <c r="T126" t="n">
        <v>994.95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87.90928225166208</v>
      </c>
      <c r="AB126" t="n">
        <v>120.2813582604923</v>
      </c>
      <c r="AC126" t="n">
        <v>108.8018742440889</v>
      </c>
      <c r="AD126" t="n">
        <v>87909.28225166208</v>
      </c>
      <c r="AE126" t="n">
        <v>120281.3582604923</v>
      </c>
      <c r="AF126" t="n">
        <v>2.191663828503917e-06</v>
      </c>
      <c r="AG126" t="n">
        <v>0.10375</v>
      </c>
      <c r="AH126" t="n">
        <v>108801.8742440889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10.0295</v>
      </c>
      <c r="E127" t="n">
        <v>9.970000000000001</v>
      </c>
      <c r="F127" t="n">
        <v>6.75</v>
      </c>
      <c r="G127" t="n">
        <v>101.27</v>
      </c>
      <c r="H127" t="n">
        <v>1.55</v>
      </c>
      <c r="I127" t="n">
        <v>4</v>
      </c>
      <c r="J127" t="n">
        <v>371.02</v>
      </c>
      <c r="K127" t="n">
        <v>61.82</v>
      </c>
      <c r="L127" t="n">
        <v>32.25</v>
      </c>
      <c r="M127" t="n">
        <v>2</v>
      </c>
      <c r="N127" t="n">
        <v>126.94</v>
      </c>
      <c r="O127" t="n">
        <v>45992.88</v>
      </c>
      <c r="P127" t="n">
        <v>120.93</v>
      </c>
      <c r="Q127" t="n">
        <v>204.14</v>
      </c>
      <c r="R127" t="n">
        <v>23.7</v>
      </c>
      <c r="S127" t="n">
        <v>17.37</v>
      </c>
      <c r="T127" t="n">
        <v>1072.51</v>
      </c>
      <c r="U127" t="n">
        <v>0.73</v>
      </c>
      <c r="V127" t="n">
        <v>0.76</v>
      </c>
      <c r="W127" t="n">
        <v>1.14</v>
      </c>
      <c r="X127" t="n">
        <v>0.06</v>
      </c>
      <c r="Y127" t="n">
        <v>1</v>
      </c>
      <c r="Z127" t="n">
        <v>10</v>
      </c>
      <c r="AA127" t="n">
        <v>88.05498592255792</v>
      </c>
      <c r="AB127" t="n">
        <v>120.4807164510042</v>
      </c>
      <c r="AC127" t="n">
        <v>108.9822059686994</v>
      </c>
      <c r="AD127" t="n">
        <v>88054.98592255791</v>
      </c>
      <c r="AE127" t="n">
        <v>120480.7164510042</v>
      </c>
      <c r="AF127" t="n">
        <v>2.190309830702396e-06</v>
      </c>
      <c r="AG127" t="n">
        <v>0.1038541666666667</v>
      </c>
      <c r="AH127" t="n">
        <v>108982.2059686994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10.0281</v>
      </c>
      <c r="E128" t="n">
        <v>9.970000000000001</v>
      </c>
      <c r="F128" t="n">
        <v>6.75</v>
      </c>
      <c r="G128" t="n">
        <v>101.29</v>
      </c>
      <c r="H128" t="n">
        <v>1.56</v>
      </c>
      <c r="I128" t="n">
        <v>4</v>
      </c>
      <c r="J128" t="n">
        <v>371.71</v>
      </c>
      <c r="K128" t="n">
        <v>61.82</v>
      </c>
      <c r="L128" t="n">
        <v>32.5</v>
      </c>
      <c r="M128" t="n">
        <v>2</v>
      </c>
      <c r="N128" t="n">
        <v>127.39</v>
      </c>
      <c r="O128" t="n">
        <v>46078.74</v>
      </c>
      <c r="P128" t="n">
        <v>121.04</v>
      </c>
      <c r="Q128" t="n">
        <v>204.15</v>
      </c>
      <c r="R128" t="n">
        <v>23.72</v>
      </c>
      <c r="S128" t="n">
        <v>17.37</v>
      </c>
      <c r="T128" t="n">
        <v>1082.78</v>
      </c>
      <c r="U128" t="n">
        <v>0.73</v>
      </c>
      <c r="V128" t="n">
        <v>0.76</v>
      </c>
      <c r="W128" t="n">
        <v>1.14</v>
      </c>
      <c r="X128" t="n">
        <v>0.06</v>
      </c>
      <c r="Y128" t="n">
        <v>1</v>
      </c>
      <c r="Z128" t="n">
        <v>10</v>
      </c>
      <c r="AA128" t="n">
        <v>88.12669841940159</v>
      </c>
      <c r="AB128" t="n">
        <v>120.5788366529178</v>
      </c>
      <c r="AC128" t="n">
        <v>109.0709617162549</v>
      </c>
      <c r="AD128" t="n">
        <v>88126.6984194016</v>
      </c>
      <c r="AE128" t="n">
        <v>120578.8366529178</v>
      </c>
      <c r="AF128" t="n">
        <v>2.190004089263343e-06</v>
      </c>
      <c r="AG128" t="n">
        <v>0.1038541666666667</v>
      </c>
      <c r="AH128" t="n">
        <v>109070.9617162549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10.0312</v>
      </c>
      <c r="E129" t="n">
        <v>9.970000000000001</v>
      </c>
      <c r="F129" t="n">
        <v>6.75</v>
      </c>
      <c r="G129" t="n">
        <v>101.24</v>
      </c>
      <c r="H129" t="n">
        <v>1.57</v>
      </c>
      <c r="I129" t="n">
        <v>4</v>
      </c>
      <c r="J129" t="n">
        <v>372.41</v>
      </c>
      <c r="K129" t="n">
        <v>61.82</v>
      </c>
      <c r="L129" t="n">
        <v>32.75</v>
      </c>
      <c r="M129" t="n">
        <v>2</v>
      </c>
      <c r="N129" t="n">
        <v>127.84</v>
      </c>
      <c r="O129" t="n">
        <v>46164.87</v>
      </c>
      <c r="P129" t="n">
        <v>121.02</v>
      </c>
      <c r="Q129" t="n">
        <v>204.14</v>
      </c>
      <c r="R129" t="n">
        <v>23.7</v>
      </c>
      <c r="S129" t="n">
        <v>17.37</v>
      </c>
      <c r="T129" t="n">
        <v>1073.63</v>
      </c>
      <c r="U129" t="n">
        <v>0.73</v>
      </c>
      <c r="V129" t="n">
        <v>0.76</v>
      </c>
      <c r="W129" t="n">
        <v>1.14</v>
      </c>
      <c r="X129" t="n">
        <v>0.06</v>
      </c>
      <c r="Y129" t="n">
        <v>1</v>
      </c>
      <c r="Z129" t="n">
        <v>10</v>
      </c>
      <c r="AA129" t="n">
        <v>88.08922159861589</v>
      </c>
      <c r="AB129" t="n">
        <v>120.5275592133582</v>
      </c>
      <c r="AC129" t="n">
        <v>109.0245781235585</v>
      </c>
      <c r="AD129" t="n">
        <v>88089.2215986159</v>
      </c>
      <c r="AE129" t="n">
        <v>120527.5592133582</v>
      </c>
      <c r="AF129" t="n">
        <v>2.190681088164103e-06</v>
      </c>
      <c r="AG129" t="n">
        <v>0.1038541666666667</v>
      </c>
      <c r="AH129" t="n">
        <v>109024.5781235585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10.0273</v>
      </c>
      <c r="E130" t="n">
        <v>9.970000000000001</v>
      </c>
      <c r="F130" t="n">
        <v>6.75</v>
      </c>
      <c r="G130" t="n">
        <v>101.3</v>
      </c>
      <c r="H130" t="n">
        <v>1.58</v>
      </c>
      <c r="I130" t="n">
        <v>4</v>
      </c>
      <c r="J130" t="n">
        <v>373.11</v>
      </c>
      <c r="K130" t="n">
        <v>61.82</v>
      </c>
      <c r="L130" t="n">
        <v>33</v>
      </c>
      <c r="M130" t="n">
        <v>2</v>
      </c>
      <c r="N130" t="n">
        <v>128.29</v>
      </c>
      <c r="O130" t="n">
        <v>46251.27</v>
      </c>
      <c r="P130" t="n">
        <v>121.17</v>
      </c>
      <c r="Q130" t="n">
        <v>204.14</v>
      </c>
      <c r="R130" t="n">
        <v>23.76</v>
      </c>
      <c r="S130" t="n">
        <v>17.37</v>
      </c>
      <c r="T130" t="n">
        <v>1101.53</v>
      </c>
      <c r="U130" t="n">
        <v>0.73</v>
      </c>
      <c r="V130" t="n">
        <v>0.76</v>
      </c>
      <c r="W130" t="n">
        <v>1.14</v>
      </c>
      <c r="X130" t="n">
        <v>0.06</v>
      </c>
      <c r="Y130" t="n">
        <v>1</v>
      </c>
      <c r="Z130" t="n">
        <v>10</v>
      </c>
      <c r="AA130" t="n">
        <v>88.20412536490956</v>
      </c>
      <c r="AB130" t="n">
        <v>120.6847756155975</v>
      </c>
      <c r="AC130" t="n">
        <v>109.1667900130228</v>
      </c>
      <c r="AD130" t="n">
        <v>88204.12536490956</v>
      </c>
      <c r="AE130" t="n">
        <v>120684.7756155975</v>
      </c>
      <c r="AF130" t="n">
        <v>2.189829379869598e-06</v>
      </c>
      <c r="AG130" t="n">
        <v>0.1038541666666667</v>
      </c>
      <c r="AH130" t="n">
        <v>109166.7900130228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10.0343</v>
      </c>
      <c r="E131" t="n">
        <v>9.970000000000001</v>
      </c>
      <c r="F131" t="n">
        <v>6.75</v>
      </c>
      <c r="G131" t="n">
        <v>101.2</v>
      </c>
      <c r="H131" t="n">
        <v>1.59</v>
      </c>
      <c r="I131" t="n">
        <v>4</v>
      </c>
      <c r="J131" t="n">
        <v>373.81</v>
      </c>
      <c r="K131" t="n">
        <v>61.82</v>
      </c>
      <c r="L131" t="n">
        <v>33.25</v>
      </c>
      <c r="M131" t="n">
        <v>2</v>
      </c>
      <c r="N131" t="n">
        <v>128.74</v>
      </c>
      <c r="O131" t="n">
        <v>46337.95</v>
      </c>
      <c r="P131" t="n">
        <v>121.05</v>
      </c>
      <c r="Q131" t="n">
        <v>204.14</v>
      </c>
      <c r="R131" t="n">
        <v>23.63</v>
      </c>
      <c r="S131" t="n">
        <v>17.37</v>
      </c>
      <c r="T131" t="n">
        <v>1037.27</v>
      </c>
      <c r="U131" t="n">
        <v>0.74</v>
      </c>
      <c r="V131" t="n">
        <v>0.76</v>
      </c>
      <c r="W131" t="n">
        <v>1.14</v>
      </c>
      <c r="X131" t="n">
        <v>0.06</v>
      </c>
      <c r="Y131" t="n">
        <v>1</v>
      </c>
      <c r="Z131" t="n">
        <v>10</v>
      </c>
      <c r="AA131" t="n">
        <v>88.07888471630493</v>
      </c>
      <c r="AB131" t="n">
        <v>120.5134158349492</v>
      </c>
      <c r="AC131" t="n">
        <v>109.0117845693346</v>
      </c>
      <c r="AD131" t="n">
        <v>88078.88471630492</v>
      </c>
      <c r="AE131" t="n">
        <v>120513.4158349492</v>
      </c>
      <c r="AF131" t="n">
        <v>2.191358087064864e-06</v>
      </c>
      <c r="AG131" t="n">
        <v>0.1038541666666667</v>
      </c>
      <c r="AH131" t="n">
        <v>109011.7845693346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10.032</v>
      </c>
      <c r="E132" t="n">
        <v>9.970000000000001</v>
      </c>
      <c r="F132" t="n">
        <v>6.75</v>
      </c>
      <c r="G132" t="n">
        <v>101.23</v>
      </c>
      <c r="H132" t="n">
        <v>1.6</v>
      </c>
      <c r="I132" t="n">
        <v>4</v>
      </c>
      <c r="J132" t="n">
        <v>374.52</v>
      </c>
      <c r="K132" t="n">
        <v>61.82</v>
      </c>
      <c r="L132" t="n">
        <v>33.5</v>
      </c>
      <c r="M132" t="n">
        <v>2</v>
      </c>
      <c r="N132" t="n">
        <v>129.2</v>
      </c>
      <c r="O132" t="n">
        <v>46424.91</v>
      </c>
      <c r="P132" t="n">
        <v>121.07</v>
      </c>
      <c r="Q132" t="n">
        <v>204.14</v>
      </c>
      <c r="R132" t="n">
        <v>23.57</v>
      </c>
      <c r="S132" t="n">
        <v>17.37</v>
      </c>
      <c r="T132" t="n">
        <v>1008.3</v>
      </c>
      <c r="U132" t="n">
        <v>0.74</v>
      </c>
      <c r="V132" t="n">
        <v>0.76</v>
      </c>
      <c r="W132" t="n">
        <v>1.14</v>
      </c>
      <c r="X132" t="n">
        <v>0.06</v>
      </c>
      <c r="Y132" t="n">
        <v>1</v>
      </c>
      <c r="Z132" t="n">
        <v>10</v>
      </c>
      <c r="AA132" t="n">
        <v>88.10947671352989</v>
      </c>
      <c r="AB132" t="n">
        <v>120.5552731551761</v>
      </c>
      <c r="AC132" t="n">
        <v>109.0496470856661</v>
      </c>
      <c r="AD132" t="n">
        <v>88109.47671352989</v>
      </c>
      <c r="AE132" t="n">
        <v>120555.2731551761</v>
      </c>
      <c r="AF132" t="n">
        <v>2.190855797557848e-06</v>
      </c>
      <c r="AG132" t="n">
        <v>0.1038541666666667</v>
      </c>
      <c r="AH132" t="n">
        <v>109049.6470856661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10.0318</v>
      </c>
      <c r="E133" t="n">
        <v>9.970000000000001</v>
      </c>
      <c r="F133" t="n">
        <v>6.75</v>
      </c>
      <c r="G133" t="n">
        <v>101.23</v>
      </c>
      <c r="H133" t="n">
        <v>1.6</v>
      </c>
      <c r="I133" t="n">
        <v>4</v>
      </c>
      <c r="J133" t="n">
        <v>375.23</v>
      </c>
      <c r="K133" t="n">
        <v>61.82</v>
      </c>
      <c r="L133" t="n">
        <v>33.75</v>
      </c>
      <c r="M133" t="n">
        <v>2</v>
      </c>
      <c r="N133" t="n">
        <v>129.65</v>
      </c>
      <c r="O133" t="n">
        <v>46512.15</v>
      </c>
      <c r="P133" t="n">
        <v>121.16</v>
      </c>
      <c r="Q133" t="n">
        <v>204.14</v>
      </c>
      <c r="R133" t="n">
        <v>23.61</v>
      </c>
      <c r="S133" t="n">
        <v>17.37</v>
      </c>
      <c r="T133" t="n">
        <v>1026.61</v>
      </c>
      <c r="U133" t="n">
        <v>0.74</v>
      </c>
      <c r="V133" t="n">
        <v>0.76</v>
      </c>
      <c r="W133" t="n">
        <v>1.14</v>
      </c>
      <c r="X133" t="n">
        <v>0.06</v>
      </c>
      <c r="Y133" t="n">
        <v>1</v>
      </c>
      <c r="Z133" t="n">
        <v>10</v>
      </c>
      <c r="AA133" t="n">
        <v>88.16001649461923</v>
      </c>
      <c r="AB133" t="n">
        <v>120.6244239133203</v>
      </c>
      <c r="AC133" t="n">
        <v>109.1121981925067</v>
      </c>
      <c r="AD133" t="n">
        <v>88160.01649461922</v>
      </c>
      <c r="AE133" t="n">
        <v>120624.4239133202</v>
      </c>
      <c r="AF133" t="n">
        <v>2.190812120209412e-06</v>
      </c>
      <c r="AG133" t="n">
        <v>0.1038541666666667</v>
      </c>
      <c r="AH133" t="n">
        <v>109112.1981925067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10.0346</v>
      </c>
      <c r="E134" t="n">
        <v>9.970000000000001</v>
      </c>
      <c r="F134" t="n">
        <v>6.75</v>
      </c>
      <c r="G134" t="n">
        <v>101.19</v>
      </c>
      <c r="H134" t="n">
        <v>1.61</v>
      </c>
      <c r="I134" t="n">
        <v>4</v>
      </c>
      <c r="J134" t="n">
        <v>375.93</v>
      </c>
      <c r="K134" t="n">
        <v>61.82</v>
      </c>
      <c r="L134" t="n">
        <v>34</v>
      </c>
      <c r="M134" t="n">
        <v>2</v>
      </c>
      <c r="N134" t="n">
        <v>130.11</v>
      </c>
      <c r="O134" t="n">
        <v>46599.68</v>
      </c>
      <c r="P134" t="n">
        <v>121.14</v>
      </c>
      <c r="Q134" t="n">
        <v>204.14</v>
      </c>
      <c r="R134" t="n">
        <v>23.56</v>
      </c>
      <c r="S134" t="n">
        <v>17.37</v>
      </c>
      <c r="T134" t="n">
        <v>1004.11</v>
      </c>
      <c r="U134" t="n">
        <v>0.74</v>
      </c>
      <c r="V134" t="n">
        <v>0.76</v>
      </c>
      <c r="W134" t="n">
        <v>1.14</v>
      </c>
      <c r="X134" t="n">
        <v>0.06</v>
      </c>
      <c r="Y134" t="n">
        <v>1</v>
      </c>
      <c r="Z134" t="n">
        <v>10</v>
      </c>
      <c r="AA134" t="n">
        <v>88.12511898486243</v>
      </c>
      <c r="AB134" t="n">
        <v>120.5766756009016</v>
      </c>
      <c r="AC134" t="n">
        <v>109.0690069120101</v>
      </c>
      <c r="AD134" t="n">
        <v>88125.11898486242</v>
      </c>
      <c r="AE134" t="n">
        <v>120576.6756009016</v>
      </c>
      <c r="AF134" t="n">
        <v>2.191423603087518e-06</v>
      </c>
      <c r="AG134" t="n">
        <v>0.1038541666666667</v>
      </c>
      <c r="AH134" t="n">
        <v>109069.0069120101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10.0374</v>
      </c>
      <c r="E135" t="n">
        <v>9.960000000000001</v>
      </c>
      <c r="F135" t="n">
        <v>6.74</v>
      </c>
      <c r="G135" t="n">
        <v>101.15</v>
      </c>
      <c r="H135" t="n">
        <v>1.62</v>
      </c>
      <c r="I135" t="n">
        <v>4</v>
      </c>
      <c r="J135" t="n">
        <v>376.65</v>
      </c>
      <c r="K135" t="n">
        <v>61.82</v>
      </c>
      <c r="L135" t="n">
        <v>34.25</v>
      </c>
      <c r="M135" t="n">
        <v>2</v>
      </c>
      <c r="N135" t="n">
        <v>130.58</v>
      </c>
      <c r="O135" t="n">
        <v>46687.5</v>
      </c>
      <c r="P135" t="n">
        <v>121.05</v>
      </c>
      <c r="Q135" t="n">
        <v>204.14</v>
      </c>
      <c r="R135" t="n">
        <v>23.46</v>
      </c>
      <c r="S135" t="n">
        <v>17.37</v>
      </c>
      <c r="T135" t="n">
        <v>951.09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88.02164853811135</v>
      </c>
      <c r="AB135" t="n">
        <v>120.4351027708629</v>
      </c>
      <c r="AC135" t="n">
        <v>108.9409455941715</v>
      </c>
      <c r="AD135" t="n">
        <v>88021.64853811135</v>
      </c>
      <c r="AE135" t="n">
        <v>120435.1027708629</v>
      </c>
      <c r="AF135" t="n">
        <v>2.192035085965624e-06</v>
      </c>
      <c r="AG135" t="n">
        <v>0.10375</v>
      </c>
      <c r="AH135" t="n">
        <v>108940.9455941715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10.0393</v>
      </c>
      <c r="E136" t="n">
        <v>9.960000000000001</v>
      </c>
      <c r="F136" t="n">
        <v>6.74</v>
      </c>
      <c r="G136" t="n">
        <v>101.12</v>
      </c>
      <c r="H136" t="n">
        <v>1.63</v>
      </c>
      <c r="I136" t="n">
        <v>4</v>
      </c>
      <c r="J136" t="n">
        <v>377.36</v>
      </c>
      <c r="K136" t="n">
        <v>61.82</v>
      </c>
      <c r="L136" t="n">
        <v>34.5</v>
      </c>
      <c r="M136" t="n">
        <v>2</v>
      </c>
      <c r="N136" t="n">
        <v>131.04</v>
      </c>
      <c r="O136" t="n">
        <v>46775.73</v>
      </c>
      <c r="P136" t="n">
        <v>121.07</v>
      </c>
      <c r="Q136" t="n">
        <v>204.14</v>
      </c>
      <c r="R136" t="n">
        <v>23.36</v>
      </c>
      <c r="S136" t="n">
        <v>17.37</v>
      </c>
      <c r="T136" t="n">
        <v>904.77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88.01620320959201</v>
      </c>
      <c r="AB136" t="n">
        <v>120.4276522321517</v>
      </c>
      <c r="AC136" t="n">
        <v>108.9342061244181</v>
      </c>
      <c r="AD136" t="n">
        <v>88016.203209592</v>
      </c>
      <c r="AE136" t="n">
        <v>120427.6522321517</v>
      </c>
      <c r="AF136" t="n">
        <v>2.192450020775768e-06</v>
      </c>
      <c r="AG136" t="n">
        <v>0.10375</v>
      </c>
      <c r="AH136" t="n">
        <v>108934.2061244181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10.0379</v>
      </c>
      <c r="E137" t="n">
        <v>9.960000000000001</v>
      </c>
      <c r="F137" t="n">
        <v>6.74</v>
      </c>
      <c r="G137" t="n">
        <v>101.14</v>
      </c>
      <c r="H137" t="n">
        <v>1.64</v>
      </c>
      <c r="I137" t="n">
        <v>4</v>
      </c>
      <c r="J137" t="n">
        <v>378.08</v>
      </c>
      <c r="K137" t="n">
        <v>61.82</v>
      </c>
      <c r="L137" t="n">
        <v>34.75</v>
      </c>
      <c r="M137" t="n">
        <v>2</v>
      </c>
      <c r="N137" t="n">
        <v>131.51</v>
      </c>
      <c r="O137" t="n">
        <v>46864.14</v>
      </c>
      <c r="P137" t="n">
        <v>121.04</v>
      </c>
      <c r="Q137" t="n">
        <v>204.14</v>
      </c>
      <c r="R137" t="n">
        <v>23.42</v>
      </c>
      <c r="S137" t="n">
        <v>17.37</v>
      </c>
      <c r="T137" t="n">
        <v>930.5599999999999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88.01194057121408</v>
      </c>
      <c r="AB137" t="n">
        <v>120.4218199022688</v>
      </c>
      <c r="AC137" t="n">
        <v>108.9289304239134</v>
      </c>
      <c r="AD137" t="n">
        <v>88011.94057121409</v>
      </c>
      <c r="AE137" t="n">
        <v>120421.8199022688</v>
      </c>
      <c r="AF137" t="n">
        <v>2.192144279336715e-06</v>
      </c>
      <c r="AG137" t="n">
        <v>0.10375</v>
      </c>
      <c r="AH137" t="n">
        <v>108928.9304239134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10.0388</v>
      </c>
      <c r="E138" t="n">
        <v>9.960000000000001</v>
      </c>
      <c r="F138" t="n">
        <v>6.74</v>
      </c>
      <c r="G138" t="n">
        <v>101.13</v>
      </c>
      <c r="H138" t="n">
        <v>1.65</v>
      </c>
      <c r="I138" t="n">
        <v>4</v>
      </c>
      <c r="J138" t="n">
        <v>378.8</v>
      </c>
      <c r="K138" t="n">
        <v>61.82</v>
      </c>
      <c r="L138" t="n">
        <v>35</v>
      </c>
      <c r="M138" t="n">
        <v>2</v>
      </c>
      <c r="N138" t="n">
        <v>131.98</v>
      </c>
      <c r="O138" t="n">
        <v>46952.84</v>
      </c>
      <c r="P138" t="n">
        <v>121.02</v>
      </c>
      <c r="Q138" t="n">
        <v>204.14</v>
      </c>
      <c r="R138" t="n">
        <v>23.44</v>
      </c>
      <c r="S138" t="n">
        <v>17.37</v>
      </c>
      <c r="T138" t="n">
        <v>941.8200000000001</v>
      </c>
      <c r="U138" t="n">
        <v>0.74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87.99338448267606</v>
      </c>
      <c r="AB138" t="n">
        <v>120.3964306432942</v>
      </c>
      <c r="AC138" t="n">
        <v>108.9059642801813</v>
      </c>
      <c r="AD138" t="n">
        <v>87993.38448267606</v>
      </c>
      <c r="AE138" t="n">
        <v>120396.4306432942</v>
      </c>
      <c r="AF138" t="n">
        <v>2.192340827404677e-06</v>
      </c>
      <c r="AG138" t="n">
        <v>0.10375</v>
      </c>
      <c r="AH138" t="n">
        <v>108905.9642801813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10.0385</v>
      </c>
      <c r="E139" t="n">
        <v>9.960000000000001</v>
      </c>
      <c r="F139" t="n">
        <v>6.74</v>
      </c>
      <c r="G139" t="n">
        <v>101.13</v>
      </c>
      <c r="H139" t="n">
        <v>1.66</v>
      </c>
      <c r="I139" t="n">
        <v>4</v>
      </c>
      <c r="J139" t="n">
        <v>379.52</v>
      </c>
      <c r="K139" t="n">
        <v>61.82</v>
      </c>
      <c r="L139" t="n">
        <v>35.25</v>
      </c>
      <c r="M139" t="n">
        <v>2</v>
      </c>
      <c r="N139" t="n">
        <v>132.45</v>
      </c>
      <c r="O139" t="n">
        <v>47041.84</v>
      </c>
      <c r="P139" t="n">
        <v>120.98</v>
      </c>
      <c r="Q139" t="n">
        <v>204.14</v>
      </c>
      <c r="R139" t="n">
        <v>23.48</v>
      </c>
      <c r="S139" t="n">
        <v>17.37</v>
      </c>
      <c r="T139" t="n">
        <v>961.21</v>
      </c>
      <c r="U139" t="n">
        <v>0.74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87.97427106804774</v>
      </c>
      <c r="AB139" t="n">
        <v>120.3702788261754</v>
      </c>
      <c r="AC139" t="n">
        <v>108.882308355784</v>
      </c>
      <c r="AD139" t="n">
        <v>87974.27106804775</v>
      </c>
      <c r="AE139" t="n">
        <v>120370.2788261754</v>
      </c>
      <c r="AF139" t="n">
        <v>2.192275311382023e-06</v>
      </c>
      <c r="AG139" t="n">
        <v>0.10375</v>
      </c>
      <c r="AH139" t="n">
        <v>108882.308355784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10.0393</v>
      </c>
      <c r="E140" t="n">
        <v>9.960000000000001</v>
      </c>
      <c r="F140" t="n">
        <v>6.74</v>
      </c>
      <c r="G140" t="n">
        <v>101.12</v>
      </c>
      <c r="H140" t="n">
        <v>1.67</v>
      </c>
      <c r="I140" t="n">
        <v>4</v>
      </c>
      <c r="J140" t="n">
        <v>380.24</v>
      </c>
      <c r="K140" t="n">
        <v>61.82</v>
      </c>
      <c r="L140" t="n">
        <v>35.5</v>
      </c>
      <c r="M140" t="n">
        <v>2</v>
      </c>
      <c r="N140" t="n">
        <v>132.92</v>
      </c>
      <c r="O140" t="n">
        <v>47131.15</v>
      </c>
      <c r="P140" t="n">
        <v>120.95</v>
      </c>
      <c r="Q140" t="n">
        <v>204.15</v>
      </c>
      <c r="R140" t="n">
        <v>23.38</v>
      </c>
      <c r="S140" t="n">
        <v>17.37</v>
      </c>
      <c r="T140" t="n">
        <v>914.67</v>
      </c>
      <c r="U140" t="n">
        <v>0.74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87.95115534489676</v>
      </c>
      <c r="AB140" t="n">
        <v>120.3386508739665</v>
      </c>
      <c r="AC140" t="n">
        <v>108.8536989309438</v>
      </c>
      <c r="AD140" t="n">
        <v>87951.15534489676</v>
      </c>
      <c r="AE140" t="n">
        <v>120338.6508739665</v>
      </c>
      <c r="AF140" t="n">
        <v>2.192450020775768e-06</v>
      </c>
      <c r="AG140" t="n">
        <v>0.10375</v>
      </c>
      <c r="AH140" t="n">
        <v>108853.6989309438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10.0382</v>
      </c>
      <c r="E141" t="n">
        <v>9.960000000000001</v>
      </c>
      <c r="F141" t="n">
        <v>6.74</v>
      </c>
      <c r="G141" t="n">
        <v>101.14</v>
      </c>
      <c r="H141" t="n">
        <v>1.67</v>
      </c>
      <c r="I141" t="n">
        <v>4</v>
      </c>
      <c r="J141" t="n">
        <v>380.97</v>
      </c>
      <c r="K141" t="n">
        <v>61.82</v>
      </c>
      <c r="L141" t="n">
        <v>35.75</v>
      </c>
      <c r="M141" t="n">
        <v>2</v>
      </c>
      <c r="N141" t="n">
        <v>133.4</v>
      </c>
      <c r="O141" t="n">
        <v>47220.77</v>
      </c>
      <c r="P141" t="n">
        <v>120.99</v>
      </c>
      <c r="Q141" t="n">
        <v>204.14</v>
      </c>
      <c r="R141" t="n">
        <v>23.37</v>
      </c>
      <c r="S141" t="n">
        <v>17.37</v>
      </c>
      <c r="T141" t="n">
        <v>904.9400000000001</v>
      </c>
      <c r="U141" t="n">
        <v>0.74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87.98226275795011</v>
      </c>
      <c r="AB141" t="n">
        <v>120.3812134088683</v>
      </c>
      <c r="AC141" t="n">
        <v>108.8921993572515</v>
      </c>
      <c r="AD141" t="n">
        <v>87982.26275795011</v>
      </c>
      <c r="AE141" t="n">
        <v>120381.2134088683</v>
      </c>
      <c r="AF141" t="n">
        <v>2.192209795359369e-06</v>
      </c>
      <c r="AG141" t="n">
        <v>0.10375</v>
      </c>
      <c r="AH141" t="n">
        <v>108892.1993572515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10.0396</v>
      </c>
      <c r="E142" t="n">
        <v>9.960000000000001</v>
      </c>
      <c r="F142" t="n">
        <v>6.74</v>
      </c>
      <c r="G142" t="n">
        <v>101.12</v>
      </c>
      <c r="H142" t="n">
        <v>1.68</v>
      </c>
      <c r="I142" t="n">
        <v>4</v>
      </c>
      <c r="J142" t="n">
        <v>381.7</v>
      </c>
      <c r="K142" t="n">
        <v>61.82</v>
      </c>
      <c r="L142" t="n">
        <v>36</v>
      </c>
      <c r="M142" t="n">
        <v>2</v>
      </c>
      <c r="N142" t="n">
        <v>133.88</v>
      </c>
      <c r="O142" t="n">
        <v>47310.69</v>
      </c>
      <c r="P142" t="n">
        <v>120.88</v>
      </c>
      <c r="Q142" t="n">
        <v>204.14</v>
      </c>
      <c r="R142" t="n">
        <v>23.39</v>
      </c>
      <c r="S142" t="n">
        <v>17.37</v>
      </c>
      <c r="T142" t="n">
        <v>916.58</v>
      </c>
      <c r="U142" t="n">
        <v>0.74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87.91064249967603</v>
      </c>
      <c r="AB142" t="n">
        <v>120.2832194118349</v>
      </c>
      <c r="AC142" t="n">
        <v>108.8035577697595</v>
      </c>
      <c r="AD142" t="n">
        <v>87910.64249967603</v>
      </c>
      <c r="AE142" t="n">
        <v>120283.2194118349</v>
      </c>
      <c r="AF142" t="n">
        <v>2.192515536798422e-06</v>
      </c>
      <c r="AG142" t="n">
        <v>0.10375</v>
      </c>
      <c r="AH142" t="n">
        <v>108803.5577697595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10.039</v>
      </c>
      <c r="E143" t="n">
        <v>9.960000000000001</v>
      </c>
      <c r="F143" t="n">
        <v>6.74</v>
      </c>
      <c r="G143" t="n">
        <v>101.12</v>
      </c>
      <c r="H143" t="n">
        <v>1.69</v>
      </c>
      <c r="I143" t="n">
        <v>4</v>
      </c>
      <c r="J143" t="n">
        <v>382.43</v>
      </c>
      <c r="K143" t="n">
        <v>61.82</v>
      </c>
      <c r="L143" t="n">
        <v>36.25</v>
      </c>
      <c r="M143" t="n">
        <v>2</v>
      </c>
      <c r="N143" t="n">
        <v>134.36</v>
      </c>
      <c r="O143" t="n">
        <v>47400.92</v>
      </c>
      <c r="P143" t="n">
        <v>120.83</v>
      </c>
      <c r="Q143" t="n">
        <v>204.14</v>
      </c>
      <c r="R143" t="n">
        <v>23.4</v>
      </c>
      <c r="S143" t="n">
        <v>17.37</v>
      </c>
      <c r="T143" t="n">
        <v>921.17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87.88867508124061</v>
      </c>
      <c r="AB143" t="n">
        <v>120.2531626207975</v>
      </c>
      <c r="AC143" t="n">
        <v>108.7763695566737</v>
      </c>
      <c r="AD143" t="n">
        <v>87888.67508124061</v>
      </c>
      <c r="AE143" t="n">
        <v>120253.1626207975</v>
      </c>
      <c r="AF143" t="n">
        <v>2.192384504753113e-06</v>
      </c>
      <c r="AG143" t="n">
        <v>0.10375</v>
      </c>
      <c r="AH143" t="n">
        <v>108776.3695566737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10.0374</v>
      </c>
      <c r="E144" t="n">
        <v>9.960000000000001</v>
      </c>
      <c r="F144" t="n">
        <v>6.74</v>
      </c>
      <c r="G144" t="n">
        <v>101.15</v>
      </c>
      <c r="H144" t="n">
        <v>1.7</v>
      </c>
      <c r="I144" t="n">
        <v>4</v>
      </c>
      <c r="J144" t="n">
        <v>383.17</v>
      </c>
      <c r="K144" t="n">
        <v>61.82</v>
      </c>
      <c r="L144" t="n">
        <v>36.5</v>
      </c>
      <c r="M144" t="n">
        <v>2</v>
      </c>
      <c r="N144" t="n">
        <v>134.84</v>
      </c>
      <c r="O144" t="n">
        <v>47491.48</v>
      </c>
      <c r="P144" t="n">
        <v>120.81</v>
      </c>
      <c r="Q144" t="n">
        <v>204.14</v>
      </c>
      <c r="R144" t="n">
        <v>23.43</v>
      </c>
      <c r="S144" t="n">
        <v>17.37</v>
      </c>
      <c r="T144" t="n">
        <v>938.75</v>
      </c>
      <c r="U144" t="n">
        <v>0.74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87.89152818263383</v>
      </c>
      <c r="AB144" t="n">
        <v>120.2570663599937</v>
      </c>
      <c r="AC144" t="n">
        <v>108.7799007284799</v>
      </c>
      <c r="AD144" t="n">
        <v>87891.52818263383</v>
      </c>
      <c r="AE144" t="n">
        <v>120257.0663599937</v>
      </c>
      <c r="AF144" t="n">
        <v>2.192035085965624e-06</v>
      </c>
      <c r="AG144" t="n">
        <v>0.10375</v>
      </c>
      <c r="AH144" t="n">
        <v>108779.9007284799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10.0446</v>
      </c>
      <c r="E145" t="n">
        <v>9.960000000000001</v>
      </c>
      <c r="F145" t="n">
        <v>6.74</v>
      </c>
      <c r="G145" t="n">
        <v>101.04</v>
      </c>
      <c r="H145" t="n">
        <v>1.71</v>
      </c>
      <c r="I145" t="n">
        <v>4</v>
      </c>
      <c r="J145" t="n">
        <v>383.9</v>
      </c>
      <c r="K145" t="n">
        <v>61.82</v>
      </c>
      <c r="L145" t="n">
        <v>36.75</v>
      </c>
      <c r="M145" t="n">
        <v>2</v>
      </c>
      <c r="N145" t="n">
        <v>135.33</v>
      </c>
      <c r="O145" t="n">
        <v>47582.35</v>
      </c>
      <c r="P145" t="n">
        <v>120.69</v>
      </c>
      <c r="Q145" t="n">
        <v>204.14</v>
      </c>
      <c r="R145" t="n">
        <v>23.2</v>
      </c>
      <c r="S145" t="n">
        <v>17.37</v>
      </c>
      <c r="T145" t="n">
        <v>822.36</v>
      </c>
      <c r="U145" t="n">
        <v>0.75</v>
      </c>
      <c r="V145" t="n">
        <v>0.76</v>
      </c>
      <c r="W145" t="n">
        <v>1.14</v>
      </c>
      <c r="X145" t="n">
        <v>0.04</v>
      </c>
      <c r="Y145" t="n">
        <v>1</v>
      </c>
      <c r="Z145" t="n">
        <v>10</v>
      </c>
      <c r="AA145" t="n">
        <v>87.76492268504802</v>
      </c>
      <c r="AB145" t="n">
        <v>120.0838391327565</v>
      </c>
      <c r="AC145" t="n">
        <v>108.6232060646843</v>
      </c>
      <c r="AD145" t="n">
        <v>87764.92268504802</v>
      </c>
      <c r="AE145" t="n">
        <v>120083.8391327565</v>
      </c>
      <c r="AF145" t="n">
        <v>2.193607470509326e-06</v>
      </c>
      <c r="AG145" t="n">
        <v>0.10375</v>
      </c>
      <c r="AH145" t="n">
        <v>108623.2060646843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10.0455</v>
      </c>
      <c r="E146" t="n">
        <v>9.949999999999999</v>
      </c>
      <c r="F146" t="n">
        <v>6.74</v>
      </c>
      <c r="G146" t="n">
        <v>101.03</v>
      </c>
      <c r="H146" t="n">
        <v>1.72</v>
      </c>
      <c r="I146" t="n">
        <v>4</v>
      </c>
      <c r="J146" t="n">
        <v>384.64</v>
      </c>
      <c r="K146" t="n">
        <v>61.82</v>
      </c>
      <c r="L146" t="n">
        <v>37</v>
      </c>
      <c r="M146" t="n">
        <v>2</v>
      </c>
      <c r="N146" t="n">
        <v>135.82</v>
      </c>
      <c r="O146" t="n">
        <v>47673.67</v>
      </c>
      <c r="P146" t="n">
        <v>120.56</v>
      </c>
      <c r="Q146" t="n">
        <v>204.15</v>
      </c>
      <c r="R146" t="n">
        <v>23.16</v>
      </c>
      <c r="S146" t="n">
        <v>17.37</v>
      </c>
      <c r="T146" t="n">
        <v>800.58</v>
      </c>
      <c r="U146" t="n">
        <v>0.75</v>
      </c>
      <c r="V146" t="n">
        <v>0.76</v>
      </c>
      <c r="W146" t="n">
        <v>1.14</v>
      </c>
      <c r="X146" t="n">
        <v>0.04</v>
      </c>
      <c r="Y146" t="n">
        <v>1</v>
      </c>
      <c r="Z146" t="n">
        <v>10</v>
      </c>
      <c r="AA146" t="n">
        <v>87.68647655225769</v>
      </c>
      <c r="AB146" t="n">
        <v>119.9765056730737</v>
      </c>
      <c r="AC146" t="n">
        <v>108.5261163597501</v>
      </c>
      <c r="AD146" t="n">
        <v>87686.47655225769</v>
      </c>
      <c r="AE146" t="n">
        <v>119976.5056730737</v>
      </c>
      <c r="AF146" t="n">
        <v>2.193804018577289e-06</v>
      </c>
      <c r="AG146" t="n">
        <v>0.1036458333333333</v>
      </c>
      <c r="AH146" t="n">
        <v>108526.1163597501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10.0469</v>
      </c>
      <c r="E147" t="n">
        <v>9.949999999999999</v>
      </c>
      <c r="F147" t="n">
        <v>6.73</v>
      </c>
      <c r="G147" t="n">
        <v>101.01</v>
      </c>
      <c r="H147" t="n">
        <v>1.72</v>
      </c>
      <c r="I147" t="n">
        <v>4</v>
      </c>
      <c r="J147" t="n">
        <v>385.38</v>
      </c>
      <c r="K147" t="n">
        <v>61.82</v>
      </c>
      <c r="L147" t="n">
        <v>37.25</v>
      </c>
      <c r="M147" t="n">
        <v>2</v>
      </c>
      <c r="N147" t="n">
        <v>136.31</v>
      </c>
      <c r="O147" t="n">
        <v>47765.19</v>
      </c>
      <c r="P147" t="n">
        <v>120.54</v>
      </c>
      <c r="Q147" t="n">
        <v>204.15</v>
      </c>
      <c r="R147" t="n">
        <v>23.11</v>
      </c>
      <c r="S147" t="n">
        <v>17.37</v>
      </c>
      <c r="T147" t="n">
        <v>776.3099999999999</v>
      </c>
      <c r="U147" t="n">
        <v>0.75</v>
      </c>
      <c r="V147" t="n">
        <v>0.76</v>
      </c>
      <c r="W147" t="n">
        <v>1.14</v>
      </c>
      <c r="X147" t="n">
        <v>0.04</v>
      </c>
      <c r="Y147" t="n">
        <v>1</v>
      </c>
      <c r="Z147" t="n">
        <v>10</v>
      </c>
      <c r="AA147" t="n">
        <v>87.63342066111616</v>
      </c>
      <c r="AB147" t="n">
        <v>119.9039122621532</v>
      </c>
      <c r="AC147" t="n">
        <v>108.4604511620824</v>
      </c>
      <c r="AD147" t="n">
        <v>87633.42066111616</v>
      </c>
      <c r="AE147" t="n">
        <v>119903.9122621532</v>
      </c>
      <c r="AF147" t="n">
        <v>2.194109760016342e-06</v>
      </c>
      <c r="AG147" t="n">
        <v>0.1036458333333333</v>
      </c>
      <c r="AH147" t="n">
        <v>108460.4511620823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10.0455</v>
      </c>
      <c r="E148" t="n">
        <v>9.949999999999999</v>
      </c>
      <c r="F148" t="n">
        <v>6.74</v>
      </c>
      <c r="G148" t="n">
        <v>101.03</v>
      </c>
      <c r="H148" t="n">
        <v>1.73</v>
      </c>
      <c r="I148" t="n">
        <v>4</v>
      </c>
      <c r="J148" t="n">
        <v>386.13</v>
      </c>
      <c r="K148" t="n">
        <v>61.82</v>
      </c>
      <c r="L148" t="n">
        <v>37.5</v>
      </c>
      <c r="M148" t="n">
        <v>2</v>
      </c>
      <c r="N148" t="n">
        <v>136.81</v>
      </c>
      <c r="O148" t="n">
        <v>47857.05</v>
      </c>
      <c r="P148" t="n">
        <v>120.52</v>
      </c>
      <c r="Q148" t="n">
        <v>204.14</v>
      </c>
      <c r="R148" t="n">
        <v>23.11</v>
      </c>
      <c r="S148" t="n">
        <v>17.37</v>
      </c>
      <c r="T148" t="n">
        <v>775.75</v>
      </c>
      <c r="U148" t="n">
        <v>0.75</v>
      </c>
      <c r="V148" t="n">
        <v>0.76</v>
      </c>
      <c r="W148" t="n">
        <v>1.14</v>
      </c>
      <c r="X148" t="n">
        <v>0.04</v>
      </c>
      <c r="Y148" t="n">
        <v>1</v>
      </c>
      <c r="Z148" t="n">
        <v>10</v>
      </c>
      <c r="AA148" t="n">
        <v>87.66480731302833</v>
      </c>
      <c r="AB148" t="n">
        <v>119.9468568639807</v>
      </c>
      <c r="AC148" t="n">
        <v>108.4992971913846</v>
      </c>
      <c r="AD148" t="n">
        <v>87664.80731302833</v>
      </c>
      <c r="AE148" t="n">
        <v>119946.8568639807</v>
      </c>
      <c r="AF148" t="n">
        <v>2.193804018577289e-06</v>
      </c>
      <c r="AG148" t="n">
        <v>0.1036458333333333</v>
      </c>
      <c r="AH148" t="n">
        <v>108499.2971913846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10.0446</v>
      </c>
      <c r="E149" t="n">
        <v>9.960000000000001</v>
      </c>
      <c r="F149" t="n">
        <v>6.74</v>
      </c>
      <c r="G149" t="n">
        <v>101.04</v>
      </c>
      <c r="H149" t="n">
        <v>1.74</v>
      </c>
      <c r="I149" t="n">
        <v>4</v>
      </c>
      <c r="J149" t="n">
        <v>386.88</v>
      </c>
      <c r="K149" t="n">
        <v>61.82</v>
      </c>
      <c r="L149" t="n">
        <v>37.75</v>
      </c>
      <c r="M149" t="n">
        <v>2</v>
      </c>
      <c r="N149" t="n">
        <v>137.31</v>
      </c>
      <c r="O149" t="n">
        <v>47949.23</v>
      </c>
      <c r="P149" t="n">
        <v>120.4</v>
      </c>
      <c r="Q149" t="n">
        <v>204.14</v>
      </c>
      <c r="R149" t="n">
        <v>23.14</v>
      </c>
      <c r="S149" t="n">
        <v>17.37</v>
      </c>
      <c r="T149" t="n">
        <v>793.88</v>
      </c>
      <c r="U149" t="n">
        <v>0.75</v>
      </c>
      <c r="V149" t="n">
        <v>0.76</v>
      </c>
      <c r="W149" t="n">
        <v>1.14</v>
      </c>
      <c r="X149" t="n">
        <v>0.04</v>
      </c>
      <c r="Y149" t="n">
        <v>1</v>
      </c>
      <c r="Z149" t="n">
        <v>10</v>
      </c>
      <c r="AA149" t="n">
        <v>87.60780662423745</v>
      </c>
      <c r="AB149" t="n">
        <v>119.8688660068842</v>
      </c>
      <c r="AC149" t="n">
        <v>108.4287496722285</v>
      </c>
      <c r="AD149" t="n">
        <v>87607.80662423745</v>
      </c>
      <c r="AE149" t="n">
        <v>119868.8660068842</v>
      </c>
      <c r="AF149" t="n">
        <v>2.193607470509326e-06</v>
      </c>
      <c r="AG149" t="n">
        <v>0.10375</v>
      </c>
      <c r="AH149" t="n">
        <v>108428.7496722285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10.0444</v>
      </c>
      <c r="E150" t="n">
        <v>9.960000000000001</v>
      </c>
      <c r="F150" t="n">
        <v>6.74</v>
      </c>
      <c r="G150" t="n">
        <v>101.05</v>
      </c>
      <c r="H150" t="n">
        <v>1.75</v>
      </c>
      <c r="I150" t="n">
        <v>4</v>
      </c>
      <c r="J150" t="n">
        <v>387.63</v>
      </c>
      <c r="K150" t="n">
        <v>61.82</v>
      </c>
      <c r="L150" t="n">
        <v>38</v>
      </c>
      <c r="M150" t="n">
        <v>2</v>
      </c>
      <c r="N150" t="n">
        <v>137.81</v>
      </c>
      <c r="O150" t="n">
        <v>48041.76</v>
      </c>
      <c r="P150" t="n">
        <v>120.4</v>
      </c>
      <c r="Q150" t="n">
        <v>204.14</v>
      </c>
      <c r="R150" t="n">
        <v>23.2</v>
      </c>
      <c r="S150" t="n">
        <v>17.37</v>
      </c>
      <c r="T150" t="n">
        <v>822.0599999999999</v>
      </c>
      <c r="U150" t="n">
        <v>0.75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87.60951189659981</v>
      </c>
      <c r="AB150" t="n">
        <v>119.8711992357617</v>
      </c>
      <c r="AC150" t="n">
        <v>108.4308602210166</v>
      </c>
      <c r="AD150" t="n">
        <v>87609.51189659981</v>
      </c>
      <c r="AE150" t="n">
        <v>119871.1992357617</v>
      </c>
      <c r="AF150" t="n">
        <v>2.19356379316089e-06</v>
      </c>
      <c r="AG150" t="n">
        <v>0.10375</v>
      </c>
      <c r="AH150" t="n">
        <v>108430.8602210166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10.0432</v>
      </c>
      <c r="E151" t="n">
        <v>9.960000000000001</v>
      </c>
      <c r="F151" t="n">
        <v>6.74</v>
      </c>
      <c r="G151" t="n">
        <v>101.06</v>
      </c>
      <c r="H151" t="n">
        <v>1.76</v>
      </c>
      <c r="I151" t="n">
        <v>4</v>
      </c>
      <c r="J151" t="n">
        <v>388.38</v>
      </c>
      <c r="K151" t="n">
        <v>61.82</v>
      </c>
      <c r="L151" t="n">
        <v>38.25</v>
      </c>
      <c r="M151" t="n">
        <v>2</v>
      </c>
      <c r="N151" t="n">
        <v>138.31</v>
      </c>
      <c r="O151" t="n">
        <v>48134.63</v>
      </c>
      <c r="P151" t="n">
        <v>120.44</v>
      </c>
      <c r="Q151" t="n">
        <v>204.14</v>
      </c>
      <c r="R151" t="n">
        <v>23.25</v>
      </c>
      <c r="S151" t="n">
        <v>17.37</v>
      </c>
      <c r="T151" t="n">
        <v>845.03</v>
      </c>
      <c r="U151" t="n">
        <v>0.75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87.64141915875773</v>
      </c>
      <c r="AB151" t="n">
        <v>119.9148561594951</v>
      </c>
      <c r="AC151" t="n">
        <v>108.4703505892219</v>
      </c>
      <c r="AD151" t="n">
        <v>87641.41915875772</v>
      </c>
      <c r="AE151" t="n">
        <v>119914.8561594951</v>
      </c>
      <c r="AF151" t="n">
        <v>2.193301729070273e-06</v>
      </c>
      <c r="AG151" t="n">
        <v>0.10375</v>
      </c>
      <c r="AH151" t="n">
        <v>108470.3505892219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10.0449</v>
      </c>
      <c r="E152" t="n">
        <v>9.960000000000001</v>
      </c>
      <c r="F152" t="n">
        <v>6.74</v>
      </c>
      <c r="G152" t="n">
        <v>101.04</v>
      </c>
      <c r="H152" t="n">
        <v>1.76</v>
      </c>
      <c r="I152" t="n">
        <v>4</v>
      </c>
      <c r="J152" t="n">
        <v>389.14</v>
      </c>
      <c r="K152" t="n">
        <v>61.82</v>
      </c>
      <c r="L152" t="n">
        <v>38.5</v>
      </c>
      <c r="M152" t="n">
        <v>2</v>
      </c>
      <c r="N152" t="n">
        <v>138.81</v>
      </c>
      <c r="O152" t="n">
        <v>48227.84</v>
      </c>
      <c r="P152" t="n">
        <v>120.37</v>
      </c>
      <c r="Q152" t="n">
        <v>204.14</v>
      </c>
      <c r="R152" t="n">
        <v>23.24</v>
      </c>
      <c r="S152" t="n">
        <v>17.37</v>
      </c>
      <c r="T152" t="n">
        <v>843.3200000000001</v>
      </c>
      <c r="U152" t="n">
        <v>0.75</v>
      </c>
      <c r="V152" t="n">
        <v>0.76</v>
      </c>
      <c r="W152" t="n">
        <v>1.14</v>
      </c>
      <c r="X152" t="n">
        <v>0.04</v>
      </c>
      <c r="Y152" t="n">
        <v>1</v>
      </c>
      <c r="Z152" t="n">
        <v>10</v>
      </c>
      <c r="AA152" t="n">
        <v>87.58899594283857</v>
      </c>
      <c r="AB152" t="n">
        <v>119.8431284027255</v>
      </c>
      <c r="AC152" t="n">
        <v>108.4054684288878</v>
      </c>
      <c r="AD152" t="n">
        <v>87588.99594283856</v>
      </c>
      <c r="AE152" t="n">
        <v>119843.1284027255</v>
      </c>
      <c r="AF152" t="n">
        <v>2.19367298653198e-06</v>
      </c>
      <c r="AG152" t="n">
        <v>0.10375</v>
      </c>
      <c r="AH152" t="n">
        <v>108405.4684288878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10.0416</v>
      </c>
      <c r="E153" t="n">
        <v>9.960000000000001</v>
      </c>
      <c r="F153" t="n">
        <v>6.74</v>
      </c>
      <c r="G153" t="n">
        <v>101.09</v>
      </c>
      <c r="H153" t="n">
        <v>1.77</v>
      </c>
      <c r="I153" t="n">
        <v>4</v>
      </c>
      <c r="J153" t="n">
        <v>389.89</v>
      </c>
      <c r="K153" t="n">
        <v>61.82</v>
      </c>
      <c r="L153" t="n">
        <v>38.75</v>
      </c>
      <c r="M153" t="n">
        <v>2</v>
      </c>
      <c r="N153" t="n">
        <v>139.32</v>
      </c>
      <c r="O153" t="n">
        <v>48321.4</v>
      </c>
      <c r="P153" t="n">
        <v>120.37</v>
      </c>
      <c r="Q153" t="n">
        <v>204.15</v>
      </c>
      <c r="R153" t="n">
        <v>23.28</v>
      </c>
      <c r="S153" t="n">
        <v>17.37</v>
      </c>
      <c r="T153" t="n">
        <v>863.4299999999999</v>
      </c>
      <c r="U153" t="n">
        <v>0.75</v>
      </c>
      <c r="V153" t="n">
        <v>0.76</v>
      </c>
      <c r="W153" t="n">
        <v>1.14</v>
      </c>
      <c r="X153" t="n">
        <v>0.05</v>
      </c>
      <c r="Y153" t="n">
        <v>1</v>
      </c>
      <c r="Z153" t="n">
        <v>10</v>
      </c>
      <c r="AA153" t="n">
        <v>87.61713460072913</v>
      </c>
      <c r="AB153" t="n">
        <v>119.8816289558414</v>
      </c>
      <c r="AC153" t="n">
        <v>108.4402945432501</v>
      </c>
      <c r="AD153" t="n">
        <v>87617.13460072913</v>
      </c>
      <c r="AE153" t="n">
        <v>119881.6289558414</v>
      </c>
      <c r="AF153" t="n">
        <v>2.192952310282784e-06</v>
      </c>
      <c r="AG153" t="n">
        <v>0.10375</v>
      </c>
      <c r="AH153" t="n">
        <v>108440.2945432501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10.0393</v>
      </c>
      <c r="E154" t="n">
        <v>9.960000000000001</v>
      </c>
      <c r="F154" t="n">
        <v>6.74</v>
      </c>
      <c r="G154" t="n">
        <v>101.12</v>
      </c>
      <c r="H154" t="n">
        <v>1.78</v>
      </c>
      <c r="I154" t="n">
        <v>4</v>
      </c>
      <c r="J154" t="n">
        <v>390.66</v>
      </c>
      <c r="K154" t="n">
        <v>61.82</v>
      </c>
      <c r="L154" t="n">
        <v>39</v>
      </c>
      <c r="M154" t="n">
        <v>2</v>
      </c>
      <c r="N154" t="n">
        <v>139.83</v>
      </c>
      <c r="O154" t="n">
        <v>48415.31</v>
      </c>
      <c r="P154" t="n">
        <v>120.38</v>
      </c>
      <c r="Q154" t="n">
        <v>204.14</v>
      </c>
      <c r="R154" t="n">
        <v>23.37</v>
      </c>
      <c r="S154" t="n">
        <v>17.37</v>
      </c>
      <c r="T154" t="n">
        <v>906.03</v>
      </c>
      <c r="U154" t="n">
        <v>0.74</v>
      </c>
      <c r="V154" t="n">
        <v>0.76</v>
      </c>
      <c r="W154" t="n">
        <v>1.14</v>
      </c>
      <c r="X154" t="n">
        <v>0.05</v>
      </c>
      <c r="Y154" t="n">
        <v>1</v>
      </c>
      <c r="Z154" t="n">
        <v>10</v>
      </c>
      <c r="AA154" t="n">
        <v>87.64217798759432</v>
      </c>
      <c r="AB154" t="n">
        <v>119.9158944225866</v>
      </c>
      <c r="AC154" t="n">
        <v>108.4712897619411</v>
      </c>
      <c r="AD154" t="n">
        <v>87642.17798759432</v>
      </c>
      <c r="AE154" t="n">
        <v>119915.8944225866</v>
      </c>
      <c r="AF154" t="n">
        <v>2.192450020775768e-06</v>
      </c>
      <c r="AG154" t="n">
        <v>0.10375</v>
      </c>
      <c r="AH154" t="n">
        <v>108471.2897619411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10.0382</v>
      </c>
      <c r="E155" t="n">
        <v>9.960000000000001</v>
      </c>
      <c r="F155" t="n">
        <v>6.74</v>
      </c>
      <c r="G155" t="n">
        <v>101.14</v>
      </c>
      <c r="H155" t="n">
        <v>1.79</v>
      </c>
      <c r="I155" t="n">
        <v>4</v>
      </c>
      <c r="J155" t="n">
        <v>391.42</v>
      </c>
      <c r="K155" t="n">
        <v>61.82</v>
      </c>
      <c r="L155" t="n">
        <v>39.25</v>
      </c>
      <c r="M155" t="n">
        <v>2</v>
      </c>
      <c r="N155" t="n">
        <v>140.35</v>
      </c>
      <c r="O155" t="n">
        <v>48509.7</v>
      </c>
      <c r="P155" t="n">
        <v>120.23</v>
      </c>
      <c r="Q155" t="n">
        <v>204.14</v>
      </c>
      <c r="R155" t="n">
        <v>23.39</v>
      </c>
      <c r="S155" t="n">
        <v>17.37</v>
      </c>
      <c r="T155" t="n">
        <v>914.87</v>
      </c>
      <c r="U155" t="n">
        <v>0.74</v>
      </c>
      <c r="V155" t="n">
        <v>0.76</v>
      </c>
      <c r="W155" t="n">
        <v>1.14</v>
      </c>
      <c r="X155" t="n">
        <v>0.05</v>
      </c>
      <c r="Y155" t="n">
        <v>1</v>
      </c>
      <c r="Z155" t="n">
        <v>10</v>
      </c>
      <c r="AA155" t="n">
        <v>87.57024780398541</v>
      </c>
      <c r="AB155" t="n">
        <v>119.8174763720371</v>
      </c>
      <c r="AC155" t="n">
        <v>108.3822645920054</v>
      </c>
      <c r="AD155" t="n">
        <v>87570.2478039854</v>
      </c>
      <c r="AE155" t="n">
        <v>119817.4763720371</v>
      </c>
      <c r="AF155" t="n">
        <v>2.192209795359369e-06</v>
      </c>
      <c r="AG155" t="n">
        <v>0.10375</v>
      </c>
      <c r="AH155" t="n">
        <v>108382.2645920054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10.0399</v>
      </c>
      <c r="E156" t="n">
        <v>9.960000000000001</v>
      </c>
      <c r="F156" t="n">
        <v>6.74</v>
      </c>
      <c r="G156" t="n">
        <v>101.11</v>
      </c>
      <c r="H156" t="n">
        <v>1.8</v>
      </c>
      <c r="I156" t="n">
        <v>4</v>
      </c>
      <c r="J156" t="n">
        <v>392.19</v>
      </c>
      <c r="K156" t="n">
        <v>61.82</v>
      </c>
      <c r="L156" t="n">
        <v>39.5</v>
      </c>
      <c r="M156" t="n">
        <v>2</v>
      </c>
      <c r="N156" t="n">
        <v>140.87</v>
      </c>
      <c r="O156" t="n">
        <v>48604.33</v>
      </c>
      <c r="P156" t="n">
        <v>120.18</v>
      </c>
      <c r="Q156" t="n">
        <v>204.14</v>
      </c>
      <c r="R156" t="n">
        <v>23.36</v>
      </c>
      <c r="S156" t="n">
        <v>17.37</v>
      </c>
      <c r="T156" t="n">
        <v>904</v>
      </c>
      <c r="U156" t="n">
        <v>0.74</v>
      </c>
      <c r="V156" t="n">
        <v>0.76</v>
      </c>
      <c r="W156" t="n">
        <v>1.14</v>
      </c>
      <c r="X156" t="n">
        <v>0.05</v>
      </c>
      <c r="Y156" t="n">
        <v>1</v>
      </c>
      <c r="Z156" t="n">
        <v>10</v>
      </c>
      <c r="AA156" t="n">
        <v>87.5286511945626</v>
      </c>
      <c r="AB156" t="n">
        <v>119.760562055912</v>
      </c>
      <c r="AC156" t="n">
        <v>108.3307820983315</v>
      </c>
      <c r="AD156" t="n">
        <v>87528.6511945626</v>
      </c>
      <c r="AE156" t="n">
        <v>119760.562055912</v>
      </c>
      <c r="AF156" t="n">
        <v>2.192581052821076e-06</v>
      </c>
      <c r="AG156" t="n">
        <v>0.10375</v>
      </c>
      <c r="AH156" t="n">
        <v>108330.7820983315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10.0399</v>
      </c>
      <c r="E157" t="n">
        <v>9.960000000000001</v>
      </c>
      <c r="F157" t="n">
        <v>6.74</v>
      </c>
      <c r="G157" t="n">
        <v>101.11</v>
      </c>
      <c r="H157" t="n">
        <v>1.8</v>
      </c>
      <c r="I157" t="n">
        <v>4</v>
      </c>
      <c r="J157" t="n">
        <v>392.96</v>
      </c>
      <c r="K157" t="n">
        <v>61.82</v>
      </c>
      <c r="L157" t="n">
        <v>39.75</v>
      </c>
      <c r="M157" t="n">
        <v>2</v>
      </c>
      <c r="N157" t="n">
        <v>141.39</v>
      </c>
      <c r="O157" t="n">
        <v>48699.33</v>
      </c>
      <c r="P157" t="n">
        <v>120.11</v>
      </c>
      <c r="Q157" t="n">
        <v>204.14</v>
      </c>
      <c r="R157" t="n">
        <v>23.31</v>
      </c>
      <c r="S157" t="n">
        <v>17.37</v>
      </c>
      <c r="T157" t="n">
        <v>877.0700000000001</v>
      </c>
      <c r="U157" t="n">
        <v>0.75</v>
      </c>
      <c r="V157" t="n">
        <v>0.76</v>
      </c>
      <c r="W157" t="n">
        <v>1.14</v>
      </c>
      <c r="X157" t="n">
        <v>0.05</v>
      </c>
      <c r="Y157" t="n">
        <v>1</v>
      </c>
      <c r="Z157" t="n">
        <v>10</v>
      </c>
      <c r="AA157" t="n">
        <v>87.49070887445113</v>
      </c>
      <c r="AB157" t="n">
        <v>119.7086476996385</v>
      </c>
      <c r="AC157" t="n">
        <v>108.2838223753585</v>
      </c>
      <c r="AD157" t="n">
        <v>87490.70887445113</v>
      </c>
      <c r="AE157" t="n">
        <v>119708.6476996385</v>
      </c>
      <c r="AF157" t="n">
        <v>2.192581052821076e-06</v>
      </c>
      <c r="AG157" t="n">
        <v>0.10375</v>
      </c>
      <c r="AH157" t="n">
        <v>108283.8223753585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10.0424</v>
      </c>
      <c r="E158" t="n">
        <v>9.960000000000001</v>
      </c>
      <c r="F158" t="n">
        <v>6.74</v>
      </c>
      <c r="G158" t="n">
        <v>101.08</v>
      </c>
      <c r="H158" t="n">
        <v>1.81</v>
      </c>
      <c r="I158" t="n">
        <v>4</v>
      </c>
      <c r="J158" t="n">
        <v>393.73</v>
      </c>
      <c r="K158" t="n">
        <v>61.82</v>
      </c>
      <c r="L158" t="n">
        <v>40</v>
      </c>
      <c r="M158" t="n">
        <v>2</v>
      </c>
      <c r="N158" t="n">
        <v>141.91</v>
      </c>
      <c r="O158" t="n">
        <v>48794.7</v>
      </c>
      <c r="P158" t="n">
        <v>120.01</v>
      </c>
      <c r="Q158" t="n">
        <v>204.14</v>
      </c>
      <c r="R158" t="n">
        <v>23.26</v>
      </c>
      <c r="S158" t="n">
        <v>17.37</v>
      </c>
      <c r="T158" t="n">
        <v>852.15</v>
      </c>
      <c r="U158" t="n">
        <v>0.75</v>
      </c>
      <c r="V158" t="n">
        <v>0.76</v>
      </c>
      <c r="W158" t="n">
        <v>1.14</v>
      </c>
      <c r="X158" t="n">
        <v>0.05</v>
      </c>
      <c r="Y158" t="n">
        <v>1</v>
      </c>
      <c r="Z158" t="n">
        <v>10</v>
      </c>
      <c r="AA158" t="n">
        <v>87.41522805474888</v>
      </c>
      <c r="AB158" t="n">
        <v>119.6053715121432</v>
      </c>
      <c r="AC158" t="n">
        <v>108.1904027222486</v>
      </c>
      <c r="AD158" t="n">
        <v>87415.22805474888</v>
      </c>
      <c r="AE158" t="n">
        <v>119605.3715121431</v>
      </c>
      <c r="AF158" t="n">
        <v>2.193127019676528e-06</v>
      </c>
      <c r="AG158" t="n">
        <v>0.10375</v>
      </c>
      <c r="AH158" t="n">
        <v>108190.4027222486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11.079</v>
      </c>
      <c r="E2" t="n">
        <v>9.029999999999999</v>
      </c>
      <c r="F2" t="n">
        <v>7.13</v>
      </c>
      <c r="G2" t="n">
        <v>19.46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20.64</v>
      </c>
      <c r="Q2" t="n">
        <v>204.2</v>
      </c>
      <c r="R2" t="n">
        <v>34.82</v>
      </c>
      <c r="S2" t="n">
        <v>17.37</v>
      </c>
      <c r="T2" t="n">
        <v>6541.6</v>
      </c>
      <c r="U2" t="n">
        <v>0.5</v>
      </c>
      <c r="V2" t="n">
        <v>0.72</v>
      </c>
      <c r="W2" t="n">
        <v>1.2</v>
      </c>
      <c r="X2" t="n">
        <v>0.44</v>
      </c>
      <c r="Y2" t="n">
        <v>1</v>
      </c>
      <c r="Z2" t="n">
        <v>10</v>
      </c>
      <c r="AA2" t="n">
        <v>18.54719690321668</v>
      </c>
      <c r="AB2" t="n">
        <v>25.37709304753364</v>
      </c>
      <c r="AC2" t="n">
        <v>22.95513890406928</v>
      </c>
      <c r="AD2" t="n">
        <v>18547.19690321668</v>
      </c>
      <c r="AE2" t="n">
        <v>25377.09304753365</v>
      </c>
      <c r="AF2" t="n">
        <v>3.377288893909627e-06</v>
      </c>
      <c r="AG2" t="n">
        <v>0.09406249999999999</v>
      </c>
      <c r="AH2" t="n">
        <v>22955.13890406928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9.355499999999999</v>
      </c>
      <c r="E2" t="n">
        <v>10.69</v>
      </c>
      <c r="F2" t="n">
        <v>7.67</v>
      </c>
      <c r="G2" t="n">
        <v>9.210000000000001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68.06</v>
      </c>
      <c r="Q2" t="n">
        <v>204.24</v>
      </c>
      <c r="R2" t="n">
        <v>52.35</v>
      </c>
      <c r="S2" t="n">
        <v>17.37</v>
      </c>
      <c r="T2" t="n">
        <v>15165.68</v>
      </c>
      <c r="U2" t="n">
        <v>0.33</v>
      </c>
      <c r="V2" t="n">
        <v>0.67</v>
      </c>
      <c r="W2" t="n">
        <v>1.22</v>
      </c>
      <c r="X2" t="n">
        <v>0.98</v>
      </c>
      <c r="Y2" t="n">
        <v>1</v>
      </c>
      <c r="Z2" t="n">
        <v>10</v>
      </c>
      <c r="AA2" t="n">
        <v>56.8614482032352</v>
      </c>
      <c r="AB2" t="n">
        <v>77.80034198168872</v>
      </c>
      <c r="AC2" t="n">
        <v>70.37518653644001</v>
      </c>
      <c r="AD2" t="n">
        <v>56861.4482032352</v>
      </c>
      <c r="AE2" t="n">
        <v>77800.34198168872</v>
      </c>
      <c r="AF2" t="n">
        <v>2.444401217877887e-06</v>
      </c>
      <c r="AG2" t="n">
        <v>0.1113541666666667</v>
      </c>
      <c r="AH2" t="n">
        <v>70375.18653644001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9.738200000000001</v>
      </c>
      <c r="E3" t="n">
        <v>10.27</v>
      </c>
      <c r="F3" t="n">
        <v>7.48</v>
      </c>
      <c r="G3" t="n">
        <v>11.51</v>
      </c>
      <c r="H3" t="n">
        <v>0.22</v>
      </c>
      <c r="I3" t="n">
        <v>39</v>
      </c>
      <c r="J3" t="n">
        <v>99.02</v>
      </c>
      <c r="K3" t="n">
        <v>39.72</v>
      </c>
      <c r="L3" t="n">
        <v>1.25</v>
      </c>
      <c r="M3" t="n">
        <v>37</v>
      </c>
      <c r="N3" t="n">
        <v>13.05</v>
      </c>
      <c r="O3" t="n">
        <v>12446.14</v>
      </c>
      <c r="P3" t="n">
        <v>66</v>
      </c>
      <c r="Q3" t="n">
        <v>204.15</v>
      </c>
      <c r="R3" t="n">
        <v>46.14</v>
      </c>
      <c r="S3" t="n">
        <v>17.37</v>
      </c>
      <c r="T3" t="n">
        <v>12118.15</v>
      </c>
      <c r="U3" t="n">
        <v>0.38</v>
      </c>
      <c r="V3" t="n">
        <v>0.68</v>
      </c>
      <c r="W3" t="n">
        <v>1.21</v>
      </c>
      <c r="X3" t="n">
        <v>0.79</v>
      </c>
      <c r="Y3" t="n">
        <v>1</v>
      </c>
      <c r="Z3" t="n">
        <v>10</v>
      </c>
      <c r="AA3" t="n">
        <v>53.17465777927105</v>
      </c>
      <c r="AB3" t="n">
        <v>72.75591267390926</v>
      </c>
      <c r="AC3" t="n">
        <v>65.81219048189242</v>
      </c>
      <c r="AD3" t="n">
        <v>53174.65777927105</v>
      </c>
      <c r="AE3" t="n">
        <v>72755.91267390926</v>
      </c>
      <c r="AF3" t="n">
        <v>2.54439291752856e-06</v>
      </c>
      <c r="AG3" t="n">
        <v>0.1069791666666667</v>
      </c>
      <c r="AH3" t="n">
        <v>65812.19048189241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10.0309</v>
      </c>
      <c r="E4" t="n">
        <v>9.970000000000001</v>
      </c>
      <c r="F4" t="n">
        <v>7.32</v>
      </c>
      <c r="G4" t="n">
        <v>13.73</v>
      </c>
      <c r="H4" t="n">
        <v>0.27</v>
      </c>
      <c r="I4" t="n">
        <v>32</v>
      </c>
      <c r="J4" t="n">
        <v>99.33</v>
      </c>
      <c r="K4" t="n">
        <v>39.72</v>
      </c>
      <c r="L4" t="n">
        <v>1.5</v>
      </c>
      <c r="M4" t="n">
        <v>30</v>
      </c>
      <c r="N4" t="n">
        <v>13.11</v>
      </c>
      <c r="O4" t="n">
        <v>12484.55</v>
      </c>
      <c r="P4" t="n">
        <v>64.17</v>
      </c>
      <c r="Q4" t="n">
        <v>204.19</v>
      </c>
      <c r="R4" t="n">
        <v>41.3</v>
      </c>
      <c r="S4" t="n">
        <v>17.37</v>
      </c>
      <c r="T4" t="n">
        <v>9730.309999999999</v>
      </c>
      <c r="U4" t="n">
        <v>0.42</v>
      </c>
      <c r="V4" t="n">
        <v>0.7</v>
      </c>
      <c r="W4" t="n">
        <v>1.19</v>
      </c>
      <c r="X4" t="n">
        <v>0.63</v>
      </c>
      <c r="Y4" t="n">
        <v>1</v>
      </c>
      <c r="Z4" t="n">
        <v>10</v>
      </c>
      <c r="AA4" t="n">
        <v>50.37930065551983</v>
      </c>
      <c r="AB4" t="n">
        <v>68.93118173474211</v>
      </c>
      <c r="AC4" t="n">
        <v>62.35248649551458</v>
      </c>
      <c r="AD4" t="n">
        <v>50379.30065551983</v>
      </c>
      <c r="AE4" t="n">
        <v>68931.18173474212</v>
      </c>
      <c r="AF4" t="n">
        <v>2.620869453948085e-06</v>
      </c>
      <c r="AG4" t="n">
        <v>0.1038541666666667</v>
      </c>
      <c r="AH4" t="n">
        <v>62352.48649551457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10.2471</v>
      </c>
      <c r="E5" t="n">
        <v>9.76</v>
      </c>
      <c r="F5" t="n">
        <v>7.22</v>
      </c>
      <c r="G5" t="n">
        <v>16.04</v>
      </c>
      <c r="H5" t="n">
        <v>0.31</v>
      </c>
      <c r="I5" t="n">
        <v>27</v>
      </c>
      <c r="J5" t="n">
        <v>99.64</v>
      </c>
      <c r="K5" t="n">
        <v>39.72</v>
      </c>
      <c r="L5" t="n">
        <v>1.75</v>
      </c>
      <c r="M5" t="n">
        <v>25</v>
      </c>
      <c r="N5" t="n">
        <v>13.18</v>
      </c>
      <c r="O5" t="n">
        <v>12522.99</v>
      </c>
      <c r="P5" t="n">
        <v>62.86</v>
      </c>
      <c r="Q5" t="n">
        <v>204.16</v>
      </c>
      <c r="R5" t="n">
        <v>37.99</v>
      </c>
      <c r="S5" t="n">
        <v>17.37</v>
      </c>
      <c r="T5" t="n">
        <v>8101.19</v>
      </c>
      <c r="U5" t="n">
        <v>0.46</v>
      </c>
      <c r="V5" t="n">
        <v>0.71</v>
      </c>
      <c r="W5" t="n">
        <v>1.19</v>
      </c>
      <c r="X5" t="n">
        <v>0.52</v>
      </c>
      <c r="Y5" t="n">
        <v>1</v>
      </c>
      <c r="Z5" t="n">
        <v>10</v>
      </c>
      <c r="AA5" t="n">
        <v>48.47245948784801</v>
      </c>
      <c r="AB5" t="n">
        <v>66.32215752523969</v>
      </c>
      <c r="AC5" t="n">
        <v>59.99246389477775</v>
      </c>
      <c r="AD5" t="n">
        <v>48472.45948784801</v>
      </c>
      <c r="AE5" t="n">
        <v>66322.15752523969</v>
      </c>
      <c r="AF5" t="n">
        <v>2.677358101621132e-06</v>
      </c>
      <c r="AG5" t="n">
        <v>0.1016666666666667</v>
      </c>
      <c r="AH5" t="n">
        <v>59992.46389477775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10.3803</v>
      </c>
      <c r="E6" t="n">
        <v>9.630000000000001</v>
      </c>
      <c r="F6" t="n">
        <v>7.15</v>
      </c>
      <c r="G6" t="n">
        <v>17.88</v>
      </c>
      <c r="H6" t="n">
        <v>0.35</v>
      </c>
      <c r="I6" t="n">
        <v>24</v>
      </c>
      <c r="J6" t="n">
        <v>99.95</v>
      </c>
      <c r="K6" t="n">
        <v>39.72</v>
      </c>
      <c r="L6" t="n">
        <v>2</v>
      </c>
      <c r="M6" t="n">
        <v>22</v>
      </c>
      <c r="N6" t="n">
        <v>13.24</v>
      </c>
      <c r="O6" t="n">
        <v>12561.45</v>
      </c>
      <c r="P6" t="n">
        <v>61.92</v>
      </c>
      <c r="Q6" t="n">
        <v>204.19</v>
      </c>
      <c r="R6" t="n">
        <v>36.24</v>
      </c>
      <c r="S6" t="n">
        <v>17.37</v>
      </c>
      <c r="T6" t="n">
        <v>7240.04</v>
      </c>
      <c r="U6" t="n">
        <v>0.48</v>
      </c>
      <c r="V6" t="n">
        <v>0.71</v>
      </c>
      <c r="W6" t="n">
        <v>1.17</v>
      </c>
      <c r="X6" t="n">
        <v>0.46</v>
      </c>
      <c r="Y6" t="n">
        <v>1</v>
      </c>
      <c r="Z6" t="n">
        <v>10</v>
      </c>
      <c r="AA6" t="n">
        <v>47.25225822899637</v>
      </c>
      <c r="AB6" t="n">
        <v>64.65262433139941</v>
      </c>
      <c r="AC6" t="n">
        <v>58.4822686057525</v>
      </c>
      <c r="AD6" t="n">
        <v>47252.25822899637</v>
      </c>
      <c r="AE6" t="n">
        <v>64652.62433139941</v>
      </c>
      <c r="AF6" t="n">
        <v>2.712160543203232e-06</v>
      </c>
      <c r="AG6" t="n">
        <v>0.1003125</v>
      </c>
      <c r="AH6" t="n">
        <v>58482.2686057525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10.5208</v>
      </c>
      <c r="E7" t="n">
        <v>9.51</v>
      </c>
      <c r="F7" t="n">
        <v>7.09</v>
      </c>
      <c r="G7" t="n">
        <v>20.24</v>
      </c>
      <c r="H7" t="n">
        <v>0.39</v>
      </c>
      <c r="I7" t="n">
        <v>21</v>
      </c>
      <c r="J7" t="n">
        <v>100.27</v>
      </c>
      <c r="K7" t="n">
        <v>39.72</v>
      </c>
      <c r="L7" t="n">
        <v>2.25</v>
      </c>
      <c r="M7" t="n">
        <v>19</v>
      </c>
      <c r="N7" t="n">
        <v>13.3</v>
      </c>
      <c r="O7" t="n">
        <v>12599.94</v>
      </c>
      <c r="P7" t="n">
        <v>60.93</v>
      </c>
      <c r="Q7" t="n">
        <v>204.16</v>
      </c>
      <c r="R7" t="n">
        <v>34.11</v>
      </c>
      <c r="S7" t="n">
        <v>17.37</v>
      </c>
      <c r="T7" t="n">
        <v>6192.65</v>
      </c>
      <c r="U7" t="n">
        <v>0.51</v>
      </c>
      <c r="V7" t="n">
        <v>0.72</v>
      </c>
      <c r="W7" t="n">
        <v>1.17</v>
      </c>
      <c r="X7" t="n">
        <v>0.39</v>
      </c>
      <c r="Y7" t="n">
        <v>1</v>
      </c>
      <c r="Z7" t="n">
        <v>10</v>
      </c>
      <c r="AA7" t="n">
        <v>46.02444061944061</v>
      </c>
      <c r="AB7" t="n">
        <v>62.97267011051608</v>
      </c>
      <c r="AC7" t="n">
        <v>56.96264685787919</v>
      </c>
      <c r="AD7" t="n">
        <v>46024.44061944061</v>
      </c>
      <c r="AE7" t="n">
        <v>62972.67011051608</v>
      </c>
      <c r="AF7" t="n">
        <v>2.748870325802969e-06</v>
      </c>
      <c r="AG7" t="n">
        <v>0.0990625</v>
      </c>
      <c r="AH7" t="n">
        <v>56962.64685787918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10.6073</v>
      </c>
      <c r="E8" t="n">
        <v>9.43</v>
      </c>
      <c r="F8" t="n">
        <v>7.05</v>
      </c>
      <c r="G8" t="n">
        <v>22.26</v>
      </c>
      <c r="H8" t="n">
        <v>0.44</v>
      </c>
      <c r="I8" t="n">
        <v>19</v>
      </c>
      <c r="J8" t="n">
        <v>100.58</v>
      </c>
      <c r="K8" t="n">
        <v>39.72</v>
      </c>
      <c r="L8" t="n">
        <v>2.5</v>
      </c>
      <c r="M8" t="n">
        <v>17</v>
      </c>
      <c r="N8" t="n">
        <v>13.36</v>
      </c>
      <c r="O8" t="n">
        <v>12638.45</v>
      </c>
      <c r="P8" t="n">
        <v>60.31</v>
      </c>
      <c r="Q8" t="n">
        <v>204.18</v>
      </c>
      <c r="R8" t="n">
        <v>32.86</v>
      </c>
      <c r="S8" t="n">
        <v>17.37</v>
      </c>
      <c r="T8" t="n">
        <v>5575.14</v>
      </c>
      <c r="U8" t="n">
        <v>0.53</v>
      </c>
      <c r="V8" t="n">
        <v>0.72</v>
      </c>
      <c r="W8" t="n">
        <v>1.17</v>
      </c>
      <c r="X8" t="n">
        <v>0.36</v>
      </c>
      <c r="Y8" t="n">
        <v>1</v>
      </c>
      <c r="Z8" t="n">
        <v>10</v>
      </c>
      <c r="AA8" t="n">
        <v>45.27370308367764</v>
      </c>
      <c r="AB8" t="n">
        <v>61.94547789388312</v>
      </c>
      <c r="AC8" t="n">
        <v>56.03348842472803</v>
      </c>
      <c r="AD8" t="n">
        <v>45273.70308367764</v>
      </c>
      <c r="AE8" t="n">
        <v>61945.47789388312</v>
      </c>
      <c r="AF8" t="n">
        <v>2.771471010464017e-06</v>
      </c>
      <c r="AG8" t="n">
        <v>0.09822916666666666</v>
      </c>
      <c r="AH8" t="n">
        <v>56033.48842472803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10.6787</v>
      </c>
      <c r="E9" t="n">
        <v>9.359999999999999</v>
      </c>
      <c r="F9" t="n">
        <v>7.03</v>
      </c>
      <c r="G9" t="n">
        <v>24.8</v>
      </c>
      <c r="H9" t="n">
        <v>0.48</v>
      </c>
      <c r="I9" t="n">
        <v>17</v>
      </c>
      <c r="J9" t="n">
        <v>100.89</v>
      </c>
      <c r="K9" t="n">
        <v>39.72</v>
      </c>
      <c r="L9" t="n">
        <v>2.75</v>
      </c>
      <c r="M9" t="n">
        <v>15</v>
      </c>
      <c r="N9" t="n">
        <v>13.42</v>
      </c>
      <c r="O9" t="n">
        <v>12676.98</v>
      </c>
      <c r="P9" t="n">
        <v>59.77</v>
      </c>
      <c r="Q9" t="n">
        <v>204.15</v>
      </c>
      <c r="R9" t="n">
        <v>32.32</v>
      </c>
      <c r="S9" t="n">
        <v>17.37</v>
      </c>
      <c r="T9" t="n">
        <v>5315.47</v>
      </c>
      <c r="U9" t="n">
        <v>0.54</v>
      </c>
      <c r="V9" t="n">
        <v>0.73</v>
      </c>
      <c r="W9" t="n">
        <v>1.16</v>
      </c>
      <c r="X9" t="n">
        <v>0.34</v>
      </c>
      <c r="Y9" t="n">
        <v>1</v>
      </c>
      <c r="Z9" t="n">
        <v>10</v>
      </c>
      <c r="AA9" t="n">
        <v>44.67147578992963</v>
      </c>
      <c r="AB9" t="n">
        <v>61.12148394218443</v>
      </c>
      <c r="AC9" t="n">
        <v>55.2881352992964</v>
      </c>
      <c r="AD9" t="n">
        <v>44671.47578992963</v>
      </c>
      <c r="AE9" t="n">
        <v>61121.48394218442</v>
      </c>
      <c r="AF9" t="n">
        <v>2.790126373294062e-06</v>
      </c>
      <c r="AG9" t="n">
        <v>0.09749999999999999</v>
      </c>
      <c r="AH9" t="n">
        <v>55288.1352992964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10.7223</v>
      </c>
      <c r="E10" t="n">
        <v>9.33</v>
      </c>
      <c r="F10" t="n">
        <v>7.01</v>
      </c>
      <c r="G10" t="n">
        <v>26.29</v>
      </c>
      <c r="H10" t="n">
        <v>0.52</v>
      </c>
      <c r="I10" t="n">
        <v>16</v>
      </c>
      <c r="J10" t="n">
        <v>101.2</v>
      </c>
      <c r="K10" t="n">
        <v>39.72</v>
      </c>
      <c r="L10" t="n">
        <v>3</v>
      </c>
      <c r="M10" t="n">
        <v>14</v>
      </c>
      <c r="N10" t="n">
        <v>13.49</v>
      </c>
      <c r="O10" t="n">
        <v>12715.54</v>
      </c>
      <c r="P10" t="n">
        <v>59.16</v>
      </c>
      <c r="Q10" t="n">
        <v>204.2</v>
      </c>
      <c r="R10" t="n">
        <v>31.84</v>
      </c>
      <c r="S10" t="n">
        <v>17.37</v>
      </c>
      <c r="T10" t="n">
        <v>5081.59</v>
      </c>
      <c r="U10" t="n">
        <v>0.55</v>
      </c>
      <c r="V10" t="n">
        <v>0.73</v>
      </c>
      <c r="W10" t="n">
        <v>1.16</v>
      </c>
      <c r="X10" t="n">
        <v>0.32</v>
      </c>
      <c r="Y10" t="n">
        <v>1</v>
      </c>
      <c r="Z10" t="n">
        <v>10</v>
      </c>
      <c r="AA10" t="n">
        <v>44.15217944245734</v>
      </c>
      <c r="AB10" t="n">
        <v>60.41095976983522</v>
      </c>
      <c r="AC10" t="n">
        <v>54.64542255672904</v>
      </c>
      <c r="AD10" t="n">
        <v>44152.17944245734</v>
      </c>
      <c r="AE10" t="n">
        <v>60410.95976983522</v>
      </c>
      <c r="AF10" t="n">
        <v>2.801518163481596e-06</v>
      </c>
      <c r="AG10" t="n">
        <v>0.0971875</v>
      </c>
      <c r="AH10" t="n">
        <v>54645.42255672904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10.8375</v>
      </c>
      <c r="E11" t="n">
        <v>9.23</v>
      </c>
      <c r="F11" t="n">
        <v>6.95</v>
      </c>
      <c r="G11" t="n">
        <v>29.79</v>
      </c>
      <c r="H11" t="n">
        <v>0.5600000000000001</v>
      </c>
      <c r="I11" t="n">
        <v>14</v>
      </c>
      <c r="J11" t="n">
        <v>101.52</v>
      </c>
      <c r="K11" t="n">
        <v>39.72</v>
      </c>
      <c r="L11" t="n">
        <v>3.25</v>
      </c>
      <c r="M11" t="n">
        <v>12</v>
      </c>
      <c r="N11" t="n">
        <v>13.55</v>
      </c>
      <c r="O11" t="n">
        <v>12754.13</v>
      </c>
      <c r="P11" t="n">
        <v>58.26</v>
      </c>
      <c r="Q11" t="n">
        <v>204.21</v>
      </c>
      <c r="R11" t="n">
        <v>29.99</v>
      </c>
      <c r="S11" t="n">
        <v>17.37</v>
      </c>
      <c r="T11" t="n">
        <v>4168.61</v>
      </c>
      <c r="U11" t="n">
        <v>0.58</v>
      </c>
      <c r="V11" t="n">
        <v>0.73</v>
      </c>
      <c r="W11" t="n">
        <v>1.16</v>
      </c>
      <c r="X11" t="n">
        <v>0.26</v>
      </c>
      <c r="Y11" t="n">
        <v>1</v>
      </c>
      <c r="Z11" t="n">
        <v>10</v>
      </c>
      <c r="AA11" t="n">
        <v>43.14463336946886</v>
      </c>
      <c r="AB11" t="n">
        <v>59.03239078297744</v>
      </c>
      <c r="AC11" t="n">
        <v>53.39842225914281</v>
      </c>
      <c r="AD11" t="n">
        <v>43144.63336946886</v>
      </c>
      <c r="AE11" t="n">
        <v>59032.39078297745</v>
      </c>
      <c r="AF11" t="n">
        <v>2.831617572417466e-06</v>
      </c>
      <c r="AG11" t="n">
        <v>0.09614583333333333</v>
      </c>
      <c r="AH11" t="n">
        <v>53398.42225914281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10.889</v>
      </c>
      <c r="E12" t="n">
        <v>9.18</v>
      </c>
      <c r="F12" t="n">
        <v>6.93</v>
      </c>
      <c r="G12" t="n">
        <v>31.98</v>
      </c>
      <c r="H12" t="n">
        <v>0.6</v>
      </c>
      <c r="I12" t="n">
        <v>13</v>
      </c>
      <c r="J12" t="n">
        <v>101.83</v>
      </c>
      <c r="K12" t="n">
        <v>39.72</v>
      </c>
      <c r="L12" t="n">
        <v>3.5</v>
      </c>
      <c r="M12" t="n">
        <v>11</v>
      </c>
      <c r="N12" t="n">
        <v>13.61</v>
      </c>
      <c r="O12" t="n">
        <v>12792.74</v>
      </c>
      <c r="P12" t="n">
        <v>57.72</v>
      </c>
      <c r="Q12" t="n">
        <v>204.14</v>
      </c>
      <c r="R12" t="n">
        <v>29.25</v>
      </c>
      <c r="S12" t="n">
        <v>17.37</v>
      </c>
      <c r="T12" t="n">
        <v>3803.24</v>
      </c>
      <c r="U12" t="n">
        <v>0.59</v>
      </c>
      <c r="V12" t="n">
        <v>0.74</v>
      </c>
      <c r="W12" t="n">
        <v>1.16</v>
      </c>
      <c r="X12" t="n">
        <v>0.24</v>
      </c>
      <c r="Y12" t="n">
        <v>1</v>
      </c>
      <c r="Z12" t="n">
        <v>10</v>
      </c>
      <c r="AA12" t="n">
        <v>42.64387448593254</v>
      </c>
      <c r="AB12" t="n">
        <v>58.34723038660063</v>
      </c>
      <c r="AC12" t="n">
        <v>52.77865260936732</v>
      </c>
      <c r="AD12" t="n">
        <v>42643.87448593255</v>
      </c>
      <c r="AE12" t="n">
        <v>58347.23038660063</v>
      </c>
      <c r="AF12" t="n">
        <v>2.845073471377513e-06</v>
      </c>
      <c r="AG12" t="n">
        <v>0.095625</v>
      </c>
      <c r="AH12" t="n">
        <v>52778.65260936732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10.9373</v>
      </c>
      <c r="E13" t="n">
        <v>9.140000000000001</v>
      </c>
      <c r="F13" t="n">
        <v>6.91</v>
      </c>
      <c r="G13" t="n">
        <v>34.54</v>
      </c>
      <c r="H13" t="n">
        <v>0.65</v>
      </c>
      <c r="I13" t="n">
        <v>12</v>
      </c>
      <c r="J13" t="n">
        <v>102.14</v>
      </c>
      <c r="K13" t="n">
        <v>39.72</v>
      </c>
      <c r="L13" t="n">
        <v>3.75</v>
      </c>
      <c r="M13" t="n">
        <v>10</v>
      </c>
      <c r="N13" t="n">
        <v>13.68</v>
      </c>
      <c r="O13" t="n">
        <v>12831.37</v>
      </c>
      <c r="P13" t="n">
        <v>57.17</v>
      </c>
      <c r="Q13" t="n">
        <v>204.14</v>
      </c>
      <c r="R13" t="n">
        <v>28.75</v>
      </c>
      <c r="S13" t="n">
        <v>17.37</v>
      </c>
      <c r="T13" t="n">
        <v>3558.02</v>
      </c>
      <c r="U13" t="n">
        <v>0.6</v>
      </c>
      <c r="V13" t="n">
        <v>0.74</v>
      </c>
      <c r="W13" t="n">
        <v>1.15</v>
      </c>
      <c r="X13" t="n">
        <v>0.22</v>
      </c>
      <c r="Y13" t="n">
        <v>1</v>
      </c>
      <c r="Z13" t="n">
        <v>10</v>
      </c>
      <c r="AA13" t="n">
        <v>42.15489674041903</v>
      </c>
      <c r="AB13" t="n">
        <v>57.67818946284915</v>
      </c>
      <c r="AC13" t="n">
        <v>52.17346401247676</v>
      </c>
      <c r="AD13" t="n">
        <v>42154.89674041903</v>
      </c>
      <c r="AE13" t="n">
        <v>57678.18946284915</v>
      </c>
      <c r="AF13" t="n">
        <v>2.857693275644896e-06</v>
      </c>
      <c r="AG13" t="n">
        <v>0.09520833333333334</v>
      </c>
      <c r="AH13" t="n">
        <v>52173.46401247676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10.9333</v>
      </c>
      <c r="E14" t="n">
        <v>9.15</v>
      </c>
      <c r="F14" t="n">
        <v>6.91</v>
      </c>
      <c r="G14" t="n">
        <v>34.56</v>
      </c>
      <c r="H14" t="n">
        <v>0.6899999999999999</v>
      </c>
      <c r="I14" t="n">
        <v>12</v>
      </c>
      <c r="J14" t="n">
        <v>102.45</v>
      </c>
      <c r="K14" t="n">
        <v>39.72</v>
      </c>
      <c r="L14" t="n">
        <v>4</v>
      </c>
      <c r="M14" t="n">
        <v>10</v>
      </c>
      <c r="N14" t="n">
        <v>13.74</v>
      </c>
      <c r="O14" t="n">
        <v>12870.03</v>
      </c>
      <c r="P14" t="n">
        <v>56.7</v>
      </c>
      <c r="Q14" t="n">
        <v>204.16</v>
      </c>
      <c r="R14" t="n">
        <v>28.58</v>
      </c>
      <c r="S14" t="n">
        <v>17.37</v>
      </c>
      <c r="T14" t="n">
        <v>3474.38</v>
      </c>
      <c r="U14" t="n">
        <v>0.61</v>
      </c>
      <c r="V14" t="n">
        <v>0.74</v>
      </c>
      <c r="W14" t="n">
        <v>1.16</v>
      </c>
      <c r="X14" t="n">
        <v>0.22</v>
      </c>
      <c r="Y14" t="n">
        <v>1</v>
      </c>
      <c r="Z14" t="n">
        <v>10</v>
      </c>
      <c r="AA14" t="n">
        <v>41.93596637908157</v>
      </c>
      <c r="AB14" t="n">
        <v>57.37863928394282</v>
      </c>
      <c r="AC14" t="n">
        <v>51.90250248222304</v>
      </c>
      <c r="AD14" t="n">
        <v>41935.96637908157</v>
      </c>
      <c r="AE14" t="n">
        <v>57378.63928394282</v>
      </c>
      <c r="AF14" t="n">
        <v>2.856648157279066e-06</v>
      </c>
      <c r="AG14" t="n">
        <v>0.09531250000000001</v>
      </c>
      <c r="AH14" t="n">
        <v>51902.50248222304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10.9863</v>
      </c>
      <c r="E15" t="n">
        <v>9.1</v>
      </c>
      <c r="F15" t="n">
        <v>6.89</v>
      </c>
      <c r="G15" t="n">
        <v>37.57</v>
      </c>
      <c r="H15" t="n">
        <v>0.73</v>
      </c>
      <c r="I15" t="n">
        <v>11</v>
      </c>
      <c r="J15" t="n">
        <v>102.77</v>
      </c>
      <c r="K15" t="n">
        <v>39.72</v>
      </c>
      <c r="L15" t="n">
        <v>4.25</v>
      </c>
      <c r="M15" t="n">
        <v>9</v>
      </c>
      <c r="N15" t="n">
        <v>13.8</v>
      </c>
      <c r="O15" t="n">
        <v>12908.71</v>
      </c>
      <c r="P15" t="n">
        <v>56.1</v>
      </c>
      <c r="Q15" t="n">
        <v>204.14</v>
      </c>
      <c r="R15" t="n">
        <v>28.09</v>
      </c>
      <c r="S15" t="n">
        <v>17.37</v>
      </c>
      <c r="T15" t="n">
        <v>3234.16</v>
      </c>
      <c r="U15" t="n">
        <v>0.62</v>
      </c>
      <c r="V15" t="n">
        <v>0.74</v>
      </c>
      <c r="W15" t="n">
        <v>1.15</v>
      </c>
      <c r="X15" t="n">
        <v>0.2</v>
      </c>
      <c r="Y15" t="n">
        <v>1</v>
      </c>
      <c r="Z15" t="n">
        <v>10</v>
      </c>
      <c r="AA15" t="n">
        <v>41.41009697305463</v>
      </c>
      <c r="AB15" t="n">
        <v>56.65912156289939</v>
      </c>
      <c r="AC15" t="n">
        <v>51.25165452262439</v>
      </c>
      <c r="AD15" t="n">
        <v>41410.09697305463</v>
      </c>
      <c r="AE15" t="n">
        <v>56659.1215628994</v>
      </c>
      <c r="AF15" t="n">
        <v>2.870495975626298e-06</v>
      </c>
      <c r="AG15" t="n">
        <v>0.09479166666666666</v>
      </c>
      <c r="AH15" t="n">
        <v>51251.65452262439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11.0314</v>
      </c>
      <c r="E16" t="n">
        <v>9.06</v>
      </c>
      <c r="F16" t="n">
        <v>6.87</v>
      </c>
      <c r="G16" t="n">
        <v>41.23</v>
      </c>
      <c r="H16" t="n">
        <v>0.77</v>
      </c>
      <c r="I16" t="n">
        <v>10</v>
      </c>
      <c r="J16" t="n">
        <v>103.08</v>
      </c>
      <c r="K16" t="n">
        <v>39.72</v>
      </c>
      <c r="L16" t="n">
        <v>4.5</v>
      </c>
      <c r="M16" t="n">
        <v>8</v>
      </c>
      <c r="N16" t="n">
        <v>13.87</v>
      </c>
      <c r="O16" t="n">
        <v>12947.42</v>
      </c>
      <c r="P16" t="n">
        <v>55.3</v>
      </c>
      <c r="Q16" t="n">
        <v>204.15</v>
      </c>
      <c r="R16" t="n">
        <v>27.33</v>
      </c>
      <c r="S16" t="n">
        <v>17.37</v>
      </c>
      <c r="T16" t="n">
        <v>2856.13</v>
      </c>
      <c r="U16" t="n">
        <v>0.64</v>
      </c>
      <c r="V16" t="n">
        <v>0.74</v>
      </c>
      <c r="W16" t="n">
        <v>1.15</v>
      </c>
      <c r="X16" t="n">
        <v>0.18</v>
      </c>
      <c r="Y16" t="n">
        <v>1</v>
      </c>
      <c r="Z16" t="n">
        <v>10</v>
      </c>
      <c r="AA16" t="n">
        <v>40.81881050530881</v>
      </c>
      <c r="AB16" t="n">
        <v>55.85009733201557</v>
      </c>
      <c r="AC16" t="n">
        <v>50.51984242886108</v>
      </c>
      <c r="AD16" t="n">
        <v>40818.81050530881</v>
      </c>
      <c r="AE16" t="n">
        <v>55850.09733201557</v>
      </c>
      <c r="AF16" t="n">
        <v>2.882279685201019e-06</v>
      </c>
      <c r="AG16" t="n">
        <v>0.094375</v>
      </c>
      <c r="AH16" t="n">
        <v>50519.84242886108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11.0426</v>
      </c>
      <c r="E17" t="n">
        <v>9.06</v>
      </c>
      <c r="F17" t="n">
        <v>6.86</v>
      </c>
      <c r="G17" t="n">
        <v>41.17</v>
      </c>
      <c r="H17" t="n">
        <v>0.8100000000000001</v>
      </c>
      <c r="I17" t="n">
        <v>10</v>
      </c>
      <c r="J17" t="n">
        <v>103.4</v>
      </c>
      <c r="K17" t="n">
        <v>39.72</v>
      </c>
      <c r="L17" t="n">
        <v>4.75</v>
      </c>
      <c r="M17" t="n">
        <v>8</v>
      </c>
      <c r="N17" t="n">
        <v>13.93</v>
      </c>
      <c r="O17" t="n">
        <v>12986.15</v>
      </c>
      <c r="P17" t="n">
        <v>55.15</v>
      </c>
      <c r="Q17" t="n">
        <v>204.14</v>
      </c>
      <c r="R17" t="n">
        <v>27.15</v>
      </c>
      <c r="S17" t="n">
        <v>17.37</v>
      </c>
      <c r="T17" t="n">
        <v>2767.93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40.68844623020829</v>
      </c>
      <c r="AB17" t="n">
        <v>55.67172717955799</v>
      </c>
      <c r="AC17" t="n">
        <v>50.35849567340943</v>
      </c>
      <c r="AD17" t="n">
        <v>40688.44623020829</v>
      </c>
      <c r="AE17" t="n">
        <v>55671.72717955799</v>
      </c>
      <c r="AF17" t="n">
        <v>2.88520601662534e-06</v>
      </c>
      <c r="AG17" t="n">
        <v>0.094375</v>
      </c>
      <c r="AH17" t="n">
        <v>50358.49567340943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11.0698</v>
      </c>
      <c r="E18" t="n">
        <v>9.029999999999999</v>
      </c>
      <c r="F18" t="n">
        <v>6.86</v>
      </c>
      <c r="G18" t="n">
        <v>45.74</v>
      </c>
      <c r="H18" t="n">
        <v>0.85</v>
      </c>
      <c r="I18" t="n">
        <v>9</v>
      </c>
      <c r="J18" t="n">
        <v>103.71</v>
      </c>
      <c r="K18" t="n">
        <v>39.72</v>
      </c>
      <c r="L18" t="n">
        <v>5</v>
      </c>
      <c r="M18" t="n">
        <v>7</v>
      </c>
      <c r="N18" t="n">
        <v>14</v>
      </c>
      <c r="O18" t="n">
        <v>13024.91</v>
      </c>
      <c r="P18" t="n">
        <v>54.76</v>
      </c>
      <c r="Q18" t="n">
        <v>204.15</v>
      </c>
      <c r="R18" t="n">
        <v>27.05</v>
      </c>
      <c r="S18" t="n">
        <v>17.37</v>
      </c>
      <c r="T18" t="n">
        <v>2724.02</v>
      </c>
      <c r="U18" t="n">
        <v>0.64</v>
      </c>
      <c r="V18" t="n">
        <v>0.74</v>
      </c>
      <c r="W18" t="n">
        <v>1.15</v>
      </c>
      <c r="X18" t="n">
        <v>0.17</v>
      </c>
      <c r="Y18" t="n">
        <v>1</v>
      </c>
      <c r="Z18" t="n">
        <v>10</v>
      </c>
      <c r="AA18" t="n">
        <v>40.40054289323311</v>
      </c>
      <c r="AB18" t="n">
        <v>55.27780513251162</v>
      </c>
      <c r="AC18" t="n">
        <v>50.00216899365893</v>
      </c>
      <c r="AD18" t="n">
        <v>40400.54289323311</v>
      </c>
      <c r="AE18" t="n">
        <v>55277.80513251162</v>
      </c>
      <c r="AF18" t="n">
        <v>2.892312821512975e-06</v>
      </c>
      <c r="AG18" t="n">
        <v>0.09406249999999999</v>
      </c>
      <c r="AH18" t="n">
        <v>50002.16899365893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11.0756</v>
      </c>
      <c r="E19" t="n">
        <v>9.029999999999999</v>
      </c>
      <c r="F19" t="n">
        <v>6.86</v>
      </c>
      <c r="G19" t="n">
        <v>45.71</v>
      </c>
      <c r="H19" t="n">
        <v>0.89</v>
      </c>
      <c r="I19" t="n">
        <v>9</v>
      </c>
      <c r="J19" t="n">
        <v>104.03</v>
      </c>
      <c r="K19" t="n">
        <v>39.72</v>
      </c>
      <c r="L19" t="n">
        <v>5.25</v>
      </c>
      <c r="M19" t="n">
        <v>7</v>
      </c>
      <c r="N19" t="n">
        <v>14.06</v>
      </c>
      <c r="O19" t="n">
        <v>13063.69</v>
      </c>
      <c r="P19" t="n">
        <v>54.34</v>
      </c>
      <c r="Q19" t="n">
        <v>204.17</v>
      </c>
      <c r="R19" t="n">
        <v>27.03</v>
      </c>
      <c r="S19" t="n">
        <v>17.37</v>
      </c>
      <c r="T19" t="n">
        <v>2710.53</v>
      </c>
      <c r="U19" t="n">
        <v>0.64</v>
      </c>
      <c r="V19" t="n">
        <v>0.74</v>
      </c>
      <c r="W19" t="n">
        <v>1.15</v>
      </c>
      <c r="X19" t="n">
        <v>0.16</v>
      </c>
      <c r="Y19" t="n">
        <v>1</v>
      </c>
      <c r="Z19" t="n">
        <v>10</v>
      </c>
      <c r="AA19" t="n">
        <v>40.17400569065902</v>
      </c>
      <c r="AB19" t="n">
        <v>54.96784693783523</v>
      </c>
      <c r="AC19" t="n">
        <v>49.72179277405248</v>
      </c>
      <c r="AD19" t="n">
        <v>40174.00569065902</v>
      </c>
      <c r="AE19" t="n">
        <v>54967.84693783522</v>
      </c>
      <c r="AF19" t="n">
        <v>2.893828243143427e-06</v>
      </c>
      <c r="AG19" t="n">
        <v>0.09406249999999999</v>
      </c>
      <c r="AH19" t="n">
        <v>49721.79277405248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11.1262</v>
      </c>
      <c r="E20" t="n">
        <v>8.99</v>
      </c>
      <c r="F20" t="n">
        <v>6.84</v>
      </c>
      <c r="G20" t="n">
        <v>51.26</v>
      </c>
      <c r="H20" t="n">
        <v>0.93</v>
      </c>
      <c r="I20" t="n">
        <v>8</v>
      </c>
      <c r="J20" t="n">
        <v>104.34</v>
      </c>
      <c r="K20" t="n">
        <v>39.72</v>
      </c>
      <c r="L20" t="n">
        <v>5.5</v>
      </c>
      <c r="M20" t="n">
        <v>6</v>
      </c>
      <c r="N20" t="n">
        <v>14.12</v>
      </c>
      <c r="O20" t="n">
        <v>13102.5</v>
      </c>
      <c r="P20" t="n">
        <v>53.52</v>
      </c>
      <c r="Q20" t="n">
        <v>204.19</v>
      </c>
      <c r="R20" t="n">
        <v>26.29</v>
      </c>
      <c r="S20" t="n">
        <v>17.37</v>
      </c>
      <c r="T20" t="n">
        <v>2347.39</v>
      </c>
      <c r="U20" t="n">
        <v>0.66</v>
      </c>
      <c r="V20" t="n">
        <v>0.75</v>
      </c>
      <c r="W20" t="n">
        <v>1.15</v>
      </c>
      <c r="X20" t="n">
        <v>0.14</v>
      </c>
      <c r="Y20" t="n">
        <v>1</v>
      </c>
      <c r="Z20" t="n">
        <v>10</v>
      </c>
      <c r="AA20" t="n">
        <v>39.56403902583767</v>
      </c>
      <c r="AB20" t="n">
        <v>54.13326363720067</v>
      </c>
      <c r="AC20" t="n">
        <v>48.96686093228296</v>
      </c>
      <c r="AD20" t="n">
        <v>39564.03902583767</v>
      </c>
      <c r="AE20" t="n">
        <v>54133.26363720067</v>
      </c>
      <c r="AF20" t="n">
        <v>2.907048990471162e-06</v>
      </c>
      <c r="AG20" t="n">
        <v>0.09364583333333333</v>
      </c>
      <c r="AH20" t="n">
        <v>48966.86093228296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11.1269</v>
      </c>
      <c r="E21" t="n">
        <v>8.99</v>
      </c>
      <c r="F21" t="n">
        <v>6.83</v>
      </c>
      <c r="G21" t="n">
        <v>51.26</v>
      </c>
      <c r="H21" t="n">
        <v>0.97</v>
      </c>
      <c r="I21" t="n">
        <v>8</v>
      </c>
      <c r="J21" t="n">
        <v>104.65</v>
      </c>
      <c r="K21" t="n">
        <v>39.72</v>
      </c>
      <c r="L21" t="n">
        <v>5.75</v>
      </c>
      <c r="M21" t="n">
        <v>6</v>
      </c>
      <c r="N21" t="n">
        <v>14.19</v>
      </c>
      <c r="O21" t="n">
        <v>13141.33</v>
      </c>
      <c r="P21" t="n">
        <v>52.8</v>
      </c>
      <c r="Q21" t="n">
        <v>204.14</v>
      </c>
      <c r="R21" t="n">
        <v>26.32</v>
      </c>
      <c r="S21" t="n">
        <v>17.37</v>
      </c>
      <c r="T21" t="n">
        <v>2361.02</v>
      </c>
      <c r="U21" t="n">
        <v>0.66</v>
      </c>
      <c r="V21" t="n">
        <v>0.75</v>
      </c>
      <c r="W21" t="n">
        <v>1.15</v>
      </c>
      <c r="X21" t="n">
        <v>0.14</v>
      </c>
      <c r="Y21" t="n">
        <v>1</v>
      </c>
      <c r="Z21" t="n">
        <v>10</v>
      </c>
      <c r="AA21" t="n">
        <v>39.19270806202482</v>
      </c>
      <c r="AB21" t="n">
        <v>53.62519223054844</v>
      </c>
      <c r="AC21" t="n">
        <v>48.50727914759743</v>
      </c>
      <c r="AD21" t="n">
        <v>39192.70806202482</v>
      </c>
      <c r="AE21" t="n">
        <v>53625.19223054844</v>
      </c>
      <c r="AF21" t="n">
        <v>2.907231886185181e-06</v>
      </c>
      <c r="AG21" t="n">
        <v>0.09364583333333333</v>
      </c>
      <c r="AH21" t="n">
        <v>48507.27914759743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11.1328</v>
      </c>
      <c r="E22" t="n">
        <v>8.98</v>
      </c>
      <c r="F22" t="n">
        <v>6.83</v>
      </c>
      <c r="G22" t="n">
        <v>51.23</v>
      </c>
      <c r="H22" t="n">
        <v>1.01</v>
      </c>
      <c r="I22" t="n">
        <v>8</v>
      </c>
      <c r="J22" t="n">
        <v>104.97</v>
      </c>
      <c r="K22" t="n">
        <v>39.72</v>
      </c>
      <c r="L22" t="n">
        <v>6</v>
      </c>
      <c r="M22" t="n">
        <v>6</v>
      </c>
      <c r="N22" t="n">
        <v>14.25</v>
      </c>
      <c r="O22" t="n">
        <v>13180.19</v>
      </c>
      <c r="P22" t="n">
        <v>52.46</v>
      </c>
      <c r="Q22" t="n">
        <v>204.14</v>
      </c>
      <c r="R22" t="n">
        <v>26.17</v>
      </c>
      <c r="S22" t="n">
        <v>17.37</v>
      </c>
      <c r="T22" t="n">
        <v>2287.54</v>
      </c>
      <c r="U22" t="n">
        <v>0.66</v>
      </c>
      <c r="V22" t="n">
        <v>0.75</v>
      </c>
      <c r="W22" t="n">
        <v>1.15</v>
      </c>
      <c r="X22" t="n">
        <v>0.14</v>
      </c>
      <c r="Y22" t="n">
        <v>1</v>
      </c>
      <c r="Z22" t="n">
        <v>10</v>
      </c>
      <c r="AA22" t="n">
        <v>39.00645915047435</v>
      </c>
      <c r="AB22" t="n">
        <v>53.37035825304424</v>
      </c>
      <c r="AC22" t="n">
        <v>48.27676616724372</v>
      </c>
      <c r="AD22" t="n">
        <v>39006.45915047435</v>
      </c>
      <c r="AE22" t="n">
        <v>53370.35825304424</v>
      </c>
      <c r="AF22" t="n">
        <v>2.908773435774779e-06</v>
      </c>
      <c r="AG22" t="n">
        <v>0.09354166666666668</v>
      </c>
      <c r="AH22" t="n">
        <v>48276.76616724372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11.1912</v>
      </c>
      <c r="E23" t="n">
        <v>8.94</v>
      </c>
      <c r="F23" t="n">
        <v>6.8</v>
      </c>
      <c r="G23" t="n">
        <v>58.32</v>
      </c>
      <c r="H23" t="n">
        <v>1.05</v>
      </c>
      <c r="I23" t="n">
        <v>7</v>
      </c>
      <c r="J23" t="n">
        <v>105.28</v>
      </c>
      <c r="K23" t="n">
        <v>39.72</v>
      </c>
      <c r="L23" t="n">
        <v>6.25</v>
      </c>
      <c r="M23" t="n">
        <v>5</v>
      </c>
      <c r="N23" t="n">
        <v>14.32</v>
      </c>
      <c r="O23" t="n">
        <v>13219.07</v>
      </c>
      <c r="P23" t="n">
        <v>51.82</v>
      </c>
      <c r="Q23" t="n">
        <v>204.2</v>
      </c>
      <c r="R23" t="n">
        <v>25.31</v>
      </c>
      <c r="S23" t="n">
        <v>17.37</v>
      </c>
      <c r="T23" t="n">
        <v>1862.59</v>
      </c>
      <c r="U23" t="n">
        <v>0.6899999999999999</v>
      </c>
      <c r="V23" t="n">
        <v>0.75</v>
      </c>
      <c r="W23" t="n">
        <v>1.15</v>
      </c>
      <c r="X23" t="n">
        <v>0.11</v>
      </c>
      <c r="Y23" t="n">
        <v>1</v>
      </c>
      <c r="Z23" t="n">
        <v>10</v>
      </c>
      <c r="AA23" t="n">
        <v>38.45022890911901</v>
      </c>
      <c r="AB23" t="n">
        <v>52.60929949767917</v>
      </c>
      <c r="AC23" t="n">
        <v>47.58834179133577</v>
      </c>
      <c r="AD23" t="n">
        <v>38450.22890911901</v>
      </c>
      <c r="AE23" t="n">
        <v>52609.29949767917</v>
      </c>
      <c r="AF23" t="n">
        <v>2.92403216391588e-06</v>
      </c>
      <c r="AG23" t="n">
        <v>0.093125</v>
      </c>
      <c r="AH23" t="n">
        <v>47588.34179133577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11.1829</v>
      </c>
      <c r="E24" t="n">
        <v>8.94</v>
      </c>
      <c r="F24" t="n">
        <v>6.81</v>
      </c>
      <c r="G24" t="n">
        <v>58.37</v>
      </c>
      <c r="H24" t="n">
        <v>1.08</v>
      </c>
      <c r="I24" t="n">
        <v>7</v>
      </c>
      <c r="J24" t="n">
        <v>105.6</v>
      </c>
      <c r="K24" t="n">
        <v>39.72</v>
      </c>
      <c r="L24" t="n">
        <v>6.5</v>
      </c>
      <c r="M24" t="n">
        <v>5</v>
      </c>
      <c r="N24" t="n">
        <v>14.39</v>
      </c>
      <c r="O24" t="n">
        <v>13257.98</v>
      </c>
      <c r="P24" t="n">
        <v>51.8</v>
      </c>
      <c r="Q24" t="n">
        <v>204.14</v>
      </c>
      <c r="R24" t="n">
        <v>25.58</v>
      </c>
      <c r="S24" t="n">
        <v>17.37</v>
      </c>
      <c r="T24" t="n">
        <v>1999.57</v>
      </c>
      <c r="U24" t="n">
        <v>0.68</v>
      </c>
      <c r="V24" t="n">
        <v>0.75</v>
      </c>
      <c r="W24" t="n">
        <v>1.15</v>
      </c>
      <c r="X24" t="n">
        <v>0.12</v>
      </c>
      <c r="Y24" t="n">
        <v>1</v>
      </c>
      <c r="Z24" t="n">
        <v>10</v>
      </c>
      <c r="AA24" t="n">
        <v>38.48437736254442</v>
      </c>
      <c r="AB24" t="n">
        <v>52.65602291817905</v>
      </c>
      <c r="AC24" t="n">
        <v>47.63060599416001</v>
      </c>
      <c r="AD24" t="n">
        <v>38484.37736254442</v>
      </c>
      <c r="AE24" t="n">
        <v>52656.02291817905</v>
      </c>
      <c r="AF24" t="n">
        <v>2.921863543306785e-06</v>
      </c>
      <c r="AG24" t="n">
        <v>0.093125</v>
      </c>
      <c r="AH24" t="n">
        <v>47630.60599416001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11.1829</v>
      </c>
      <c r="E25" t="n">
        <v>8.94</v>
      </c>
      <c r="F25" t="n">
        <v>6.81</v>
      </c>
      <c r="G25" t="n">
        <v>58.37</v>
      </c>
      <c r="H25" t="n">
        <v>1.12</v>
      </c>
      <c r="I25" t="n">
        <v>7</v>
      </c>
      <c r="J25" t="n">
        <v>105.92</v>
      </c>
      <c r="K25" t="n">
        <v>39.72</v>
      </c>
      <c r="L25" t="n">
        <v>6.75</v>
      </c>
      <c r="M25" t="n">
        <v>5</v>
      </c>
      <c r="N25" t="n">
        <v>14.45</v>
      </c>
      <c r="O25" t="n">
        <v>13296.91</v>
      </c>
      <c r="P25" t="n">
        <v>51.43</v>
      </c>
      <c r="Q25" t="n">
        <v>204.16</v>
      </c>
      <c r="R25" t="n">
        <v>25.63</v>
      </c>
      <c r="S25" t="n">
        <v>17.37</v>
      </c>
      <c r="T25" t="n">
        <v>2022.45</v>
      </c>
      <c r="U25" t="n">
        <v>0.68</v>
      </c>
      <c r="V25" t="n">
        <v>0.75</v>
      </c>
      <c r="W25" t="n">
        <v>1.15</v>
      </c>
      <c r="X25" t="n">
        <v>0.12</v>
      </c>
      <c r="Y25" t="n">
        <v>1</v>
      </c>
      <c r="Z25" t="n">
        <v>10</v>
      </c>
      <c r="AA25" t="n">
        <v>38.30432347046148</v>
      </c>
      <c r="AB25" t="n">
        <v>52.40966523961526</v>
      </c>
      <c r="AC25" t="n">
        <v>47.40776034667244</v>
      </c>
      <c r="AD25" t="n">
        <v>38304.32347046148</v>
      </c>
      <c r="AE25" t="n">
        <v>52409.66523961526</v>
      </c>
      <c r="AF25" t="n">
        <v>2.921863543306785e-06</v>
      </c>
      <c r="AG25" t="n">
        <v>0.093125</v>
      </c>
      <c r="AH25" t="n">
        <v>47407.76034667244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11.1798</v>
      </c>
      <c r="E26" t="n">
        <v>8.94</v>
      </c>
      <c r="F26" t="n">
        <v>6.81</v>
      </c>
      <c r="G26" t="n">
        <v>58.4</v>
      </c>
      <c r="H26" t="n">
        <v>1.16</v>
      </c>
      <c r="I26" t="n">
        <v>7</v>
      </c>
      <c r="J26" t="n">
        <v>106.23</v>
      </c>
      <c r="K26" t="n">
        <v>39.72</v>
      </c>
      <c r="L26" t="n">
        <v>7</v>
      </c>
      <c r="M26" t="n">
        <v>5</v>
      </c>
      <c r="N26" t="n">
        <v>14.52</v>
      </c>
      <c r="O26" t="n">
        <v>13335.87</v>
      </c>
      <c r="P26" t="n">
        <v>50.62</v>
      </c>
      <c r="Q26" t="n">
        <v>204.14</v>
      </c>
      <c r="R26" t="n">
        <v>25.62</v>
      </c>
      <c r="S26" t="n">
        <v>17.37</v>
      </c>
      <c r="T26" t="n">
        <v>2019.23</v>
      </c>
      <c r="U26" t="n">
        <v>0.68</v>
      </c>
      <c r="V26" t="n">
        <v>0.75</v>
      </c>
      <c r="W26" t="n">
        <v>1.15</v>
      </c>
      <c r="X26" t="n">
        <v>0.12</v>
      </c>
      <c r="Y26" t="n">
        <v>1</v>
      </c>
      <c r="Z26" t="n">
        <v>10</v>
      </c>
      <c r="AA26" t="n">
        <v>37.9201424711616</v>
      </c>
      <c r="AB26" t="n">
        <v>51.8840118475062</v>
      </c>
      <c r="AC26" t="n">
        <v>46.93227457654554</v>
      </c>
      <c r="AD26" t="n">
        <v>37920.1424711616</v>
      </c>
      <c r="AE26" t="n">
        <v>51884.0118475062</v>
      </c>
      <c r="AF26" t="n">
        <v>2.921053576573268e-06</v>
      </c>
      <c r="AG26" t="n">
        <v>0.093125</v>
      </c>
      <c r="AH26" t="n">
        <v>46932.27457654554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11.2433</v>
      </c>
      <c r="E27" t="n">
        <v>8.890000000000001</v>
      </c>
      <c r="F27" t="n">
        <v>6.78</v>
      </c>
      <c r="G27" t="n">
        <v>67.83</v>
      </c>
      <c r="H27" t="n">
        <v>1.2</v>
      </c>
      <c r="I27" t="n">
        <v>6</v>
      </c>
      <c r="J27" t="n">
        <v>106.55</v>
      </c>
      <c r="K27" t="n">
        <v>39.72</v>
      </c>
      <c r="L27" t="n">
        <v>7.25</v>
      </c>
      <c r="M27" t="n">
        <v>3</v>
      </c>
      <c r="N27" t="n">
        <v>14.58</v>
      </c>
      <c r="O27" t="n">
        <v>13374.86</v>
      </c>
      <c r="P27" t="n">
        <v>49.78</v>
      </c>
      <c r="Q27" t="n">
        <v>204.14</v>
      </c>
      <c r="R27" t="n">
        <v>24.59</v>
      </c>
      <c r="S27" t="n">
        <v>17.37</v>
      </c>
      <c r="T27" t="n">
        <v>1508.33</v>
      </c>
      <c r="U27" t="n">
        <v>0.71</v>
      </c>
      <c r="V27" t="n">
        <v>0.75</v>
      </c>
      <c r="W27" t="n">
        <v>1.15</v>
      </c>
      <c r="X27" t="n">
        <v>0.09</v>
      </c>
      <c r="Y27" t="n">
        <v>1</v>
      </c>
      <c r="Z27" t="n">
        <v>10</v>
      </c>
      <c r="AA27" t="n">
        <v>37.25869437995257</v>
      </c>
      <c r="AB27" t="n">
        <v>50.97898938808811</v>
      </c>
      <c r="AC27" t="n">
        <v>46.11362619044462</v>
      </c>
      <c r="AD27" t="n">
        <v>37258.69437995258</v>
      </c>
      <c r="AE27" t="n">
        <v>50978.98938808811</v>
      </c>
      <c r="AF27" t="n">
        <v>2.937644830630801e-06</v>
      </c>
      <c r="AG27" t="n">
        <v>0.09260416666666667</v>
      </c>
      <c r="AH27" t="n">
        <v>46113.62619044462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11.236</v>
      </c>
      <c r="E28" t="n">
        <v>8.9</v>
      </c>
      <c r="F28" t="n">
        <v>6.79</v>
      </c>
      <c r="G28" t="n">
        <v>67.89</v>
      </c>
      <c r="H28" t="n">
        <v>1.24</v>
      </c>
      <c r="I28" t="n">
        <v>6</v>
      </c>
      <c r="J28" t="n">
        <v>106.86</v>
      </c>
      <c r="K28" t="n">
        <v>39.72</v>
      </c>
      <c r="L28" t="n">
        <v>7.5</v>
      </c>
      <c r="M28" t="n">
        <v>3</v>
      </c>
      <c r="N28" t="n">
        <v>14.65</v>
      </c>
      <c r="O28" t="n">
        <v>13413.87</v>
      </c>
      <c r="P28" t="n">
        <v>49.78</v>
      </c>
      <c r="Q28" t="n">
        <v>204.15</v>
      </c>
      <c r="R28" t="n">
        <v>24.81</v>
      </c>
      <c r="S28" t="n">
        <v>17.37</v>
      </c>
      <c r="T28" t="n">
        <v>1617.97</v>
      </c>
      <c r="U28" t="n">
        <v>0.7</v>
      </c>
      <c r="V28" t="n">
        <v>0.75</v>
      </c>
      <c r="W28" t="n">
        <v>1.15</v>
      </c>
      <c r="X28" t="n">
        <v>0.1</v>
      </c>
      <c r="Y28" t="n">
        <v>1</v>
      </c>
      <c r="Z28" t="n">
        <v>10</v>
      </c>
      <c r="AA28" t="n">
        <v>37.29861494075</v>
      </c>
      <c r="AB28" t="n">
        <v>51.03361046054174</v>
      </c>
      <c r="AC28" t="n">
        <v>46.16303430440458</v>
      </c>
      <c r="AD28" t="n">
        <v>37298.61494075</v>
      </c>
      <c r="AE28" t="n">
        <v>51033.61046054173</v>
      </c>
      <c r="AF28" t="n">
        <v>2.935737489613163e-06</v>
      </c>
      <c r="AG28" t="n">
        <v>0.09270833333333334</v>
      </c>
      <c r="AH28" t="n">
        <v>46163.03430440457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11.2346</v>
      </c>
      <c r="E29" t="n">
        <v>8.9</v>
      </c>
      <c r="F29" t="n">
        <v>6.79</v>
      </c>
      <c r="G29" t="n">
        <v>67.90000000000001</v>
      </c>
      <c r="H29" t="n">
        <v>1.27</v>
      </c>
      <c r="I29" t="n">
        <v>6</v>
      </c>
      <c r="J29" t="n">
        <v>107.18</v>
      </c>
      <c r="K29" t="n">
        <v>39.72</v>
      </c>
      <c r="L29" t="n">
        <v>7.75</v>
      </c>
      <c r="M29" t="n">
        <v>0</v>
      </c>
      <c r="N29" t="n">
        <v>14.72</v>
      </c>
      <c r="O29" t="n">
        <v>13452.9</v>
      </c>
      <c r="P29" t="n">
        <v>49.83</v>
      </c>
      <c r="Q29" t="n">
        <v>204.14</v>
      </c>
      <c r="R29" t="n">
        <v>24.68</v>
      </c>
      <c r="S29" t="n">
        <v>17.37</v>
      </c>
      <c r="T29" t="n">
        <v>1552.03</v>
      </c>
      <c r="U29" t="n">
        <v>0.7</v>
      </c>
      <c r="V29" t="n">
        <v>0.75</v>
      </c>
      <c r="W29" t="n">
        <v>1.15</v>
      </c>
      <c r="X29" t="n">
        <v>0.1</v>
      </c>
      <c r="Y29" t="n">
        <v>1</v>
      </c>
      <c r="Z29" t="n">
        <v>10</v>
      </c>
      <c r="AA29" t="n">
        <v>37.32724857889693</v>
      </c>
      <c r="AB29" t="n">
        <v>51.07278826748113</v>
      </c>
      <c r="AC29" t="n">
        <v>46.19847303643619</v>
      </c>
      <c r="AD29" t="n">
        <v>37327.24857889693</v>
      </c>
      <c r="AE29" t="n">
        <v>51072.78826748113</v>
      </c>
      <c r="AF29" t="n">
        <v>2.935371698185123e-06</v>
      </c>
      <c r="AG29" t="n">
        <v>0.09270833333333334</v>
      </c>
      <c r="AH29" t="n">
        <v>46198.47303643619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6.8076</v>
      </c>
      <c r="E2" t="n">
        <v>14.69</v>
      </c>
      <c r="F2" t="n">
        <v>8.52</v>
      </c>
      <c r="G2" t="n">
        <v>5.74</v>
      </c>
      <c r="H2" t="n">
        <v>0.09</v>
      </c>
      <c r="I2" t="n">
        <v>89</v>
      </c>
      <c r="J2" t="n">
        <v>204</v>
      </c>
      <c r="K2" t="n">
        <v>55.27</v>
      </c>
      <c r="L2" t="n">
        <v>1</v>
      </c>
      <c r="M2" t="n">
        <v>87</v>
      </c>
      <c r="N2" t="n">
        <v>42.72</v>
      </c>
      <c r="O2" t="n">
        <v>25393.6</v>
      </c>
      <c r="P2" t="n">
        <v>122.61</v>
      </c>
      <c r="Q2" t="n">
        <v>204.17</v>
      </c>
      <c r="R2" t="n">
        <v>78.27</v>
      </c>
      <c r="S2" t="n">
        <v>17.37</v>
      </c>
      <c r="T2" t="n">
        <v>27932.44</v>
      </c>
      <c r="U2" t="n">
        <v>0.22</v>
      </c>
      <c r="V2" t="n">
        <v>0.6</v>
      </c>
      <c r="W2" t="n">
        <v>1.3</v>
      </c>
      <c r="X2" t="n">
        <v>1.82</v>
      </c>
      <c r="Y2" t="n">
        <v>1</v>
      </c>
      <c r="Z2" t="n">
        <v>10</v>
      </c>
      <c r="AA2" t="n">
        <v>133.077225610189</v>
      </c>
      <c r="AB2" t="n">
        <v>182.0821310326233</v>
      </c>
      <c r="AC2" t="n">
        <v>164.7044680007967</v>
      </c>
      <c r="AD2" t="n">
        <v>133077.225610189</v>
      </c>
      <c r="AE2" t="n">
        <v>182082.1310326233</v>
      </c>
      <c r="AF2" t="n">
        <v>1.57685877519103e-06</v>
      </c>
      <c r="AG2" t="n">
        <v>0.1530208333333333</v>
      </c>
      <c r="AH2" t="n">
        <v>164704.4680007967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7.4704</v>
      </c>
      <c r="E3" t="n">
        <v>13.39</v>
      </c>
      <c r="F3" t="n">
        <v>8.06</v>
      </c>
      <c r="G3" t="n">
        <v>7.11</v>
      </c>
      <c r="H3" t="n">
        <v>0.11</v>
      </c>
      <c r="I3" t="n">
        <v>68</v>
      </c>
      <c r="J3" t="n">
        <v>204.39</v>
      </c>
      <c r="K3" t="n">
        <v>55.27</v>
      </c>
      <c r="L3" t="n">
        <v>1.25</v>
      </c>
      <c r="M3" t="n">
        <v>66</v>
      </c>
      <c r="N3" t="n">
        <v>42.87</v>
      </c>
      <c r="O3" t="n">
        <v>25442.42</v>
      </c>
      <c r="P3" t="n">
        <v>115.95</v>
      </c>
      <c r="Q3" t="n">
        <v>204.15</v>
      </c>
      <c r="R3" t="n">
        <v>64.43000000000001</v>
      </c>
      <c r="S3" t="n">
        <v>17.37</v>
      </c>
      <c r="T3" t="n">
        <v>21115.61</v>
      </c>
      <c r="U3" t="n">
        <v>0.27</v>
      </c>
      <c r="V3" t="n">
        <v>0.63</v>
      </c>
      <c r="W3" t="n">
        <v>1.26</v>
      </c>
      <c r="X3" t="n">
        <v>1.37</v>
      </c>
      <c r="Y3" t="n">
        <v>1</v>
      </c>
      <c r="Z3" t="n">
        <v>10</v>
      </c>
      <c r="AA3" t="n">
        <v>114.9413755683826</v>
      </c>
      <c r="AB3" t="n">
        <v>157.2678609082004</v>
      </c>
      <c r="AC3" t="n">
        <v>142.258436989994</v>
      </c>
      <c r="AD3" t="n">
        <v>114941.3755683826</v>
      </c>
      <c r="AE3" t="n">
        <v>157267.8609082004</v>
      </c>
      <c r="AF3" t="n">
        <v>1.730384539953445e-06</v>
      </c>
      <c r="AG3" t="n">
        <v>0.1394791666666667</v>
      </c>
      <c r="AH3" t="n">
        <v>142258.4369899941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7.9447</v>
      </c>
      <c r="E4" t="n">
        <v>12.59</v>
      </c>
      <c r="F4" t="n">
        <v>7.79</v>
      </c>
      <c r="G4" t="n">
        <v>8.5</v>
      </c>
      <c r="H4" t="n">
        <v>0.13</v>
      </c>
      <c r="I4" t="n">
        <v>55</v>
      </c>
      <c r="J4" t="n">
        <v>204.79</v>
      </c>
      <c r="K4" t="n">
        <v>55.27</v>
      </c>
      <c r="L4" t="n">
        <v>1.5</v>
      </c>
      <c r="M4" t="n">
        <v>53</v>
      </c>
      <c r="N4" t="n">
        <v>43.02</v>
      </c>
      <c r="O4" t="n">
        <v>25491.3</v>
      </c>
      <c r="P4" t="n">
        <v>111.88</v>
      </c>
      <c r="Q4" t="n">
        <v>204.18</v>
      </c>
      <c r="R4" t="n">
        <v>55.89</v>
      </c>
      <c r="S4" t="n">
        <v>17.37</v>
      </c>
      <c r="T4" t="n">
        <v>16913.48</v>
      </c>
      <c r="U4" t="n">
        <v>0.31</v>
      </c>
      <c r="V4" t="n">
        <v>0.66</v>
      </c>
      <c r="W4" t="n">
        <v>1.23</v>
      </c>
      <c r="X4" t="n">
        <v>1.1</v>
      </c>
      <c r="Y4" t="n">
        <v>1</v>
      </c>
      <c r="Z4" t="n">
        <v>10</v>
      </c>
      <c r="AA4" t="n">
        <v>104.4936636278034</v>
      </c>
      <c r="AB4" t="n">
        <v>142.9728405105864</v>
      </c>
      <c r="AC4" t="n">
        <v>129.3277132759366</v>
      </c>
      <c r="AD4" t="n">
        <v>104493.6636278034</v>
      </c>
      <c r="AE4" t="n">
        <v>142972.8405105864</v>
      </c>
      <c r="AF4" t="n">
        <v>1.840247651339706e-06</v>
      </c>
      <c r="AG4" t="n">
        <v>0.1311458333333333</v>
      </c>
      <c r="AH4" t="n">
        <v>129327.7132759366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8.320399999999999</v>
      </c>
      <c r="E5" t="n">
        <v>12.02</v>
      </c>
      <c r="F5" t="n">
        <v>7.59</v>
      </c>
      <c r="G5" t="n">
        <v>9.9</v>
      </c>
      <c r="H5" t="n">
        <v>0.15</v>
      </c>
      <c r="I5" t="n">
        <v>46</v>
      </c>
      <c r="J5" t="n">
        <v>205.18</v>
      </c>
      <c r="K5" t="n">
        <v>55.27</v>
      </c>
      <c r="L5" t="n">
        <v>1.75</v>
      </c>
      <c r="M5" t="n">
        <v>44</v>
      </c>
      <c r="N5" t="n">
        <v>43.16</v>
      </c>
      <c r="O5" t="n">
        <v>25540.22</v>
      </c>
      <c r="P5" t="n">
        <v>108.82</v>
      </c>
      <c r="Q5" t="n">
        <v>204.19</v>
      </c>
      <c r="R5" t="n">
        <v>49.75</v>
      </c>
      <c r="S5" t="n">
        <v>17.37</v>
      </c>
      <c r="T5" t="n">
        <v>13889.27</v>
      </c>
      <c r="U5" t="n">
        <v>0.35</v>
      </c>
      <c r="V5" t="n">
        <v>0.67</v>
      </c>
      <c r="W5" t="n">
        <v>1.21</v>
      </c>
      <c r="X5" t="n">
        <v>0.9</v>
      </c>
      <c r="Y5" t="n">
        <v>1</v>
      </c>
      <c r="Z5" t="n">
        <v>10</v>
      </c>
      <c r="AA5" t="n">
        <v>97.2144077135449</v>
      </c>
      <c r="AB5" t="n">
        <v>133.0130414305969</v>
      </c>
      <c r="AC5" t="n">
        <v>120.3184634414723</v>
      </c>
      <c r="AD5" t="n">
        <v>97214.4077135449</v>
      </c>
      <c r="AE5" t="n">
        <v>133013.0414305969</v>
      </c>
      <c r="AF5" t="n">
        <v>1.927271836344593e-06</v>
      </c>
      <c r="AG5" t="n">
        <v>0.1252083333333333</v>
      </c>
      <c r="AH5" t="n">
        <v>120318.4634414723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8.575900000000001</v>
      </c>
      <c r="E6" t="n">
        <v>11.66</v>
      </c>
      <c r="F6" t="n">
        <v>7.47</v>
      </c>
      <c r="G6" t="n">
        <v>11.21</v>
      </c>
      <c r="H6" t="n">
        <v>0.17</v>
      </c>
      <c r="I6" t="n">
        <v>40</v>
      </c>
      <c r="J6" t="n">
        <v>205.58</v>
      </c>
      <c r="K6" t="n">
        <v>55.27</v>
      </c>
      <c r="L6" t="n">
        <v>2</v>
      </c>
      <c r="M6" t="n">
        <v>38</v>
      </c>
      <c r="N6" t="n">
        <v>43.31</v>
      </c>
      <c r="O6" t="n">
        <v>25589.2</v>
      </c>
      <c r="P6" t="n">
        <v>107</v>
      </c>
      <c r="Q6" t="n">
        <v>204.14</v>
      </c>
      <c r="R6" t="n">
        <v>46.21</v>
      </c>
      <c r="S6" t="n">
        <v>17.37</v>
      </c>
      <c r="T6" t="n">
        <v>12149.48</v>
      </c>
      <c r="U6" t="n">
        <v>0.38</v>
      </c>
      <c r="V6" t="n">
        <v>0.68</v>
      </c>
      <c r="W6" t="n">
        <v>1.2</v>
      </c>
      <c r="X6" t="n">
        <v>0.78</v>
      </c>
      <c r="Y6" t="n">
        <v>1</v>
      </c>
      <c r="Z6" t="n">
        <v>10</v>
      </c>
      <c r="AA6" t="n">
        <v>92.84318163243252</v>
      </c>
      <c r="AB6" t="n">
        <v>127.0321370615375</v>
      </c>
      <c r="AC6" t="n">
        <v>114.9083681911421</v>
      </c>
      <c r="AD6" t="n">
        <v>92843.18163243252</v>
      </c>
      <c r="AE6" t="n">
        <v>127032.1370615375</v>
      </c>
      <c r="AF6" t="n">
        <v>1.986453841318638e-06</v>
      </c>
      <c r="AG6" t="n">
        <v>0.1214583333333333</v>
      </c>
      <c r="AH6" t="n">
        <v>114908.3681911421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8.789300000000001</v>
      </c>
      <c r="E7" t="n">
        <v>11.38</v>
      </c>
      <c r="F7" t="n">
        <v>7.39</v>
      </c>
      <c r="G7" t="n">
        <v>12.67</v>
      </c>
      <c r="H7" t="n">
        <v>0.19</v>
      </c>
      <c r="I7" t="n">
        <v>35</v>
      </c>
      <c r="J7" t="n">
        <v>205.98</v>
      </c>
      <c r="K7" t="n">
        <v>55.27</v>
      </c>
      <c r="L7" t="n">
        <v>2.25</v>
      </c>
      <c r="M7" t="n">
        <v>33</v>
      </c>
      <c r="N7" t="n">
        <v>43.46</v>
      </c>
      <c r="O7" t="n">
        <v>25638.22</v>
      </c>
      <c r="P7" t="n">
        <v>105.74</v>
      </c>
      <c r="Q7" t="n">
        <v>204.23</v>
      </c>
      <c r="R7" t="n">
        <v>43.57</v>
      </c>
      <c r="S7" t="n">
        <v>17.37</v>
      </c>
      <c r="T7" t="n">
        <v>10853.4</v>
      </c>
      <c r="U7" t="n">
        <v>0.4</v>
      </c>
      <c r="V7" t="n">
        <v>0.6899999999999999</v>
      </c>
      <c r="W7" t="n">
        <v>1.2</v>
      </c>
      <c r="X7" t="n">
        <v>0.7</v>
      </c>
      <c r="Y7" t="n">
        <v>1</v>
      </c>
      <c r="Z7" t="n">
        <v>10</v>
      </c>
      <c r="AA7" t="n">
        <v>89.60881809799609</v>
      </c>
      <c r="AB7" t="n">
        <v>122.6067381836752</v>
      </c>
      <c r="AC7" t="n">
        <v>110.9053231710952</v>
      </c>
      <c r="AD7" t="n">
        <v>89608.81809799609</v>
      </c>
      <c r="AE7" t="n">
        <v>122606.7381836752</v>
      </c>
      <c r="AF7" t="n">
        <v>2.035884134318486e-06</v>
      </c>
      <c r="AG7" t="n">
        <v>0.1185416666666667</v>
      </c>
      <c r="AH7" t="n">
        <v>110905.3231710952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9.001099999999999</v>
      </c>
      <c r="E8" t="n">
        <v>11.11</v>
      </c>
      <c r="F8" t="n">
        <v>7.29</v>
      </c>
      <c r="G8" t="n">
        <v>14.11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29</v>
      </c>
      <c r="N8" t="n">
        <v>43.6</v>
      </c>
      <c r="O8" t="n">
        <v>25687.3</v>
      </c>
      <c r="P8" t="n">
        <v>104.07</v>
      </c>
      <c r="Q8" t="n">
        <v>204.2</v>
      </c>
      <c r="R8" t="n">
        <v>40.14</v>
      </c>
      <c r="S8" t="n">
        <v>17.37</v>
      </c>
      <c r="T8" t="n">
        <v>9155.809999999999</v>
      </c>
      <c r="U8" t="n">
        <v>0.43</v>
      </c>
      <c r="V8" t="n">
        <v>0.7</v>
      </c>
      <c r="W8" t="n">
        <v>1.19</v>
      </c>
      <c r="X8" t="n">
        <v>0.59</v>
      </c>
      <c r="Y8" t="n">
        <v>1</v>
      </c>
      <c r="Z8" t="n">
        <v>10</v>
      </c>
      <c r="AA8" t="n">
        <v>86.23630004209053</v>
      </c>
      <c r="AB8" t="n">
        <v>117.9923101945917</v>
      </c>
      <c r="AC8" t="n">
        <v>106.7312897128979</v>
      </c>
      <c r="AD8" t="n">
        <v>86236.30004209053</v>
      </c>
      <c r="AE8" t="n">
        <v>117992.3101945917</v>
      </c>
      <c r="AF8" t="n">
        <v>2.084943815936892e-06</v>
      </c>
      <c r="AG8" t="n">
        <v>0.1157291666666667</v>
      </c>
      <c r="AH8" t="n">
        <v>106731.2897128979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9.1494</v>
      </c>
      <c r="E9" t="n">
        <v>10.93</v>
      </c>
      <c r="F9" t="n">
        <v>7.23</v>
      </c>
      <c r="G9" t="n">
        <v>15.49</v>
      </c>
      <c r="H9" t="n">
        <v>0.24</v>
      </c>
      <c r="I9" t="n">
        <v>28</v>
      </c>
      <c r="J9" t="n">
        <v>206.78</v>
      </c>
      <c r="K9" t="n">
        <v>55.27</v>
      </c>
      <c r="L9" t="n">
        <v>2.75</v>
      </c>
      <c r="M9" t="n">
        <v>26</v>
      </c>
      <c r="N9" t="n">
        <v>43.75</v>
      </c>
      <c r="O9" t="n">
        <v>25736.42</v>
      </c>
      <c r="P9" t="n">
        <v>103.05</v>
      </c>
      <c r="Q9" t="n">
        <v>204.14</v>
      </c>
      <c r="R9" t="n">
        <v>38.74</v>
      </c>
      <c r="S9" t="n">
        <v>17.37</v>
      </c>
      <c r="T9" t="n">
        <v>8471.93</v>
      </c>
      <c r="U9" t="n">
        <v>0.45</v>
      </c>
      <c r="V9" t="n">
        <v>0.71</v>
      </c>
      <c r="W9" t="n">
        <v>1.18</v>
      </c>
      <c r="X9" t="n">
        <v>0.54</v>
      </c>
      <c r="Y9" t="n">
        <v>1</v>
      </c>
      <c r="Z9" t="n">
        <v>10</v>
      </c>
      <c r="AA9" t="n">
        <v>84.08554851938582</v>
      </c>
      <c r="AB9" t="n">
        <v>115.0495570767679</v>
      </c>
      <c r="AC9" t="n">
        <v>104.0693888224585</v>
      </c>
      <c r="AD9" t="n">
        <v>84085.54851938582</v>
      </c>
      <c r="AE9" t="n">
        <v>115049.5570767679</v>
      </c>
      <c r="AF9" t="n">
        <v>2.119294858354312e-06</v>
      </c>
      <c r="AG9" t="n">
        <v>0.1138541666666667</v>
      </c>
      <c r="AH9" t="n">
        <v>104069.3888224585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9.249700000000001</v>
      </c>
      <c r="E10" t="n">
        <v>10.81</v>
      </c>
      <c r="F10" t="n">
        <v>7.19</v>
      </c>
      <c r="G10" t="n">
        <v>16.6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102.41</v>
      </c>
      <c r="Q10" t="n">
        <v>204.21</v>
      </c>
      <c r="R10" t="n">
        <v>37.65</v>
      </c>
      <c r="S10" t="n">
        <v>17.37</v>
      </c>
      <c r="T10" t="n">
        <v>7934.84</v>
      </c>
      <c r="U10" t="n">
        <v>0.46</v>
      </c>
      <c r="V10" t="n">
        <v>0.71</v>
      </c>
      <c r="W10" t="n">
        <v>1.17</v>
      </c>
      <c r="X10" t="n">
        <v>0.5</v>
      </c>
      <c r="Y10" t="n">
        <v>1</v>
      </c>
      <c r="Z10" t="n">
        <v>10</v>
      </c>
      <c r="AA10" t="n">
        <v>82.70095935484291</v>
      </c>
      <c r="AB10" t="n">
        <v>113.1551010980784</v>
      </c>
      <c r="AC10" t="n">
        <v>102.3557370634888</v>
      </c>
      <c r="AD10" t="n">
        <v>82700.95935484291</v>
      </c>
      <c r="AE10" t="n">
        <v>113155.1010980784</v>
      </c>
      <c r="AF10" t="n">
        <v>2.142527559328467e-06</v>
      </c>
      <c r="AG10" t="n">
        <v>0.1126041666666667</v>
      </c>
      <c r="AH10" t="n">
        <v>102355.7370634888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9.3371</v>
      </c>
      <c r="E11" t="n">
        <v>10.71</v>
      </c>
      <c r="F11" t="n">
        <v>7.17</v>
      </c>
      <c r="G11" t="n">
        <v>17.93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101.97</v>
      </c>
      <c r="Q11" t="n">
        <v>204.15</v>
      </c>
      <c r="R11" t="n">
        <v>36.78</v>
      </c>
      <c r="S11" t="n">
        <v>17.37</v>
      </c>
      <c r="T11" t="n">
        <v>7510.61</v>
      </c>
      <c r="U11" t="n">
        <v>0.47</v>
      </c>
      <c r="V11" t="n">
        <v>0.71</v>
      </c>
      <c r="W11" t="n">
        <v>1.18</v>
      </c>
      <c r="X11" t="n">
        <v>0.48</v>
      </c>
      <c r="Y11" t="n">
        <v>1</v>
      </c>
      <c r="Z11" t="n">
        <v>10</v>
      </c>
      <c r="AA11" t="n">
        <v>81.62928382763725</v>
      </c>
      <c r="AB11" t="n">
        <v>111.6887873627689</v>
      </c>
      <c r="AC11" t="n">
        <v>101.0293662530925</v>
      </c>
      <c r="AD11" t="n">
        <v>81629.28382763725</v>
      </c>
      <c r="AE11" t="n">
        <v>111688.7873627689</v>
      </c>
      <c r="AF11" t="n">
        <v>2.162772206039745e-06</v>
      </c>
      <c r="AG11" t="n">
        <v>0.1115625</v>
      </c>
      <c r="AH11" t="n">
        <v>101029.3662530925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9.4665</v>
      </c>
      <c r="E12" t="n">
        <v>10.56</v>
      </c>
      <c r="F12" t="n">
        <v>7.11</v>
      </c>
      <c r="G12" t="n">
        <v>19.38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100.94</v>
      </c>
      <c r="Q12" t="n">
        <v>204.18</v>
      </c>
      <c r="R12" t="n">
        <v>34.95</v>
      </c>
      <c r="S12" t="n">
        <v>17.37</v>
      </c>
      <c r="T12" t="n">
        <v>6605.61</v>
      </c>
      <c r="U12" t="n">
        <v>0.5</v>
      </c>
      <c r="V12" t="n">
        <v>0.72</v>
      </c>
      <c r="W12" t="n">
        <v>1.17</v>
      </c>
      <c r="X12" t="n">
        <v>0.41</v>
      </c>
      <c r="Y12" t="n">
        <v>1</v>
      </c>
      <c r="Z12" t="n">
        <v>10</v>
      </c>
      <c r="AA12" t="n">
        <v>79.77659872975258</v>
      </c>
      <c r="AB12" t="n">
        <v>109.1538618771464</v>
      </c>
      <c r="AC12" t="n">
        <v>98.73637049802673</v>
      </c>
      <c r="AD12" t="n">
        <v>79776.59872975257</v>
      </c>
      <c r="AE12" t="n">
        <v>109153.8618771464</v>
      </c>
      <c r="AF12" t="n">
        <v>2.19274540151388e-06</v>
      </c>
      <c r="AG12" t="n">
        <v>0.11</v>
      </c>
      <c r="AH12" t="n">
        <v>98736.37049802674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9.523300000000001</v>
      </c>
      <c r="E13" t="n">
        <v>10.5</v>
      </c>
      <c r="F13" t="n">
        <v>7.08</v>
      </c>
      <c r="G13" t="n">
        <v>20.24</v>
      </c>
      <c r="H13" t="n">
        <v>0.32</v>
      </c>
      <c r="I13" t="n">
        <v>21</v>
      </c>
      <c r="J13" t="n">
        <v>208.37</v>
      </c>
      <c r="K13" t="n">
        <v>55.27</v>
      </c>
      <c r="L13" t="n">
        <v>3.75</v>
      </c>
      <c r="M13" t="n">
        <v>19</v>
      </c>
      <c r="N13" t="n">
        <v>44.35</v>
      </c>
      <c r="O13" t="n">
        <v>25933.43</v>
      </c>
      <c r="P13" t="n">
        <v>100.42</v>
      </c>
      <c r="Q13" t="n">
        <v>204.18</v>
      </c>
      <c r="R13" t="n">
        <v>33.77</v>
      </c>
      <c r="S13" t="n">
        <v>17.37</v>
      </c>
      <c r="T13" t="n">
        <v>6021.79</v>
      </c>
      <c r="U13" t="n">
        <v>0.51</v>
      </c>
      <c r="V13" t="n">
        <v>0.72</v>
      </c>
      <c r="W13" t="n">
        <v>1.18</v>
      </c>
      <c r="X13" t="n">
        <v>0.39</v>
      </c>
      <c r="Y13" t="n">
        <v>1</v>
      </c>
      <c r="Z13" t="n">
        <v>10</v>
      </c>
      <c r="AA13" t="n">
        <v>78.93048429562195</v>
      </c>
      <c r="AB13" t="n">
        <v>107.9961707804351</v>
      </c>
      <c r="AC13" t="n">
        <v>97.68916781475555</v>
      </c>
      <c r="AD13" t="n">
        <v>78930.48429562195</v>
      </c>
      <c r="AE13" t="n">
        <v>107996.1707804351</v>
      </c>
      <c r="AF13" t="n">
        <v>2.205902105555077e-06</v>
      </c>
      <c r="AG13" t="n">
        <v>0.109375</v>
      </c>
      <c r="AH13" t="n">
        <v>97689.16781475555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9.622299999999999</v>
      </c>
      <c r="E14" t="n">
        <v>10.39</v>
      </c>
      <c r="F14" t="n">
        <v>7.06</v>
      </c>
      <c r="G14" t="n">
        <v>22.29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99.84999999999999</v>
      </c>
      <c r="Q14" t="n">
        <v>204.17</v>
      </c>
      <c r="R14" t="n">
        <v>33.02</v>
      </c>
      <c r="S14" t="n">
        <v>17.37</v>
      </c>
      <c r="T14" t="n">
        <v>5658.59</v>
      </c>
      <c r="U14" t="n">
        <v>0.53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  <c r="AA14" t="n">
        <v>77.75801499009282</v>
      </c>
      <c r="AB14" t="n">
        <v>106.3919465509158</v>
      </c>
      <c r="AC14" t="n">
        <v>96.23804849415816</v>
      </c>
      <c r="AD14" t="n">
        <v>77758.01499009282</v>
      </c>
      <c r="AE14" t="n">
        <v>106391.9465509158</v>
      </c>
      <c r="AF14" t="n">
        <v>2.22883368478181e-06</v>
      </c>
      <c r="AG14" t="n">
        <v>0.1082291666666667</v>
      </c>
      <c r="AH14" t="n">
        <v>96238.04849415817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9.6912</v>
      </c>
      <c r="E15" t="n">
        <v>10.32</v>
      </c>
      <c r="F15" t="n">
        <v>7.02</v>
      </c>
      <c r="G15" t="n">
        <v>23.41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99.34999999999999</v>
      </c>
      <c r="Q15" t="n">
        <v>204.16</v>
      </c>
      <c r="R15" t="n">
        <v>32.11</v>
      </c>
      <c r="S15" t="n">
        <v>17.37</v>
      </c>
      <c r="T15" t="n">
        <v>5206.51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  <c r="AA15" t="n">
        <v>76.82742096487242</v>
      </c>
      <c r="AB15" t="n">
        <v>105.118666750699</v>
      </c>
      <c r="AC15" t="n">
        <v>95.08628873101425</v>
      </c>
      <c r="AD15" t="n">
        <v>76827.42096487242</v>
      </c>
      <c r="AE15" t="n">
        <v>105118.666750699</v>
      </c>
      <c r="AF15" t="n">
        <v>2.244793137395163e-06</v>
      </c>
      <c r="AG15" t="n">
        <v>0.1075</v>
      </c>
      <c r="AH15" t="n">
        <v>95086.28873101425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9.735799999999999</v>
      </c>
      <c r="E16" t="n">
        <v>10.27</v>
      </c>
      <c r="F16" t="n">
        <v>7.02</v>
      </c>
      <c r="G16" t="n">
        <v>24.77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99.03</v>
      </c>
      <c r="Q16" t="n">
        <v>204.17</v>
      </c>
      <c r="R16" t="n">
        <v>31.96</v>
      </c>
      <c r="S16" t="n">
        <v>17.37</v>
      </c>
      <c r="T16" t="n">
        <v>5136.85</v>
      </c>
      <c r="U16" t="n">
        <v>0.54</v>
      </c>
      <c r="V16" t="n">
        <v>0.73</v>
      </c>
      <c r="W16" t="n">
        <v>1.16</v>
      </c>
      <c r="X16" t="n">
        <v>0.33</v>
      </c>
      <c r="Y16" t="n">
        <v>1</v>
      </c>
      <c r="Z16" t="n">
        <v>10</v>
      </c>
      <c r="AA16" t="n">
        <v>76.30399836532885</v>
      </c>
      <c r="AB16" t="n">
        <v>104.4024968582285</v>
      </c>
      <c r="AC16" t="n">
        <v>94.43846908793013</v>
      </c>
      <c r="AD16" t="n">
        <v>76303.99836532885</v>
      </c>
      <c r="AE16" t="n">
        <v>104402.4968582285</v>
      </c>
      <c r="AF16" t="n">
        <v>2.255123929652863e-06</v>
      </c>
      <c r="AG16" t="n">
        <v>0.1069791666666667</v>
      </c>
      <c r="AH16" t="n">
        <v>94438.46908793013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9.8005</v>
      </c>
      <c r="E17" t="n">
        <v>10.2</v>
      </c>
      <c r="F17" t="n">
        <v>6.99</v>
      </c>
      <c r="G17" t="n">
        <v>26.21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98.56999999999999</v>
      </c>
      <c r="Q17" t="n">
        <v>204.16</v>
      </c>
      <c r="R17" t="n">
        <v>31.21</v>
      </c>
      <c r="S17" t="n">
        <v>17.37</v>
      </c>
      <c r="T17" t="n">
        <v>4764.9</v>
      </c>
      <c r="U17" t="n">
        <v>0.5600000000000001</v>
      </c>
      <c r="V17" t="n">
        <v>0.73</v>
      </c>
      <c r="W17" t="n">
        <v>1.16</v>
      </c>
      <c r="X17" t="n">
        <v>0.3</v>
      </c>
      <c r="Y17" t="n">
        <v>1</v>
      </c>
      <c r="Z17" t="n">
        <v>10</v>
      </c>
      <c r="AA17" t="n">
        <v>75.47490703116239</v>
      </c>
      <c r="AB17" t="n">
        <v>103.2680975178943</v>
      </c>
      <c r="AC17" t="n">
        <v>93.41233522849762</v>
      </c>
      <c r="AD17" t="n">
        <v>75474.90703116239</v>
      </c>
      <c r="AE17" t="n">
        <v>103268.0975178943</v>
      </c>
      <c r="AF17" t="n">
        <v>2.270110527389931e-06</v>
      </c>
      <c r="AG17" t="n">
        <v>0.10625</v>
      </c>
      <c r="AH17" t="n">
        <v>93412.33522849763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9.779400000000001</v>
      </c>
      <c r="E18" t="n">
        <v>10.23</v>
      </c>
      <c r="F18" t="n">
        <v>7.01</v>
      </c>
      <c r="G18" t="n">
        <v>26.29</v>
      </c>
      <c r="H18" t="n">
        <v>0.42</v>
      </c>
      <c r="I18" t="n">
        <v>16</v>
      </c>
      <c r="J18" t="n">
        <v>210.38</v>
      </c>
      <c r="K18" t="n">
        <v>55.27</v>
      </c>
      <c r="L18" t="n">
        <v>5</v>
      </c>
      <c r="M18" t="n">
        <v>14</v>
      </c>
      <c r="N18" t="n">
        <v>45.11</v>
      </c>
      <c r="O18" t="n">
        <v>26180.86</v>
      </c>
      <c r="P18" t="n">
        <v>98.77</v>
      </c>
      <c r="Q18" t="n">
        <v>204.2</v>
      </c>
      <c r="R18" t="n">
        <v>31.92</v>
      </c>
      <c r="S18" t="n">
        <v>17.37</v>
      </c>
      <c r="T18" t="n">
        <v>5119.89</v>
      </c>
      <c r="U18" t="n">
        <v>0.54</v>
      </c>
      <c r="V18" t="n">
        <v>0.73</v>
      </c>
      <c r="W18" t="n">
        <v>1.16</v>
      </c>
      <c r="X18" t="n">
        <v>0.32</v>
      </c>
      <c r="Y18" t="n">
        <v>1</v>
      </c>
      <c r="Z18" t="n">
        <v>10</v>
      </c>
      <c r="AA18" t="n">
        <v>75.79964900356411</v>
      </c>
      <c r="AB18" t="n">
        <v>103.7124238111388</v>
      </c>
      <c r="AC18" t="n">
        <v>93.81425564393089</v>
      </c>
      <c r="AD18" t="n">
        <v>75799.64900356412</v>
      </c>
      <c r="AE18" t="n">
        <v>103712.4238111389</v>
      </c>
      <c r="AF18" t="n">
        <v>2.265223089797163e-06</v>
      </c>
      <c r="AG18" t="n">
        <v>0.1065625</v>
      </c>
      <c r="AH18" t="n">
        <v>93814.2556439309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9.866</v>
      </c>
      <c r="E19" t="n">
        <v>10.14</v>
      </c>
      <c r="F19" t="n">
        <v>6.96</v>
      </c>
      <c r="G19" t="n">
        <v>27.85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13</v>
      </c>
      <c r="N19" t="n">
        <v>45.26</v>
      </c>
      <c r="O19" t="n">
        <v>26230.5</v>
      </c>
      <c r="P19" t="n">
        <v>97.91</v>
      </c>
      <c r="Q19" t="n">
        <v>204.15</v>
      </c>
      <c r="R19" t="n">
        <v>30.26</v>
      </c>
      <c r="S19" t="n">
        <v>17.37</v>
      </c>
      <c r="T19" t="n">
        <v>4296.13</v>
      </c>
      <c r="U19" t="n">
        <v>0.57</v>
      </c>
      <c r="V19" t="n">
        <v>0.73</v>
      </c>
      <c r="W19" t="n">
        <v>1.16</v>
      </c>
      <c r="X19" t="n">
        <v>0.27</v>
      </c>
      <c r="Y19" t="n">
        <v>1</v>
      </c>
      <c r="Z19" t="n">
        <v>10</v>
      </c>
      <c r="AA19" t="n">
        <v>74.54076254618562</v>
      </c>
      <c r="AB19" t="n">
        <v>101.9899598220036</v>
      </c>
      <c r="AC19" t="n">
        <v>92.25618120042482</v>
      </c>
      <c r="AD19" t="n">
        <v>74540.76254618562</v>
      </c>
      <c r="AE19" t="n">
        <v>101989.9598220036</v>
      </c>
      <c r="AF19" t="n">
        <v>2.285282430817719e-06</v>
      </c>
      <c r="AG19" t="n">
        <v>0.105625</v>
      </c>
      <c r="AH19" t="n">
        <v>92256.18120042482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9.921200000000001</v>
      </c>
      <c r="E20" t="n">
        <v>10.08</v>
      </c>
      <c r="F20" t="n">
        <v>6.95</v>
      </c>
      <c r="G20" t="n">
        <v>29.77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97.53</v>
      </c>
      <c r="Q20" t="n">
        <v>204.15</v>
      </c>
      <c r="R20" t="n">
        <v>29.88</v>
      </c>
      <c r="S20" t="n">
        <v>17.37</v>
      </c>
      <c r="T20" t="n">
        <v>4113.21</v>
      </c>
      <c r="U20" t="n">
        <v>0.58</v>
      </c>
      <c r="V20" t="n">
        <v>0.74</v>
      </c>
      <c r="W20" t="n">
        <v>1.16</v>
      </c>
      <c r="X20" t="n">
        <v>0.26</v>
      </c>
      <c r="Y20" t="n">
        <v>1</v>
      </c>
      <c r="Z20" t="n">
        <v>10</v>
      </c>
      <c r="AA20" t="n">
        <v>73.900012119084</v>
      </c>
      <c r="AB20" t="n">
        <v>101.1132568197298</v>
      </c>
      <c r="AC20" t="n">
        <v>91.46314950222737</v>
      </c>
      <c r="AD20" t="n">
        <v>73900.012119084</v>
      </c>
      <c r="AE20" t="n">
        <v>101113.2568197298</v>
      </c>
      <c r="AF20" t="n">
        <v>2.298068523477474e-06</v>
      </c>
      <c r="AG20" t="n">
        <v>0.105</v>
      </c>
      <c r="AH20" t="n">
        <v>91463.14950222737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9.9124</v>
      </c>
      <c r="E21" t="n">
        <v>10.09</v>
      </c>
      <c r="F21" t="n">
        <v>6.96</v>
      </c>
      <c r="G21" t="n">
        <v>29.81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12</v>
      </c>
      <c r="N21" t="n">
        <v>45.57</v>
      </c>
      <c r="O21" t="n">
        <v>26329.94</v>
      </c>
      <c r="P21" t="n">
        <v>97.53</v>
      </c>
      <c r="Q21" t="n">
        <v>204.18</v>
      </c>
      <c r="R21" t="n">
        <v>30.04</v>
      </c>
      <c r="S21" t="n">
        <v>17.37</v>
      </c>
      <c r="T21" t="n">
        <v>4193.9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73.99077859672063</v>
      </c>
      <c r="AB21" t="n">
        <v>101.2374475187666</v>
      </c>
      <c r="AC21" t="n">
        <v>91.57548761525084</v>
      </c>
      <c r="AD21" t="n">
        <v>73990.77859672063</v>
      </c>
      <c r="AE21" t="n">
        <v>101237.4475187666</v>
      </c>
      <c r="AF21" t="n">
        <v>2.296030160879542e-06</v>
      </c>
      <c r="AG21" t="n">
        <v>0.1051041666666667</v>
      </c>
      <c r="AH21" t="n">
        <v>91575.48761525084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9.9762</v>
      </c>
      <c r="E22" t="n">
        <v>10.02</v>
      </c>
      <c r="F22" t="n">
        <v>6.93</v>
      </c>
      <c r="G22" t="n">
        <v>31.99</v>
      </c>
      <c r="H22" t="n">
        <v>0.5</v>
      </c>
      <c r="I22" t="n">
        <v>13</v>
      </c>
      <c r="J22" t="n">
        <v>211.99</v>
      </c>
      <c r="K22" t="n">
        <v>55.27</v>
      </c>
      <c r="L22" t="n">
        <v>6</v>
      </c>
      <c r="M22" t="n">
        <v>11</v>
      </c>
      <c r="N22" t="n">
        <v>45.72</v>
      </c>
      <c r="O22" t="n">
        <v>26379.74</v>
      </c>
      <c r="P22" t="n">
        <v>97.13</v>
      </c>
      <c r="Q22" t="n">
        <v>204.15</v>
      </c>
      <c r="R22" t="n">
        <v>29.34</v>
      </c>
      <c r="S22" t="n">
        <v>17.37</v>
      </c>
      <c r="T22" t="n">
        <v>3846.21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73.23044499681959</v>
      </c>
      <c r="AB22" t="n">
        <v>100.1971255438315</v>
      </c>
      <c r="AC22" t="n">
        <v>90.63445250950214</v>
      </c>
      <c r="AD22" t="n">
        <v>73230.44499681958</v>
      </c>
      <c r="AE22" t="n">
        <v>100197.1255438315</v>
      </c>
      <c r="AF22" t="n">
        <v>2.310808289714548e-06</v>
      </c>
      <c r="AG22" t="n">
        <v>0.104375</v>
      </c>
      <c r="AH22" t="n">
        <v>90634.45250950214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9.9712</v>
      </c>
      <c r="E23" t="n">
        <v>10.03</v>
      </c>
      <c r="F23" t="n">
        <v>6.94</v>
      </c>
      <c r="G23" t="n">
        <v>32.02</v>
      </c>
      <c r="H23" t="n">
        <v>0.52</v>
      </c>
      <c r="I23" t="n">
        <v>13</v>
      </c>
      <c r="J23" t="n">
        <v>212.4</v>
      </c>
      <c r="K23" t="n">
        <v>55.27</v>
      </c>
      <c r="L23" t="n">
        <v>6.25</v>
      </c>
      <c r="M23" t="n">
        <v>11</v>
      </c>
      <c r="N23" t="n">
        <v>45.87</v>
      </c>
      <c r="O23" t="n">
        <v>26429.59</v>
      </c>
      <c r="P23" t="n">
        <v>96.95999999999999</v>
      </c>
      <c r="Q23" t="n">
        <v>204.16</v>
      </c>
      <c r="R23" t="n">
        <v>29.4</v>
      </c>
      <c r="S23" t="n">
        <v>17.37</v>
      </c>
      <c r="T23" t="n">
        <v>3878.79</v>
      </c>
      <c r="U23" t="n">
        <v>0.59</v>
      </c>
      <c r="V23" t="n">
        <v>0.74</v>
      </c>
      <c r="W23" t="n">
        <v>1.16</v>
      </c>
      <c r="X23" t="n">
        <v>0.24</v>
      </c>
      <c r="Y23" t="n">
        <v>1</v>
      </c>
      <c r="Z23" t="n">
        <v>10</v>
      </c>
      <c r="AA23" t="n">
        <v>73.20014234900989</v>
      </c>
      <c r="AB23" t="n">
        <v>100.1556641242398</v>
      </c>
      <c r="AC23" t="n">
        <v>90.59694810960481</v>
      </c>
      <c r="AD23" t="n">
        <v>73200.1423490099</v>
      </c>
      <c r="AE23" t="n">
        <v>100155.6641242398</v>
      </c>
      <c r="AF23" t="n">
        <v>2.309650129147541e-06</v>
      </c>
      <c r="AG23" t="n">
        <v>0.1044791666666667</v>
      </c>
      <c r="AH23" t="n">
        <v>90596.94810960481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10.039</v>
      </c>
      <c r="E24" t="n">
        <v>9.960000000000001</v>
      </c>
      <c r="F24" t="n">
        <v>6.91</v>
      </c>
      <c r="G24" t="n">
        <v>34.55</v>
      </c>
      <c r="H24" t="n">
        <v>0.54</v>
      </c>
      <c r="I24" t="n">
        <v>12</v>
      </c>
      <c r="J24" t="n">
        <v>212.8</v>
      </c>
      <c r="K24" t="n">
        <v>55.27</v>
      </c>
      <c r="L24" t="n">
        <v>6.5</v>
      </c>
      <c r="M24" t="n">
        <v>10</v>
      </c>
      <c r="N24" t="n">
        <v>46.03</v>
      </c>
      <c r="O24" t="n">
        <v>26479.5</v>
      </c>
      <c r="P24" t="n">
        <v>96.59999999999999</v>
      </c>
      <c r="Q24" t="n">
        <v>204.14</v>
      </c>
      <c r="R24" t="n">
        <v>28.61</v>
      </c>
      <c r="S24" t="n">
        <v>17.37</v>
      </c>
      <c r="T24" t="n">
        <v>3486.98</v>
      </c>
      <c r="U24" t="n">
        <v>0.61</v>
      </c>
      <c r="V24" t="n">
        <v>0.74</v>
      </c>
      <c r="W24" t="n">
        <v>1.16</v>
      </c>
      <c r="X24" t="n">
        <v>0.22</v>
      </c>
      <c r="Y24" t="n">
        <v>1</v>
      </c>
      <c r="Z24" t="n">
        <v>10</v>
      </c>
      <c r="AA24" t="n">
        <v>72.4428569187193</v>
      </c>
      <c r="AB24" t="n">
        <v>99.1195127894414</v>
      </c>
      <c r="AC24" t="n">
        <v>89.65968560395173</v>
      </c>
      <c r="AD24" t="n">
        <v>72442.85691871931</v>
      </c>
      <c r="AE24" t="n">
        <v>99119.5127894414</v>
      </c>
      <c r="AF24" t="n">
        <v>2.325354786436153e-06</v>
      </c>
      <c r="AG24" t="n">
        <v>0.10375</v>
      </c>
      <c r="AH24" t="n">
        <v>89659.68560395173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10.0334</v>
      </c>
      <c r="E25" t="n">
        <v>9.970000000000001</v>
      </c>
      <c r="F25" t="n">
        <v>6.92</v>
      </c>
      <c r="G25" t="n">
        <v>34.58</v>
      </c>
      <c r="H25" t="n">
        <v>0.5600000000000001</v>
      </c>
      <c r="I25" t="n">
        <v>12</v>
      </c>
      <c r="J25" t="n">
        <v>213.21</v>
      </c>
      <c r="K25" t="n">
        <v>55.27</v>
      </c>
      <c r="L25" t="n">
        <v>6.75</v>
      </c>
      <c r="M25" t="n">
        <v>10</v>
      </c>
      <c r="N25" t="n">
        <v>46.18</v>
      </c>
      <c r="O25" t="n">
        <v>26529.46</v>
      </c>
      <c r="P25" t="n">
        <v>96.45</v>
      </c>
      <c r="Q25" t="n">
        <v>204.15</v>
      </c>
      <c r="R25" t="n">
        <v>28.87</v>
      </c>
      <c r="S25" t="n">
        <v>17.37</v>
      </c>
      <c r="T25" t="n">
        <v>3618.52</v>
      </c>
      <c r="U25" t="n">
        <v>0.6</v>
      </c>
      <c r="V25" t="n">
        <v>0.74</v>
      </c>
      <c r="W25" t="n">
        <v>1.15</v>
      </c>
      <c r="X25" t="n">
        <v>0.22</v>
      </c>
      <c r="Y25" t="n">
        <v>1</v>
      </c>
      <c r="Z25" t="n">
        <v>10</v>
      </c>
      <c r="AA25" t="n">
        <v>72.42741599558784</v>
      </c>
      <c r="AB25" t="n">
        <v>99.09838583720752</v>
      </c>
      <c r="AC25" t="n">
        <v>89.64057497838715</v>
      </c>
      <c r="AD25" t="n">
        <v>72427.41599558784</v>
      </c>
      <c r="AE25" t="n">
        <v>99098.38583720752</v>
      </c>
      <c r="AF25" t="n">
        <v>2.324057646601106e-06</v>
      </c>
      <c r="AG25" t="n">
        <v>0.1038541666666667</v>
      </c>
      <c r="AH25" t="n">
        <v>89640.57497838714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10.0993</v>
      </c>
      <c r="E26" t="n">
        <v>9.9</v>
      </c>
      <c r="F26" t="n">
        <v>6.89</v>
      </c>
      <c r="G26" t="n">
        <v>37.59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9</v>
      </c>
      <c r="N26" t="n">
        <v>46.34</v>
      </c>
      <c r="O26" t="n">
        <v>26579.47</v>
      </c>
      <c r="P26" t="n">
        <v>95.86</v>
      </c>
      <c r="Q26" t="n">
        <v>204.14</v>
      </c>
      <c r="R26" t="n">
        <v>27.85</v>
      </c>
      <c r="S26" t="n">
        <v>17.37</v>
      </c>
      <c r="T26" t="n">
        <v>3113.61</v>
      </c>
      <c r="U26" t="n">
        <v>0.62</v>
      </c>
      <c r="V26" t="n">
        <v>0.74</v>
      </c>
      <c r="W26" t="n">
        <v>1.16</v>
      </c>
      <c r="X26" t="n">
        <v>0.2</v>
      </c>
      <c r="Y26" t="n">
        <v>1</v>
      </c>
      <c r="Z26" t="n">
        <v>10</v>
      </c>
      <c r="AA26" t="n">
        <v>71.56913947185764</v>
      </c>
      <c r="AB26" t="n">
        <v>97.92405403295257</v>
      </c>
      <c r="AC26" t="n">
        <v>88.57831975334489</v>
      </c>
      <c r="AD26" t="n">
        <v>71569.13947185763</v>
      </c>
      <c r="AE26" t="n">
        <v>97924.05403295257</v>
      </c>
      <c r="AF26" t="n">
        <v>2.339322202874255e-06</v>
      </c>
      <c r="AG26" t="n">
        <v>0.103125</v>
      </c>
      <c r="AH26" t="n">
        <v>88578.31975334488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10.1016</v>
      </c>
      <c r="E27" t="n">
        <v>9.9</v>
      </c>
      <c r="F27" t="n">
        <v>6.89</v>
      </c>
      <c r="G27" t="n">
        <v>37.57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95.83</v>
      </c>
      <c r="Q27" t="n">
        <v>204.15</v>
      </c>
      <c r="R27" t="n">
        <v>27.95</v>
      </c>
      <c r="S27" t="n">
        <v>17.37</v>
      </c>
      <c r="T27" t="n">
        <v>3163.33</v>
      </c>
      <c r="U27" t="n">
        <v>0.62</v>
      </c>
      <c r="V27" t="n">
        <v>0.74</v>
      </c>
      <c r="W27" t="n">
        <v>1.15</v>
      </c>
      <c r="X27" t="n">
        <v>0.2</v>
      </c>
      <c r="Y27" t="n">
        <v>1</v>
      </c>
      <c r="Z27" t="n">
        <v>10</v>
      </c>
      <c r="AA27" t="n">
        <v>71.53712489799074</v>
      </c>
      <c r="AB27" t="n">
        <v>97.88025028060459</v>
      </c>
      <c r="AC27" t="n">
        <v>88.53869656964203</v>
      </c>
      <c r="AD27" t="n">
        <v>71537.12489799074</v>
      </c>
      <c r="AE27" t="n">
        <v>97880.25028060458</v>
      </c>
      <c r="AF27" t="n">
        <v>2.339854956735078e-06</v>
      </c>
      <c r="AG27" t="n">
        <v>0.103125</v>
      </c>
      <c r="AH27" t="n">
        <v>88538.69656964202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10.1038</v>
      </c>
      <c r="E28" t="n">
        <v>9.9</v>
      </c>
      <c r="F28" t="n">
        <v>6.89</v>
      </c>
      <c r="G28" t="n">
        <v>37.56</v>
      </c>
      <c r="H28" t="n">
        <v>0.62</v>
      </c>
      <c r="I28" t="n">
        <v>11</v>
      </c>
      <c r="J28" t="n">
        <v>214.42</v>
      </c>
      <c r="K28" t="n">
        <v>55.27</v>
      </c>
      <c r="L28" t="n">
        <v>7.5</v>
      </c>
      <c r="M28" t="n">
        <v>9</v>
      </c>
      <c r="N28" t="n">
        <v>46.65</v>
      </c>
      <c r="O28" t="n">
        <v>26679.66</v>
      </c>
      <c r="P28" t="n">
        <v>95.48999999999999</v>
      </c>
      <c r="Q28" t="n">
        <v>204.14</v>
      </c>
      <c r="R28" t="n">
        <v>27.92</v>
      </c>
      <c r="S28" t="n">
        <v>17.37</v>
      </c>
      <c r="T28" t="n">
        <v>3146.87</v>
      </c>
      <c r="U28" t="n">
        <v>0.62</v>
      </c>
      <c r="V28" t="n">
        <v>0.74</v>
      </c>
      <c r="W28" t="n">
        <v>1.15</v>
      </c>
      <c r="X28" t="n">
        <v>0.2</v>
      </c>
      <c r="Y28" t="n">
        <v>1</v>
      </c>
      <c r="Z28" t="n">
        <v>10</v>
      </c>
      <c r="AA28" t="n">
        <v>71.33884578032681</v>
      </c>
      <c r="AB28" t="n">
        <v>97.60895604435962</v>
      </c>
      <c r="AC28" t="n">
        <v>88.29329427454034</v>
      </c>
      <c r="AD28" t="n">
        <v>71338.84578032681</v>
      </c>
      <c r="AE28" t="n">
        <v>97608.95604435961</v>
      </c>
      <c r="AF28" t="n">
        <v>2.34036454738456e-06</v>
      </c>
      <c r="AG28" t="n">
        <v>0.103125</v>
      </c>
      <c r="AH28" t="n">
        <v>88293.29427454034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10.1658</v>
      </c>
      <c r="E29" t="n">
        <v>9.84</v>
      </c>
      <c r="F29" t="n">
        <v>6.87</v>
      </c>
      <c r="G29" t="n">
        <v>41.2</v>
      </c>
      <c r="H29" t="n">
        <v>0.64</v>
      </c>
      <c r="I29" t="n">
        <v>10</v>
      </c>
      <c r="J29" t="n">
        <v>214.83</v>
      </c>
      <c r="K29" t="n">
        <v>55.27</v>
      </c>
      <c r="L29" t="n">
        <v>7.75</v>
      </c>
      <c r="M29" t="n">
        <v>8</v>
      </c>
      <c r="N29" t="n">
        <v>46.81</v>
      </c>
      <c r="O29" t="n">
        <v>26729.83</v>
      </c>
      <c r="P29" t="n">
        <v>94.98999999999999</v>
      </c>
      <c r="Q29" t="n">
        <v>204.14</v>
      </c>
      <c r="R29" t="n">
        <v>27.28</v>
      </c>
      <c r="S29" t="n">
        <v>17.37</v>
      </c>
      <c r="T29" t="n">
        <v>2833.17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70.59424094735385</v>
      </c>
      <c r="AB29" t="n">
        <v>96.5901548622397</v>
      </c>
      <c r="AC29" t="n">
        <v>87.37172604734518</v>
      </c>
      <c r="AD29" t="n">
        <v>70594.24094735386</v>
      </c>
      <c r="AE29" t="n">
        <v>96590.15486223969</v>
      </c>
      <c r="AF29" t="n">
        <v>2.354725738415444e-06</v>
      </c>
      <c r="AG29" t="n">
        <v>0.1025</v>
      </c>
      <c r="AH29" t="n">
        <v>87371.72604734518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10.1629</v>
      </c>
      <c r="E30" t="n">
        <v>9.84</v>
      </c>
      <c r="F30" t="n">
        <v>6.87</v>
      </c>
      <c r="G30" t="n">
        <v>41.22</v>
      </c>
      <c r="H30" t="n">
        <v>0.66</v>
      </c>
      <c r="I30" t="n">
        <v>10</v>
      </c>
      <c r="J30" t="n">
        <v>215.24</v>
      </c>
      <c r="K30" t="n">
        <v>55.27</v>
      </c>
      <c r="L30" t="n">
        <v>8</v>
      </c>
      <c r="M30" t="n">
        <v>8</v>
      </c>
      <c r="N30" t="n">
        <v>46.97</v>
      </c>
      <c r="O30" t="n">
        <v>26780.06</v>
      </c>
      <c r="P30" t="n">
        <v>95.04000000000001</v>
      </c>
      <c r="Q30" t="n">
        <v>204.15</v>
      </c>
      <c r="R30" t="n">
        <v>27.29</v>
      </c>
      <c r="S30" t="n">
        <v>17.37</v>
      </c>
      <c r="T30" t="n">
        <v>2836.93</v>
      </c>
      <c r="U30" t="n">
        <v>0.64</v>
      </c>
      <c r="V30" t="n">
        <v>0.74</v>
      </c>
      <c r="W30" t="n">
        <v>1.15</v>
      </c>
      <c r="X30" t="n">
        <v>0.18</v>
      </c>
      <c r="Y30" t="n">
        <v>1</v>
      </c>
      <c r="Z30" t="n">
        <v>10</v>
      </c>
      <c r="AA30" t="n">
        <v>70.64060482030311</v>
      </c>
      <c r="AB30" t="n">
        <v>96.65359195863859</v>
      </c>
      <c r="AC30" t="n">
        <v>87.42910879629831</v>
      </c>
      <c r="AD30" t="n">
        <v>70640.60482030311</v>
      </c>
      <c r="AE30" t="n">
        <v>96653.59195863859</v>
      </c>
      <c r="AF30" t="n">
        <v>2.35405400528658e-06</v>
      </c>
      <c r="AG30" t="n">
        <v>0.1025</v>
      </c>
      <c r="AH30" t="n">
        <v>87429.10879629831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10.1732</v>
      </c>
      <c r="E31" t="n">
        <v>9.83</v>
      </c>
      <c r="F31" t="n">
        <v>6.86</v>
      </c>
      <c r="G31" t="n">
        <v>41.16</v>
      </c>
      <c r="H31" t="n">
        <v>0.68</v>
      </c>
      <c r="I31" t="n">
        <v>10</v>
      </c>
      <c r="J31" t="n">
        <v>215.65</v>
      </c>
      <c r="K31" t="n">
        <v>55.27</v>
      </c>
      <c r="L31" t="n">
        <v>8.25</v>
      </c>
      <c r="M31" t="n">
        <v>8</v>
      </c>
      <c r="N31" t="n">
        <v>47.12</v>
      </c>
      <c r="O31" t="n">
        <v>26830.34</v>
      </c>
      <c r="P31" t="n">
        <v>94.89</v>
      </c>
      <c r="Q31" t="n">
        <v>204.14</v>
      </c>
      <c r="R31" t="n">
        <v>27.04</v>
      </c>
      <c r="S31" t="n">
        <v>17.37</v>
      </c>
      <c r="T31" t="n">
        <v>2711.08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70.46460105090928</v>
      </c>
      <c r="AB31" t="n">
        <v>96.41277583661578</v>
      </c>
      <c r="AC31" t="n">
        <v>87.2112758269737</v>
      </c>
      <c r="AD31" t="n">
        <v>70464.60105090927</v>
      </c>
      <c r="AE31" t="n">
        <v>96412.77583661578</v>
      </c>
      <c r="AF31" t="n">
        <v>2.356439816054614e-06</v>
      </c>
      <c r="AG31" t="n">
        <v>0.1023958333333333</v>
      </c>
      <c r="AH31" t="n">
        <v>87211.27582697371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10.2287</v>
      </c>
      <c r="E32" t="n">
        <v>9.779999999999999</v>
      </c>
      <c r="F32" t="n">
        <v>6.85</v>
      </c>
      <c r="G32" t="n">
        <v>45.64</v>
      </c>
      <c r="H32" t="n">
        <v>0.7</v>
      </c>
      <c r="I32" t="n">
        <v>9</v>
      </c>
      <c r="J32" t="n">
        <v>216.05</v>
      </c>
      <c r="K32" t="n">
        <v>55.27</v>
      </c>
      <c r="L32" t="n">
        <v>8.5</v>
      </c>
      <c r="M32" t="n">
        <v>7</v>
      </c>
      <c r="N32" t="n">
        <v>47.28</v>
      </c>
      <c r="O32" t="n">
        <v>26880.68</v>
      </c>
      <c r="P32" t="n">
        <v>94.27</v>
      </c>
      <c r="Q32" t="n">
        <v>204.14</v>
      </c>
      <c r="R32" t="n">
        <v>26.69</v>
      </c>
      <c r="S32" t="n">
        <v>17.37</v>
      </c>
      <c r="T32" t="n">
        <v>2540.74</v>
      </c>
      <c r="U32" t="n">
        <v>0.65</v>
      </c>
      <c r="V32" t="n">
        <v>0.75</v>
      </c>
      <c r="W32" t="n">
        <v>1.15</v>
      </c>
      <c r="X32" t="n">
        <v>0.16</v>
      </c>
      <c r="Y32" t="n">
        <v>1</v>
      </c>
      <c r="Z32" t="n">
        <v>10</v>
      </c>
      <c r="AA32" t="n">
        <v>69.735618465404</v>
      </c>
      <c r="AB32" t="n">
        <v>95.41534970268602</v>
      </c>
      <c r="AC32" t="n">
        <v>86.30904264336952</v>
      </c>
      <c r="AD32" t="n">
        <v>69735.618465404</v>
      </c>
      <c r="AE32" t="n">
        <v>95415.34970268601</v>
      </c>
      <c r="AF32" t="n">
        <v>2.369295398348389e-06</v>
      </c>
      <c r="AG32" t="n">
        <v>0.101875</v>
      </c>
      <c r="AH32" t="n">
        <v>86309.04264336952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10.2131</v>
      </c>
      <c r="E33" t="n">
        <v>9.789999999999999</v>
      </c>
      <c r="F33" t="n">
        <v>6.86</v>
      </c>
      <c r="G33" t="n">
        <v>45.74</v>
      </c>
      <c r="H33" t="n">
        <v>0.72</v>
      </c>
      <c r="I33" t="n">
        <v>9</v>
      </c>
      <c r="J33" t="n">
        <v>216.46</v>
      </c>
      <c r="K33" t="n">
        <v>55.27</v>
      </c>
      <c r="L33" t="n">
        <v>8.75</v>
      </c>
      <c r="M33" t="n">
        <v>7</v>
      </c>
      <c r="N33" t="n">
        <v>47.44</v>
      </c>
      <c r="O33" t="n">
        <v>26931.07</v>
      </c>
      <c r="P33" t="n">
        <v>94.81999999999999</v>
      </c>
      <c r="Q33" t="n">
        <v>204.14</v>
      </c>
      <c r="R33" t="n">
        <v>27.17</v>
      </c>
      <c r="S33" t="n">
        <v>17.37</v>
      </c>
      <c r="T33" t="n">
        <v>2781.84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70.15834371641154</v>
      </c>
      <c r="AB33" t="n">
        <v>95.99374104043609</v>
      </c>
      <c r="AC33" t="n">
        <v>86.83223312362227</v>
      </c>
      <c r="AD33" t="n">
        <v>70158.34371641153</v>
      </c>
      <c r="AE33" t="n">
        <v>95993.74104043609</v>
      </c>
      <c r="AF33" t="n">
        <v>2.365681937379328e-06</v>
      </c>
      <c r="AG33" t="n">
        <v>0.1019791666666667</v>
      </c>
      <c r="AH33" t="n">
        <v>86832.23312362227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10.2189</v>
      </c>
      <c r="E34" t="n">
        <v>9.789999999999999</v>
      </c>
      <c r="F34" t="n">
        <v>6.86</v>
      </c>
      <c r="G34" t="n">
        <v>45.71</v>
      </c>
      <c r="H34" t="n">
        <v>0.74</v>
      </c>
      <c r="I34" t="n">
        <v>9</v>
      </c>
      <c r="J34" t="n">
        <v>216.87</v>
      </c>
      <c r="K34" t="n">
        <v>55.27</v>
      </c>
      <c r="L34" t="n">
        <v>9</v>
      </c>
      <c r="M34" t="n">
        <v>7</v>
      </c>
      <c r="N34" t="n">
        <v>47.6</v>
      </c>
      <c r="O34" t="n">
        <v>26981.51</v>
      </c>
      <c r="P34" t="n">
        <v>94.66</v>
      </c>
      <c r="Q34" t="n">
        <v>204.16</v>
      </c>
      <c r="R34" t="n">
        <v>26.99</v>
      </c>
      <c r="S34" t="n">
        <v>17.37</v>
      </c>
      <c r="T34" t="n">
        <v>2690.72</v>
      </c>
      <c r="U34" t="n">
        <v>0.64</v>
      </c>
      <c r="V34" t="n">
        <v>0.74</v>
      </c>
      <c r="W34" t="n">
        <v>1.15</v>
      </c>
      <c r="X34" t="n">
        <v>0.16</v>
      </c>
      <c r="Y34" t="n">
        <v>1</v>
      </c>
      <c r="Z34" t="n">
        <v>10</v>
      </c>
      <c r="AA34" t="n">
        <v>70.03441832218597</v>
      </c>
      <c r="AB34" t="n">
        <v>95.82418084885425</v>
      </c>
      <c r="AC34" t="n">
        <v>86.67885551874571</v>
      </c>
      <c r="AD34" t="n">
        <v>70034.41832218597</v>
      </c>
      <c r="AE34" t="n">
        <v>95824.18084885426</v>
      </c>
      <c r="AF34" t="n">
        <v>2.367025403637056e-06</v>
      </c>
      <c r="AG34" t="n">
        <v>0.1019791666666667</v>
      </c>
      <c r="AH34" t="n">
        <v>86678.85551874571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10.2136</v>
      </c>
      <c r="E35" t="n">
        <v>9.789999999999999</v>
      </c>
      <c r="F35" t="n">
        <v>6.86</v>
      </c>
      <c r="G35" t="n">
        <v>45.74</v>
      </c>
      <c r="H35" t="n">
        <v>0.76</v>
      </c>
      <c r="I35" t="n">
        <v>9</v>
      </c>
      <c r="J35" t="n">
        <v>217.28</v>
      </c>
      <c r="K35" t="n">
        <v>55.27</v>
      </c>
      <c r="L35" t="n">
        <v>9.25</v>
      </c>
      <c r="M35" t="n">
        <v>7</v>
      </c>
      <c r="N35" t="n">
        <v>47.76</v>
      </c>
      <c r="O35" t="n">
        <v>27032.02</v>
      </c>
      <c r="P35" t="n">
        <v>94.39</v>
      </c>
      <c r="Q35" t="n">
        <v>204.15</v>
      </c>
      <c r="R35" t="n">
        <v>27.13</v>
      </c>
      <c r="S35" t="n">
        <v>17.37</v>
      </c>
      <c r="T35" t="n">
        <v>2764.61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69.92589370070961</v>
      </c>
      <c r="AB35" t="n">
        <v>95.67569267398197</v>
      </c>
      <c r="AC35" t="n">
        <v>86.54453884687872</v>
      </c>
      <c r="AD35" t="n">
        <v>69925.89370070961</v>
      </c>
      <c r="AE35" t="n">
        <v>95675.69267398198</v>
      </c>
      <c r="AF35" t="n">
        <v>2.365797753436029e-06</v>
      </c>
      <c r="AG35" t="n">
        <v>0.1019791666666667</v>
      </c>
      <c r="AH35" t="n">
        <v>86544.53884687873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10.2209</v>
      </c>
      <c r="E36" t="n">
        <v>9.779999999999999</v>
      </c>
      <c r="F36" t="n">
        <v>6.85</v>
      </c>
      <c r="G36" t="n">
        <v>45.69</v>
      </c>
      <c r="H36" t="n">
        <v>0.78</v>
      </c>
      <c r="I36" t="n">
        <v>9</v>
      </c>
      <c r="J36" t="n">
        <v>217.69</v>
      </c>
      <c r="K36" t="n">
        <v>55.27</v>
      </c>
      <c r="L36" t="n">
        <v>9.5</v>
      </c>
      <c r="M36" t="n">
        <v>7</v>
      </c>
      <c r="N36" t="n">
        <v>47.92</v>
      </c>
      <c r="O36" t="n">
        <v>27082.57</v>
      </c>
      <c r="P36" t="n">
        <v>94.06</v>
      </c>
      <c r="Q36" t="n">
        <v>204.2</v>
      </c>
      <c r="R36" t="n">
        <v>26.87</v>
      </c>
      <c r="S36" t="n">
        <v>17.37</v>
      </c>
      <c r="T36" t="n">
        <v>2634.67</v>
      </c>
      <c r="U36" t="n">
        <v>0.65</v>
      </c>
      <c r="V36" t="n">
        <v>0.75</v>
      </c>
      <c r="W36" t="n">
        <v>1.15</v>
      </c>
      <c r="X36" t="n">
        <v>0.16</v>
      </c>
      <c r="Y36" t="n">
        <v>1</v>
      </c>
      <c r="Z36" t="n">
        <v>10</v>
      </c>
      <c r="AA36" t="n">
        <v>69.67554537165741</v>
      </c>
      <c r="AB36" t="n">
        <v>95.33315504558415</v>
      </c>
      <c r="AC36" t="n">
        <v>86.2346925289805</v>
      </c>
      <c r="AD36" t="n">
        <v>69675.54537165741</v>
      </c>
      <c r="AE36" t="n">
        <v>95333.15504558415</v>
      </c>
      <c r="AF36" t="n">
        <v>2.367488667863859e-06</v>
      </c>
      <c r="AG36" t="n">
        <v>0.101875</v>
      </c>
      <c r="AH36" t="n">
        <v>86234.69252898051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10.2963</v>
      </c>
      <c r="E37" t="n">
        <v>9.710000000000001</v>
      </c>
      <c r="F37" t="n">
        <v>6.82</v>
      </c>
      <c r="G37" t="n">
        <v>51.17</v>
      </c>
      <c r="H37" t="n">
        <v>0.79</v>
      </c>
      <c r="I37" t="n">
        <v>8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93.48999999999999</v>
      </c>
      <c r="Q37" t="n">
        <v>204.14</v>
      </c>
      <c r="R37" t="n">
        <v>25.93</v>
      </c>
      <c r="S37" t="n">
        <v>17.37</v>
      </c>
      <c r="T37" t="n">
        <v>2167.92</v>
      </c>
      <c r="U37" t="n">
        <v>0.67</v>
      </c>
      <c r="V37" t="n">
        <v>0.75</v>
      </c>
      <c r="W37" t="n">
        <v>1.15</v>
      </c>
      <c r="X37" t="n">
        <v>0.13</v>
      </c>
      <c r="Y37" t="n">
        <v>1</v>
      </c>
      <c r="Z37" t="n">
        <v>10</v>
      </c>
      <c r="AA37" t="n">
        <v>68.79929637041153</v>
      </c>
      <c r="AB37" t="n">
        <v>94.1342325047025</v>
      </c>
      <c r="AC37" t="n">
        <v>85.15019347270187</v>
      </c>
      <c r="AD37" t="n">
        <v>68799.29637041152</v>
      </c>
      <c r="AE37" t="n">
        <v>94134.23250470249</v>
      </c>
      <c r="AF37" t="n">
        <v>2.384953729214321e-06</v>
      </c>
      <c r="AG37" t="n">
        <v>0.1011458333333333</v>
      </c>
      <c r="AH37" t="n">
        <v>85150.19347270187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10.2998</v>
      </c>
      <c r="E38" t="n">
        <v>9.710000000000001</v>
      </c>
      <c r="F38" t="n">
        <v>6.82</v>
      </c>
      <c r="G38" t="n">
        <v>51.15</v>
      </c>
      <c r="H38" t="n">
        <v>0.8100000000000001</v>
      </c>
      <c r="I38" t="n">
        <v>8</v>
      </c>
      <c r="J38" t="n">
        <v>218.51</v>
      </c>
      <c r="K38" t="n">
        <v>55.27</v>
      </c>
      <c r="L38" t="n">
        <v>10</v>
      </c>
      <c r="M38" t="n">
        <v>6</v>
      </c>
      <c r="N38" t="n">
        <v>48.24</v>
      </c>
      <c r="O38" t="n">
        <v>27183.85</v>
      </c>
      <c r="P38" t="n">
        <v>93.23999999999999</v>
      </c>
      <c r="Q38" t="n">
        <v>204.14</v>
      </c>
      <c r="R38" t="n">
        <v>25.87</v>
      </c>
      <c r="S38" t="n">
        <v>17.37</v>
      </c>
      <c r="T38" t="n">
        <v>2136.41</v>
      </c>
      <c r="U38" t="n">
        <v>0.67</v>
      </c>
      <c r="V38" t="n">
        <v>0.75</v>
      </c>
      <c r="W38" t="n">
        <v>1.15</v>
      </c>
      <c r="X38" t="n">
        <v>0.13</v>
      </c>
      <c r="Y38" t="n">
        <v>1</v>
      </c>
      <c r="Z38" t="n">
        <v>10</v>
      </c>
      <c r="AA38" t="n">
        <v>68.64448687597941</v>
      </c>
      <c r="AB38" t="n">
        <v>93.92241532470769</v>
      </c>
      <c r="AC38" t="n">
        <v>84.95859182707842</v>
      </c>
      <c r="AD38" t="n">
        <v>68644.4868759794</v>
      </c>
      <c r="AE38" t="n">
        <v>93922.41532470769</v>
      </c>
      <c r="AF38" t="n">
        <v>2.385764441611225e-06</v>
      </c>
      <c r="AG38" t="n">
        <v>0.1011458333333333</v>
      </c>
      <c r="AH38" t="n">
        <v>84958.59182707842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10.2884</v>
      </c>
      <c r="E39" t="n">
        <v>9.720000000000001</v>
      </c>
      <c r="F39" t="n">
        <v>6.83</v>
      </c>
      <c r="G39" t="n">
        <v>51.23</v>
      </c>
      <c r="H39" t="n">
        <v>0.83</v>
      </c>
      <c r="I39" t="n">
        <v>8</v>
      </c>
      <c r="J39" t="n">
        <v>218.92</v>
      </c>
      <c r="K39" t="n">
        <v>55.27</v>
      </c>
      <c r="L39" t="n">
        <v>10.25</v>
      </c>
      <c r="M39" t="n">
        <v>6</v>
      </c>
      <c r="N39" t="n">
        <v>48.4</v>
      </c>
      <c r="O39" t="n">
        <v>27234.57</v>
      </c>
      <c r="P39" t="n">
        <v>93.16</v>
      </c>
      <c r="Q39" t="n">
        <v>204.15</v>
      </c>
      <c r="R39" t="n">
        <v>26.27</v>
      </c>
      <c r="S39" t="n">
        <v>17.37</v>
      </c>
      <c r="T39" t="n">
        <v>2335.95</v>
      </c>
      <c r="U39" t="n">
        <v>0.66</v>
      </c>
      <c r="V39" t="n">
        <v>0.75</v>
      </c>
      <c r="W39" t="n">
        <v>1.15</v>
      </c>
      <c r="X39" t="n">
        <v>0.14</v>
      </c>
      <c r="Y39" t="n">
        <v>1</v>
      </c>
      <c r="Z39" t="n">
        <v>10</v>
      </c>
      <c r="AA39" t="n">
        <v>68.7020047727593</v>
      </c>
      <c r="AB39" t="n">
        <v>94.00111384859241</v>
      </c>
      <c r="AC39" t="n">
        <v>85.0297794742977</v>
      </c>
      <c r="AD39" t="n">
        <v>68702.00477275929</v>
      </c>
      <c r="AE39" t="n">
        <v>94001.11384859242</v>
      </c>
      <c r="AF39" t="n">
        <v>2.383123835518449e-06</v>
      </c>
      <c r="AG39" t="n">
        <v>0.10125</v>
      </c>
      <c r="AH39" t="n">
        <v>85029.7794742977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10.2913</v>
      </c>
      <c r="E40" t="n">
        <v>9.720000000000001</v>
      </c>
      <c r="F40" t="n">
        <v>6.83</v>
      </c>
      <c r="G40" t="n">
        <v>51.21</v>
      </c>
      <c r="H40" t="n">
        <v>0.85</v>
      </c>
      <c r="I40" t="n">
        <v>8</v>
      </c>
      <c r="J40" t="n">
        <v>219.33</v>
      </c>
      <c r="K40" t="n">
        <v>55.27</v>
      </c>
      <c r="L40" t="n">
        <v>10.5</v>
      </c>
      <c r="M40" t="n">
        <v>6</v>
      </c>
      <c r="N40" t="n">
        <v>48.56</v>
      </c>
      <c r="O40" t="n">
        <v>27285.35</v>
      </c>
      <c r="P40" t="n">
        <v>93.09</v>
      </c>
      <c r="Q40" t="n">
        <v>204.14</v>
      </c>
      <c r="R40" t="n">
        <v>26.12</v>
      </c>
      <c r="S40" t="n">
        <v>17.37</v>
      </c>
      <c r="T40" t="n">
        <v>2260.65</v>
      </c>
      <c r="U40" t="n">
        <v>0.67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68.64617567425415</v>
      </c>
      <c r="AB40" t="n">
        <v>93.92472601301172</v>
      </c>
      <c r="AC40" t="n">
        <v>84.96068198653377</v>
      </c>
      <c r="AD40" t="n">
        <v>68646.17567425415</v>
      </c>
      <c r="AE40" t="n">
        <v>93924.72601301172</v>
      </c>
      <c r="AF40" t="n">
        <v>2.383795568647314e-06</v>
      </c>
      <c r="AG40" t="n">
        <v>0.10125</v>
      </c>
      <c r="AH40" t="n">
        <v>84960.68198653377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10.2907</v>
      </c>
      <c r="E41" t="n">
        <v>9.720000000000001</v>
      </c>
      <c r="F41" t="n">
        <v>6.83</v>
      </c>
      <c r="G41" t="n">
        <v>51.21</v>
      </c>
      <c r="H41" t="n">
        <v>0.87</v>
      </c>
      <c r="I41" t="n">
        <v>8</v>
      </c>
      <c r="J41" t="n">
        <v>219.75</v>
      </c>
      <c r="K41" t="n">
        <v>55.27</v>
      </c>
      <c r="L41" t="n">
        <v>10.75</v>
      </c>
      <c r="M41" t="n">
        <v>6</v>
      </c>
      <c r="N41" t="n">
        <v>48.72</v>
      </c>
      <c r="O41" t="n">
        <v>27336.19</v>
      </c>
      <c r="P41" t="n">
        <v>92.88</v>
      </c>
      <c r="Q41" t="n">
        <v>204.14</v>
      </c>
      <c r="R41" t="n">
        <v>26.09</v>
      </c>
      <c r="S41" t="n">
        <v>17.37</v>
      </c>
      <c r="T41" t="n">
        <v>2248.84</v>
      </c>
      <c r="U41" t="n">
        <v>0.67</v>
      </c>
      <c r="V41" t="n">
        <v>0.75</v>
      </c>
      <c r="W41" t="n">
        <v>1.15</v>
      </c>
      <c r="X41" t="n">
        <v>0.14</v>
      </c>
      <c r="Y41" t="n">
        <v>1</v>
      </c>
      <c r="Z41" t="n">
        <v>10</v>
      </c>
      <c r="AA41" t="n">
        <v>68.53901230080132</v>
      </c>
      <c r="AB41" t="n">
        <v>93.77810035773923</v>
      </c>
      <c r="AC41" t="n">
        <v>84.82805007801005</v>
      </c>
      <c r="AD41" t="n">
        <v>68539.01230080132</v>
      </c>
      <c r="AE41" t="n">
        <v>93778.10035773924</v>
      </c>
      <c r="AF41" t="n">
        <v>2.383656589379273e-06</v>
      </c>
      <c r="AG41" t="n">
        <v>0.10125</v>
      </c>
      <c r="AH41" t="n">
        <v>84828.05007801006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10.363</v>
      </c>
      <c r="E42" t="n">
        <v>9.65</v>
      </c>
      <c r="F42" t="n">
        <v>6.8</v>
      </c>
      <c r="G42" t="n">
        <v>58.3</v>
      </c>
      <c r="H42" t="n">
        <v>0.89</v>
      </c>
      <c r="I42" t="n">
        <v>7</v>
      </c>
      <c r="J42" t="n">
        <v>220.16</v>
      </c>
      <c r="K42" t="n">
        <v>55.27</v>
      </c>
      <c r="L42" t="n">
        <v>11</v>
      </c>
      <c r="M42" t="n">
        <v>5</v>
      </c>
      <c r="N42" t="n">
        <v>48.89</v>
      </c>
      <c r="O42" t="n">
        <v>27387.08</v>
      </c>
      <c r="P42" t="n">
        <v>92.12</v>
      </c>
      <c r="Q42" t="n">
        <v>204.16</v>
      </c>
      <c r="R42" t="n">
        <v>25.26</v>
      </c>
      <c r="S42" t="n">
        <v>17.37</v>
      </c>
      <c r="T42" t="n">
        <v>1836.44</v>
      </c>
      <c r="U42" t="n">
        <v>0.6899999999999999</v>
      </c>
      <c r="V42" t="n">
        <v>0.75</v>
      </c>
      <c r="W42" t="n">
        <v>1.15</v>
      </c>
      <c r="X42" t="n">
        <v>0.11</v>
      </c>
      <c r="Y42" t="n">
        <v>1</v>
      </c>
      <c r="Z42" t="n">
        <v>10</v>
      </c>
      <c r="AA42" t="n">
        <v>67.59679249640349</v>
      </c>
      <c r="AB42" t="n">
        <v>92.48891365355873</v>
      </c>
      <c r="AC42" t="n">
        <v>83.66190154349123</v>
      </c>
      <c r="AD42" t="n">
        <v>67596.79249640349</v>
      </c>
      <c r="AE42" t="n">
        <v>92488.91365355873</v>
      </c>
      <c r="AF42" t="n">
        <v>2.40040359117819e-06</v>
      </c>
      <c r="AG42" t="n">
        <v>0.1005208333333333</v>
      </c>
      <c r="AH42" t="n">
        <v>83661.90154349123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10.3654</v>
      </c>
      <c r="E43" t="n">
        <v>9.65</v>
      </c>
      <c r="F43" t="n">
        <v>6.8</v>
      </c>
      <c r="G43" t="n">
        <v>58.28</v>
      </c>
      <c r="H43" t="n">
        <v>0.91</v>
      </c>
      <c r="I43" t="n">
        <v>7</v>
      </c>
      <c r="J43" t="n">
        <v>220.57</v>
      </c>
      <c r="K43" t="n">
        <v>55.27</v>
      </c>
      <c r="L43" t="n">
        <v>11.25</v>
      </c>
      <c r="M43" t="n">
        <v>5</v>
      </c>
      <c r="N43" t="n">
        <v>49.05</v>
      </c>
      <c r="O43" t="n">
        <v>27438.03</v>
      </c>
      <c r="P43" t="n">
        <v>92.31</v>
      </c>
      <c r="Q43" t="n">
        <v>204.15</v>
      </c>
      <c r="R43" t="n">
        <v>25.26</v>
      </c>
      <c r="S43" t="n">
        <v>17.37</v>
      </c>
      <c r="T43" t="n">
        <v>1836.68</v>
      </c>
      <c r="U43" t="n">
        <v>0.6899999999999999</v>
      </c>
      <c r="V43" t="n">
        <v>0.75</v>
      </c>
      <c r="W43" t="n">
        <v>1.14</v>
      </c>
      <c r="X43" t="n">
        <v>0.11</v>
      </c>
      <c r="Y43" t="n">
        <v>1</v>
      </c>
      <c r="Z43" t="n">
        <v>10</v>
      </c>
      <c r="AA43" t="n">
        <v>67.68134154349023</v>
      </c>
      <c r="AB43" t="n">
        <v>92.60459738982347</v>
      </c>
      <c r="AC43" t="n">
        <v>83.76654458633003</v>
      </c>
      <c r="AD43" t="n">
        <v>67681.34154349023</v>
      </c>
      <c r="AE43" t="n">
        <v>92604.59738982347</v>
      </c>
      <c r="AF43" t="n">
        <v>2.400959508250353e-06</v>
      </c>
      <c r="AG43" t="n">
        <v>0.1005208333333333</v>
      </c>
      <c r="AH43" t="n">
        <v>83766.54458633003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10.3588</v>
      </c>
      <c r="E44" t="n">
        <v>9.65</v>
      </c>
      <c r="F44" t="n">
        <v>6.8</v>
      </c>
      <c r="G44" t="n">
        <v>58.33</v>
      </c>
      <c r="H44" t="n">
        <v>0.92</v>
      </c>
      <c r="I44" t="n">
        <v>7</v>
      </c>
      <c r="J44" t="n">
        <v>220.99</v>
      </c>
      <c r="K44" t="n">
        <v>55.27</v>
      </c>
      <c r="L44" t="n">
        <v>11.5</v>
      </c>
      <c r="M44" t="n">
        <v>5</v>
      </c>
      <c r="N44" t="n">
        <v>49.21</v>
      </c>
      <c r="O44" t="n">
        <v>27489.03</v>
      </c>
      <c r="P44" t="n">
        <v>92.59</v>
      </c>
      <c r="Q44" t="n">
        <v>204.17</v>
      </c>
      <c r="R44" t="n">
        <v>25.33</v>
      </c>
      <c r="S44" t="n">
        <v>17.37</v>
      </c>
      <c r="T44" t="n">
        <v>1873.1</v>
      </c>
      <c r="U44" t="n">
        <v>0.6899999999999999</v>
      </c>
      <c r="V44" t="n">
        <v>0.75</v>
      </c>
      <c r="W44" t="n">
        <v>1.15</v>
      </c>
      <c r="X44" t="n">
        <v>0.11</v>
      </c>
      <c r="Y44" t="n">
        <v>1</v>
      </c>
      <c r="Z44" t="n">
        <v>10</v>
      </c>
      <c r="AA44" t="n">
        <v>67.87032789990646</v>
      </c>
      <c r="AB44" t="n">
        <v>92.86317686016162</v>
      </c>
      <c r="AC44" t="n">
        <v>84.00044559493776</v>
      </c>
      <c r="AD44" t="n">
        <v>67870.32789990645</v>
      </c>
      <c r="AE44" t="n">
        <v>92863.17686016162</v>
      </c>
      <c r="AF44" t="n">
        <v>2.399430736301905e-06</v>
      </c>
      <c r="AG44" t="n">
        <v>0.1005208333333333</v>
      </c>
      <c r="AH44" t="n">
        <v>84000.44559493776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10.3517</v>
      </c>
      <c r="E45" t="n">
        <v>9.66</v>
      </c>
      <c r="F45" t="n">
        <v>6.81</v>
      </c>
      <c r="G45" t="n">
        <v>58.39</v>
      </c>
      <c r="H45" t="n">
        <v>0.9399999999999999</v>
      </c>
      <c r="I45" t="n">
        <v>7</v>
      </c>
      <c r="J45" t="n">
        <v>221.4</v>
      </c>
      <c r="K45" t="n">
        <v>55.27</v>
      </c>
      <c r="L45" t="n">
        <v>11.75</v>
      </c>
      <c r="M45" t="n">
        <v>5</v>
      </c>
      <c r="N45" t="n">
        <v>49.38</v>
      </c>
      <c r="O45" t="n">
        <v>27540.09</v>
      </c>
      <c r="P45" t="n">
        <v>92.52</v>
      </c>
      <c r="Q45" t="n">
        <v>204.14</v>
      </c>
      <c r="R45" t="n">
        <v>25.63</v>
      </c>
      <c r="S45" t="n">
        <v>17.37</v>
      </c>
      <c r="T45" t="n">
        <v>2020.78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67.90451380530534</v>
      </c>
      <c r="AB45" t="n">
        <v>92.90995152410403</v>
      </c>
      <c r="AC45" t="n">
        <v>84.04275615060219</v>
      </c>
      <c r="AD45" t="n">
        <v>67904.51380530534</v>
      </c>
      <c r="AE45" t="n">
        <v>92909.95152410404</v>
      </c>
      <c r="AF45" t="n">
        <v>2.397786148296755e-06</v>
      </c>
      <c r="AG45" t="n">
        <v>0.100625</v>
      </c>
      <c r="AH45" t="n">
        <v>84042.75615060219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10.3517</v>
      </c>
      <c r="E46" t="n">
        <v>9.66</v>
      </c>
      <c r="F46" t="n">
        <v>6.81</v>
      </c>
      <c r="G46" t="n">
        <v>58.39</v>
      </c>
      <c r="H46" t="n">
        <v>0.96</v>
      </c>
      <c r="I46" t="n">
        <v>7</v>
      </c>
      <c r="J46" t="n">
        <v>221.81</v>
      </c>
      <c r="K46" t="n">
        <v>55.27</v>
      </c>
      <c r="L46" t="n">
        <v>12</v>
      </c>
      <c r="M46" t="n">
        <v>5</v>
      </c>
      <c r="N46" t="n">
        <v>49.54</v>
      </c>
      <c r="O46" t="n">
        <v>27591.21</v>
      </c>
      <c r="P46" t="n">
        <v>92.48</v>
      </c>
      <c r="Q46" t="n">
        <v>204.14</v>
      </c>
      <c r="R46" t="n">
        <v>25.55</v>
      </c>
      <c r="S46" t="n">
        <v>17.37</v>
      </c>
      <c r="T46" t="n">
        <v>1984.17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67.88348553529381</v>
      </c>
      <c r="AB46" t="n">
        <v>92.88117971737248</v>
      </c>
      <c r="AC46" t="n">
        <v>84.01673028472359</v>
      </c>
      <c r="AD46" t="n">
        <v>67883.48553529382</v>
      </c>
      <c r="AE46" t="n">
        <v>92881.17971737248</v>
      </c>
      <c r="AF46" t="n">
        <v>2.397786148296755e-06</v>
      </c>
      <c r="AG46" t="n">
        <v>0.100625</v>
      </c>
      <c r="AH46" t="n">
        <v>84016.7302847236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10.3517</v>
      </c>
      <c r="E47" t="n">
        <v>9.66</v>
      </c>
      <c r="F47" t="n">
        <v>6.81</v>
      </c>
      <c r="G47" t="n">
        <v>58.39</v>
      </c>
      <c r="H47" t="n">
        <v>0.98</v>
      </c>
      <c r="I47" t="n">
        <v>7</v>
      </c>
      <c r="J47" t="n">
        <v>222.23</v>
      </c>
      <c r="K47" t="n">
        <v>55.27</v>
      </c>
      <c r="L47" t="n">
        <v>12.25</v>
      </c>
      <c r="M47" t="n">
        <v>5</v>
      </c>
      <c r="N47" t="n">
        <v>49.71</v>
      </c>
      <c r="O47" t="n">
        <v>27642.51</v>
      </c>
      <c r="P47" t="n">
        <v>92.20999999999999</v>
      </c>
      <c r="Q47" t="n">
        <v>204.14</v>
      </c>
      <c r="R47" t="n">
        <v>25.66</v>
      </c>
      <c r="S47" t="n">
        <v>17.37</v>
      </c>
      <c r="T47" t="n">
        <v>2037.23</v>
      </c>
      <c r="U47" t="n">
        <v>0.68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67.74154471271598</v>
      </c>
      <c r="AB47" t="n">
        <v>92.68697002193446</v>
      </c>
      <c r="AC47" t="n">
        <v>83.84105569004309</v>
      </c>
      <c r="AD47" t="n">
        <v>67741.54471271597</v>
      </c>
      <c r="AE47" t="n">
        <v>92686.97002193445</v>
      </c>
      <c r="AF47" t="n">
        <v>2.397786148296755e-06</v>
      </c>
      <c r="AG47" t="n">
        <v>0.100625</v>
      </c>
      <c r="AH47" t="n">
        <v>83841.0556900431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10.3451</v>
      </c>
      <c r="E48" t="n">
        <v>9.67</v>
      </c>
      <c r="F48" t="n">
        <v>6.82</v>
      </c>
      <c r="G48" t="n">
        <v>58.44</v>
      </c>
      <c r="H48" t="n">
        <v>1</v>
      </c>
      <c r="I48" t="n">
        <v>7</v>
      </c>
      <c r="J48" t="n">
        <v>222.65</v>
      </c>
      <c r="K48" t="n">
        <v>55.27</v>
      </c>
      <c r="L48" t="n">
        <v>12.5</v>
      </c>
      <c r="M48" t="n">
        <v>5</v>
      </c>
      <c r="N48" t="n">
        <v>49.87</v>
      </c>
      <c r="O48" t="n">
        <v>27693.75</v>
      </c>
      <c r="P48" t="n">
        <v>92.01000000000001</v>
      </c>
      <c r="Q48" t="n">
        <v>204.15</v>
      </c>
      <c r="R48" t="n">
        <v>25.81</v>
      </c>
      <c r="S48" t="n">
        <v>17.37</v>
      </c>
      <c r="T48" t="n">
        <v>2110.02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67.70409761528151</v>
      </c>
      <c r="AB48" t="n">
        <v>92.63573325117532</v>
      </c>
      <c r="AC48" t="n">
        <v>83.79470888477393</v>
      </c>
      <c r="AD48" t="n">
        <v>67704.09761528151</v>
      </c>
      <c r="AE48" t="n">
        <v>92635.73325117532</v>
      </c>
      <c r="AF48" t="n">
        <v>2.396257376348306e-06</v>
      </c>
      <c r="AG48" t="n">
        <v>0.1007291666666667</v>
      </c>
      <c r="AH48" t="n">
        <v>83794.70888477392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10.3514</v>
      </c>
      <c r="E49" t="n">
        <v>9.66</v>
      </c>
      <c r="F49" t="n">
        <v>6.81</v>
      </c>
      <c r="G49" t="n">
        <v>58.39</v>
      </c>
      <c r="H49" t="n">
        <v>1.02</v>
      </c>
      <c r="I49" t="n">
        <v>7</v>
      </c>
      <c r="J49" t="n">
        <v>223.06</v>
      </c>
      <c r="K49" t="n">
        <v>55.27</v>
      </c>
      <c r="L49" t="n">
        <v>12.75</v>
      </c>
      <c r="M49" t="n">
        <v>5</v>
      </c>
      <c r="N49" t="n">
        <v>50.04</v>
      </c>
      <c r="O49" t="n">
        <v>27745.04</v>
      </c>
      <c r="P49" t="n">
        <v>91.68000000000001</v>
      </c>
      <c r="Q49" t="n">
        <v>204.14</v>
      </c>
      <c r="R49" t="n">
        <v>25.66</v>
      </c>
      <c r="S49" t="n">
        <v>17.37</v>
      </c>
      <c r="T49" t="n">
        <v>2036.58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67.46481921862832</v>
      </c>
      <c r="AB49" t="n">
        <v>92.30834199265676</v>
      </c>
      <c r="AC49" t="n">
        <v>83.49856338847177</v>
      </c>
      <c r="AD49" t="n">
        <v>67464.81921862833</v>
      </c>
      <c r="AE49" t="n">
        <v>92308.34199265676</v>
      </c>
      <c r="AF49" t="n">
        <v>2.397716658662735e-06</v>
      </c>
      <c r="AG49" t="n">
        <v>0.100625</v>
      </c>
      <c r="AH49" t="n">
        <v>83498.56338847177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10.3555</v>
      </c>
      <c r="E50" t="n">
        <v>9.66</v>
      </c>
      <c r="F50" t="n">
        <v>6.81</v>
      </c>
      <c r="G50" t="n">
        <v>58.35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91.3</v>
      </c>
      <c r="Q50" t="n">
        <v>204.15</v>
      </c>
      <c r="R50" t="n">
        <v>25.39</v>
      </c>
      <c r="S50" t="n">
        <v>17.37</v>
      </c>
      <c r="T50" t="n">
        <v>1902.09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67.23917934148402</v>
      </c>
      <c r="AB50" t="n">
        <v>91.99961155821921</v>
      </c>
      <c r="AC50" t="n">
        <v>83.21929775339098</v>
      </c>
      <c r="AD50" t="n">
        <v>67239.17934148402</v>
      </c>
      <c r="AE50" t="n">
        <v>91999.61155821921</v>
      </c>
      <c r="AF50" t="n">
        <v>2.39866635032768e-06</v>
      </c>
      <c r="AG50" t="n">
        <v>0.100625</v>
      </c>
      <c r="AH50" t="n">
        <v>83219.29775339097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10.4251</v>
      </c>
      <c r="E51" t="n">
        <v>9.59</v>
      </c>
      <c r="F51" t="n">
        <v>6.78</v>
      </c>
      <c r="G51" t="n">
        <v>67.84</v>
      </c>
      <c r="H51" t="n">
        <v>1.05</v>
      </c>
      <c r="I51" t="n">
        <v>6</v>
      </c>
      <c r="J51" t="n">
        <v>223.89</v>
      </c>
      <c r="K51" t="n">
        <v>55.27</v>
      </c>
      <c r="L51" t="n">
        <v>13.25</v>
      </c>
      <c r="M51" t="n">
        <v>4</v>
      </c>
      <c r="N51" t="n">
        <v>50.37</v>
      </c>
      <c r="O51" t="n">
        <v>27847.8</v>
      </c>
      <c r="P51" t="n">
        <v>90.94</v>
      </c>
      <c r="Q51" t="n">
        <v>204.14</v>
      </c>
      <c r="R51" t="n">
        <v>24.64</v>
      </c>
      <c r="S51" t="n">
        <v>17.37</v>
      </c>
      <c r="T51" t="n">
        <v>1534.06</v>
      </c>
      <c r="U51" t="n">
        <v>0.71</v>
      </c>
      <c r="V51" t="n">
        <v>0.75</v>
      </c>
      <c r="W51" t="n">
        <v>1.15</v>
      </c>
      <c r="X51" t="n">
        <v>0.09</v>
      </c>
      <c r="Y51" t="n">
        <v>1</v>
      </c>
      <c r="Z51" t="n">
        <v>10</v>
      </c>
      <c r="AA51" t="n">
        <v>66.53727573231183</v>
      </c>
      <c r="AB51" t="n">
        <v>91.03923607434852</v>
      </c>
      <c r="AC51" t="n">
        <v>82.35057915780513</v>
      </c>
      <c r="AD51" t="n">
        <v>66537.27573231183</v>
      </c>
      <c r="AE51" t="n">
        <v>91039.23607434852</v>
      </c>
      <c r="AF51" t="n">
        <v>2.414787945420415e-06</v>
      </c>
      <c r="AG51" t="n">
        <v>0.09989583333333334</v>
      </c>
      <c r="AH51" t="n">
        <v>82350.57915780513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10.4188</v>
      </c>
      <c r="E52" t="n">
        <v>9.6</v>
      </c>
      <c r="F52" t="n">
        <v>6.79</v>
      </c>
      <c r="G52" t="n">
        <v>67.90000000000001</v>
      </c>
      <c r="H52" t="n">
        <v>1.07</v>
      </c>
      <c r="I52" t="n">
        <v>6</v>
      </c>
      <c r="J52" t="n">
        <v>224.31</v>
      </c>
      <c r="K52" t="n">
        <v>55.27</v>
      </c>
      <c r="L52" t="n">
        <v>13.5</v>
      </c>
      <c r="M52" t="n">
        <v>4</v>
      </c>
      <c r="N52" t="n">
        <v>50.54</v>
      </c>
      <c r="O52" t="n">
        <v>27899.27</v>
      </c>
      <c r="P52" t="n">
        <v>90.97</v>
      </c>
      <c r="Q52" t="n">
        <v>204.14</v>
      </c>
      <c r="R52" t="n">
        <v>24.85</v>
      </c>
      <c r="S52" t="n">
        <v>17.37</v>
      </c>
      <c r="T52" t="n">
        <v>1637.7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66.61760789918634</v>
      </c>
      <c r="AB52" t="n">
        <v>91.14915008907127</v>
      </c>
      <c r="AC52" t="n">
        <v>82.45000313322804</v>
      </c>
      <c r="AD52" t="n">
        <v>66617.60789918633</v>
      </c>
      <c r="AE52" t="n">
        <v>91149.15008907126</v>
      </c>
      <c r="AF52" t="n">
        <v>2.413328663105986e-06</v>
      </c>
      <c r="AG52" t="n">
        <v>0.09999999999999999</v>
      </c>
      <c r="AH52" t="n">
        <v>82450.00313322803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10.4212</v>
      </c>
      <c r="E53" t="n">
        <v>9.6</v>
      </c>
      <c r="F53" t="n">
        <v>6.79</v>
      </c>
      <c r="G53" t="n">
        <v>67.88</v>
      </c>
      <c r="H53" t="n">
        <v>1.09</v>
      </c>
      <c r="I53" t="n">
        <v>6</v>
      </c>
      <c r="J53" t="n">
        <v>224.73</v>
      </c>
      <c r="K53" t="n">
        <v>55.27</v>
      </c>
      <c r="L53" t="n">
        <v>13.75</v>
      </c>
      <c r="M53" t="n">
        <v>4</v>
      </c>
      <c r="N53" t="n">
        <v>50.71</v>
      </c>
      <c r="O53" t="n">
        <v>27950.8</v>
      </c>
      <c r="P53" t="n">
        <v>91.08</v>
      </c>
      <c r="Q53" t="n">
        <v>204.14</v>
      </c>
      <c r="R53" t="n">
        <v>24.87</v>
      </c>
      <c r="S53" t="n">
        <v>17.37</v>
      </c>
      <c r="T53" t="n">
        <v>1647.08</v>
      </c>
      <c r="U53" t="n">
        <v>0.7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66.66015331507583</v>
      </c>
      <c r="AB53" t="n">
        <v>91.20736260406254</v>
      </c>
      <c r="AC53" t="n">
        <v>82.50265992749036</v>
      </c>
      <c r="AD53" t="n">
        <v>66660.15331507583</v>
      </c>
      <c r="AE53" t="n">
        <v>91207.36260406254</v>
      </c>
      <c r="AF53" t="n">
        <v>2.413884580178149e-06</v>
      </c>
      <c r="AG53" t="n">
        <v>0.09999999999999999</v>
      </c>
      <c r="AH53" t="n">
        <v>82502.65992749036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10.4203</v>
      </c>
      <c r="E54" t="n">
        <v>9.6</v>
      </c>
      <c r="F54" t="n">
        <v>6.79</v>
      </c>
      <c r="G54" t="n">
        <v>67.89</v>
      </c>
      <c r="H54" t="n">
        <v>1.11</v>
      </c>
      <c r="I54" t="n">
        <v>6</v>
      </c>
      <c r="J54" t="n">
        <v>225.15</v>
      </c>
      <c r="K54" t="n">
        <v>55.27</v>
      </c>
      <c r="L54" t="n">
        <v>14</v>
      </c>
      <c r="M54" t="n">
        <v>4</v>
      </c>
      <c r="N54" t="n">
        <v>50.88</v>
      </c>
      <c r="O54" t="n">
        <v>28002.38</v>
      </c>
      <c r="P54" t="n">
        <v>91.06999999999999</v>
      </c>
      <c r="Q54" t="n">
        <v>204.14</v>
      </c>
      <c r="R54" t="n">
        <v>24.98</v>
      </c>
      <c r="S54" t="n">
        <v>17.37</v>
      </c>
      <c r="T54" t="n">
        <v>1702.03</v>
      </c>
      <c r="U54" t="n">
        <v>0.7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66.66052126398964</v>
      </c>
      <c r="AB54" t="n">
        <v>91.20786604799915</v>
      </c>
      <c r="AC54" t="n">
        <v>82.50311532344425</v>
      </c>
      <c r="AD54" t="n">
        <v>66660.52126398963</v>
      </c>
      <c r="AE54" t="n">
        <v>91207.86604799915</v>
      </c>
      <c r="AF54" t="n">
        <v>2.413676111276088e-06</v>
      </c>
      <c r="AG54" t="n">
        <v>0.09999999999999999</v>
      </c>
      <c r="AH54" t="n">
        <v>82503.11532344425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10.4296</v>
      </c>
      <c r="E55" t="n">
        <v>9.59</v>
      </c>
      <c r="F55" t="n">
        <v>6.78</v>
      </c>
      <c r="G55" t="n">
        <v>67.8</v>
      </c>
      <c r="H55" t="n">
        <v>1.12</v>
      </c>
      <c r="I55" t="n">
        <v>6</v>
      </c>
      <c r="J55" t="n">
        <v>225.57</v>
      </c>
      <c r="K55" t="n">
        <v>55.27</v>
      </c>
      <c r="L55" t="n">
        <v>14.25</v>
      </c>
      <c r="M55" t="n">
        <v>4</v>
      </c>
      <c r="N55" t="n">
        <v>51.04</v>
      </c>
      <c r="O55" t="n">
        <v>28054.03</v>
      </c>
      <c r="P55" t="n">
        <v>90.84999999999999</v>
      </c>
      <c r="Q55" t="n">
        <v>204.14</v>
      </c>
      <c r="R55" t="n">
        <v>24.61</v>
      </c>
      <c r="S55" t="n">
        <v>17.37</v>
      </c>
      <c r="T55" t="n">
        <v>1518.49</v>
      </c>
      <c r="U55" t="n">
        <v>0.71</v>
      </c>
      <c r="V55" t="n">
        <v>0.75</v>
      </c>
      <c r="W55" t="n">
        <v>1.14</v>
      </c>
      <c r="X55" t="n">
        <v>0.09</v>
      </c>
      <c r="Y55" t="n">
        <v>1</v>
      </c>
      <c r="Z55" t="n">
        <v>10</v>
      </c>
      <c r="AA55" t="n">
        <v>66.46244128502342</v>
      </c>
      <c r="AB55" t="n">
        <v>90.93684428210578</v>
      </c>
      <c r="AC55" t="n">
        <v>82.25795949450622</v>
      </c>
      <c r="AD55" t="n">
        <v>66462.44128502342</v>
      </c>
      <c r="AE55" t="n">
        <v>90936.84428210578</v>
      </c>
      <c r="AF55" t="n">
        <v>2.415830289930721e-06</v>
      </c>
      <c r="AG55" t="n">
        <v>0.09989583333333334</v>
      </c>
      <c r="AH55" t="n">
        <v>82257.95949450623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10.4248</v>
      </c>
      <c r="E56" t="n">
        <v>9.59</v>
      </c>
      <c r="F56" t="n">
        <v>6.78</v>
      </c>
      <c r="G56" t="n">
        <v>67.84</v>
      </c>
      <c r="H56" t="n">
        <v>1.14</v>
      </c>
      <c r="I56" t="n">
        <v>6</v>
      </c>
      <c r="J56" t="n">
        <v>225.99</v>
      </c>
      <c r="K56" t="n">
        <v>55.27</v>
      </c>
      <c r="L56" t="n">
        <v>14.5</v>
      </c>
      <c r="M56" t="n">
        <v>4</v>
      </c>
      <c r="N56" t="n">
        <v>51.21</v>
      </c>
      <c r="O56" t="n">
        <v>28105.73</v>
      </c>
      <c r="P56" t="n">
        <v>90.59999999999999</v>
      </c>
      <c r="Q56" t="n">
        <v>204.14</v>
      </c>
      <c r="R56" t="n">
        <v>24.75</v>
      </c>
      <c r="S56" t="n">
        <v>17.37</v>
      </c>
      <c r="T56" t="n">
        <v>1584.99</v>
      </c>
      <c r="U56" t="n">
        <v>0.7</v>
      </c>
      <c r="V56" t="n">
        <v>0.75</v>
      </c>
      <c r="W56" t="n">
        <v>1.15</v>
      </c>
      <c r="X56" t="n">
        <v>0.09</v>
      </c>
      <c r="Y56" t="n">
        <v>1</v>
      </c>
      <c r="Z56" t="n">
        <v>10</v>
      </c>
      <c r="AA56" t="n">
        <v>66.36164792419353</v>
      </c>
      <c r="AB56" t="n">
        <v>90.79893435912915</v>
      </c>
      <c r="AC56" t="n">
        <v>82.13321150102064</v>
      </c>
      <c r="AD56" t="n">
        <v>66361.64792419353</v>
      </c>
      <c r="AE56" t="n">
        <v>90798.93435912915</v>
      </c>
      <c r="AF56" t="n">
        <v>2.414718455786394e-06</v>
      </c>
      <c r="AG56" t="n">
        <v>0.09989583333333334</v>
      </c>
      <c r="AH56" t="n">
        <v>82133.21150102063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10.4158</v>
      </c>
      <c r="E57" t="n">
        <v>9.6</v>
      </c>
      <c r="F57" t="n">
        <v>6.79</v>
      </c>
      <c r="G57" t="n">
        <v>67.93000000000001</v>
      </c>
      <c r="H57" t="n">
        <v>1.16</v>
      </c>
      <c r="I57" t="n">
        <v>6</v>
      </c>
      <c r="J57" t="n">
        <v>226.41</v>
      </c>
      <c r="K57" t="n">
        <v>55.27</v>
      </c>
      <c r="L57" t="n">
        <v>14.75</v>
      </c>
      <c r="M57" t="n">
        <v>4</v>
      </c>
      <c r="N57" t="n">
        <v>51.38</v>
      </c>
      <c r="O57" t="n">
        <v>28157.49</v>
      </c>
      <c r="P57" t="n">
        <v>90.62</v>
      </c>
      <c r="Q57" t="n">
        <v>204.16</v>
      </c>
      <c r="R57" t="n">
        <v>24.98</v>
      </c>
      <c r="S57" t="n">
        <v>17.37</v>
      </c>
      <c r="T57" t="n">
        <v>1700.51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  <c r="AA57" t="n">
        <v>66.45337336553902</v>
      </c>
      <c r="AB57" t="n">
        <v>90.92443715461889</v>
      </c>
      <c r="AC57" t="n">
        <v>82.24673648585315</v>
      </c>
      <c r="AD57" t="n">
        <v>66453.37336553902</v>
      </c>
      <c r="AE57" t="n">
        <v>90924.43715461889</v>
      </c>
      <c r="AF57" t="n">
        <v>2.412633766765782e-06</v>
      </c>
      <c r="AG57" t="n">
        <v>0.09999999999999999</v>
      </c>
      <c r="AH57" t="n">
        <v>82246.73648585315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10.4176</v>
      </c>
      <c r="E58" t="n">
        <v>9.6</v>
      </c>
      <c r="F58" t="n">
        <v>6.79</v>
      </c>
      <c r="G58" t="n">
        <v>67.91</v>
      </c>
      <c r="H58" t="n">
        <v>1.18</v>
      </c>
      <c r="I58" t="n">
        <v>6</v>
      </c>
      <c r="J58" t="n">
        <v>226.83</v>
      </c>
      <c r="K58" t="n">
        <v>55.27</v>
      </c>
      <c r="L58" t="n">
        <v>15</v>
      </c>
      <c r="M58" t="n">
        <v>4</v>
      </c>
      <c r="N58" t="n">
        <v>51.55</v>
      </c>
      <c r="O58" t="n">
        <v>28209.31</v>
      </c>
      <c r="P58" t="n">
        <v>90.31999999999999</v>
      </c>
      <c r="Q58" t="n">
        <v>204.14</v>
      </c>
      <c r="R58" t="n">
        <v>24.95</v>
      </c>
      <c r="S58" t="n">
        <v>17.37</v>
      </c>
      <c r="T58" t="n">
        <v>1685.18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66.28551101589512</v>
      </c>
      <c r="AB58" t="n">
        <v>90.694760482272</v>
      </c>
      <c r="AC58" t="n">
        <v>82.03897983276175</v>
      </c>
      <c r="AD58" t="n">
        <v>66285.51101589513</v>
      </c>
      <c r="AE58" t="n">
        <v>90694.760482272</v>
      </c>
      <c r="AF58" t="n">
        <v>2.413050704569904e-06</v>
      </c>
      <c r="AG58" t="n">
        <v>0.09999999999999999</v>
      </c>
      <c r="AH58" t="n">
        <v>82038.97983276176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10.4188</v>
      </c>
      <c r="E59" t="n">
        <v>9.6</v>
      </c>
      <c r="F59" t="n">
        <v>6.79</v>
      </c>
      <c r="G59" t="n">
        <v>67.90000000000001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90.06</v>
      </c>
      <c r="Q59" t="n">
        <v>204.14</v>
      </c>
      <c r="R59" t="n">
        <v>24.91</v>
      </c>
      <c r="S59" t="n">
        <v>17.37</v>
      </c>
      <c r="T59" t="n">
        <v>1666.21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66.14229574270648</v>
      </c>
      <c r="AB59" t="n">
        <v>90.49880702728346</v>
      </c>
      <c r="AC59" t="n">
        <v>81.86172790049484</v>
      </c>
      <c r="AD59" t="n">
        <v>66142.29574270648</v>
      </c>
      <c r="AE59" t="n">
        <v>90498.80702728346</v>
      </c>
      <c r="AF59" t="n">
        <v>2.413328663105986e-06</v>
      </c>
      <c r="AG59" t="n">
        <v>0.09999999999999999</v>
      </c>
      <c r="AH59" t="n">
        <v>81861.72790049484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10.4251</v>
      </c>
      <c r="E60" t="n">
        <v>9.59</v>
      </c>
      <c r="F60" t="n">
        <v>6.78</v>
      </c>
      <c r="G60" t="n">
        <v>67.84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89.95</v>
      </c>
      <c r="Q60" t="n">
        <v>204.14</v>
      </c>
      <c r="R60" t="n">
        <v>24.77</v>
      </c>
      <c r="S60" t="n">
        <v>17.37</v>
      </c>
      <c r="T60" t="n">
        <v>1595.88</v>
      </c>
      <c r="U60" t="n">
        <v>0.7</v>
      </c>
      <c r="V60" t="n">
        <v>0.75</v>
      </c>
      <c r="W60" t="n">
        <v>1.14</v>
      </c>
      <c r="X60" t="n">
        <v>0.09</v>
      </c>
      <c r="Y60" t="n">
        <v>1</v>
      </c>
      <c r="Z60" t="n">
        <v>10</v>
      </c>
      <c r="AA60" t="n">
        <v>66.02049037952972</v>
      </c>
      <c r="AB60" t="n">
        <v>90.3321475557117</v>
      </c>
      <c r="AC60" t="n">
        <v>81.7109741749818</v>
      </c>
      <c r="AD60" t="n">
        <v>66020.49037952971</v>
      </c>
      <c r="AE60" t="n">
        <v>90332.14755571169</v>
      </c>
      <c r="AF60" t="n">
        <v>2.414787945420415e-06</v>
      </c>
      <c r="AG60" t="n">
        <v>0.09989583333333334</v>
      </c>
      <c r="AH60" t="n">
        <v>81710.97417498181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10.4149</v>
      </c>
      <c r="E61" t="n">
        <v>9.6</v>
      </c>
      <c r="F61" t="n">
        <v>6.79</v>
      </c>
      <c r="G61" t="n">
        <v>67.94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89.62</v>
      </c>
      <c r="Q61" t="n">
        <v>204.14</v>
      </c>
      <c r="R61" t="n">
        <v>25.09</v>
      </c>
      <c r="S61" t="n">
        <v>17.37</v>
      </c>
      <c r="T61" t="n">
        <v>1755.84</v>
      </c>
      <c r="U61" t="n">
        <v>0.6899999999999999</v>
      </c>
      <c r="V61" t="n">
        <v>0.75</v>
      </c>
      <c r="W61" t="n">
        <v>1.14</v>
      </c>
      <c r="X61" t="n">
        <v>0.1</v>
      </c>
      <c r="Y61" t="n">
        <v>1</v>
      </c>
      <c r="Z61" t="n">
        <v>10</v>
      </c>
      <c r="AA61" t="n">
        <v>65.93643216157386</v>
      </c>
      <c r="AB61" t="n">
        <v>90.21713539351772</v>
      </c>
      <c r="AC61" t="n">
        <v>81.606938612127</v>
      </c>
      <c r="AD61" t="n">
        <v>65936.43216157386</v>
      </c>
      <c r="AE61" t="n">
        <v>90217.13539351772</v>
      </c>
      <c r="AF61" t="n">
        <v>2.41242529786372e-06</v>
      </c>
      <c r="AG61" t="n">
        <v>0.09999999999999999</v>
      </c>
      <c r="AH61" t="n">
        <v>81606.93861212699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10.4861</v>
      </c>
      <c r="E62" t="n">
        <v>9.539999999999999</v>
      </c>
      <c r="F62" t="n">
        <v>6.77</v>
      </c>
      <c r="G62" t="n">
        <v>81.23</v>
      </c>
      <c r="H62" t="n">
        <v>1.24</v>
      </c>
      <c r="I62" t="n">
        <v>5</v>
      </c>
      <c r="J62" t="n">
        <v>228.51</v>
      </c>
      <c r="K62" t="n">
        <v>55.27</v>
      </c>
      <c r="L62" t="n">
        <v>16</v>
      </c>
      <c r="M62" t="n">
        <v>3</v>
      </c>
      <c r="N62" t="n">
        <v>52.24</v>
      </c>
      <c r="O62" t="n">
        <v>28417.2</v>
      </c>
      <c r="P62" t="n">
        <v>88.86</v>
      </c>
      <c r="Q62" t="n">
        <v>204.14</v>
      </c>
      <c r="R62" t="n">
        <v>24.28</v>
      </c>
      <c r="S62" t="n">
        <v>17.37</v>
      </c>
      <c r="T62" t="n">
        <v>1357.16</v>
      </c>
      <c r="U62" t="n">
        <v>0.72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65.05531588842298</v>
      </c>
      <c r="AB62" t="n">
        <v>89.01155323648675</v>
      </c>
      <c r="AC62" t="n">
        <v>80.51641552411752</v>
      </c>
      <c r="AD62" t="n">
        <v>65055.31588842298</v>
      </c>
      <c r="AE62" t="n">
        <v>89011.55323648675</v>
      </c>
      <c r="AF62" t="n">
        <v>2.428917504337897e-06</v>
      </c>
      <c r="AG62" t="n">
        <v>0.09937499999999999</v>
      </c>
      <c r="AH62" t="n">
        <v>80516.41552411752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10.4807</v>
      </c>
      <c r="E63" t="n">
        <v>9.539999999999999</v>
      </c>
      <c r="F63" t="n">
        <v>6.77</v>
      </c>
      <c r="G63" t="n">
        <v>81.29000000000001</v>
      </c>
      <c r="H63" t="n">
        <v>1.26</v>
      </c>
      <c r="I63" t="n">
        <v>5</v>
      </c>
      <c r="J63" t="n">
        <v>228.93</v>
      </c>
      <c r="K63" t="n">
        <v>55.27</v>
      </c>
      <c r="L63" t="n">
        <v>16.25</v>
      </c>
      <c r="M63" t="n">
        <v>3</v>
      </c>
      <c r="N63" t="n">
        <v>52.41</v>
      </c>
      <c r="O63" t="n">
        <v>28469.32</v>
      </c>
      <c r="P63" t="n">
        <v>89.23999999999999</v>
      </c>
      <c r="Q63" t="n">
        <v>204.14</v>
      </c>
      <c r="R63" t="n">
        <v>24.42</v>
      </c>
      <c r="S63" t="n">
        <v>17.37</v>
      </c>
      <c r="T63" t="n">
        <v>1427.55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65.28514887991369</v>
      </c>
      <c r="AB63" t="n">
        <v>89.32602087496018</v>
      </c>
      <c r="AC63" t="n">
        <v>80.80087081253322</v>
      </c>
      <c r="AD63" t="n">
        <v>65285.14887991369</v>
      </c>
      <c r="AE63" t="n">
        <v>89326.02087496017</v>
      </c>
      <c r="AF63" t="n">
        <v>2.427666690925529e-06</v>
      </c>
      <c r="AG63" t="n">
        <v>0.09937499999999999</v>
      </c>
      <c r="AH63" t="n">
        <v>80800.87081253322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10.4816</v>
      </c>
      <c r="E64" t="n">
        <v>9.539999999999999</v>
      </c>
      <c r="F64" t="n">
        <v>6.77</v>
      </c>
      <c r="G64" t="n">
        <v>81.28</v>
      </c>
      <c r="H64" t="n">
        <v>1.28</v>
      </c>
      <c r="I64" t="n">
        <v>5</v>
      </c>
      <c r="J64" t="n">
        <v>229.36</v>
      </c>
      <c r="K64" t="n">
        <v>55.27</v>
      </c>
      <c r="L64" t="n">
        <v>16.5</v>
      </c>
      <c r="M64" t="n">
        <v>3</v>
      </c>
      <c r="N64" t="n">
        <v>52.58</v>
      </c>
      <c r="O64" t="n">
        <v>28521.51</v>
      </c>
      <c r="P64" t="n">
        <v>89.38</v>
      </c>
      <c r="Q64" t="n">
        <v>204.14</v>
      </c>
      <c r="R64" t="n">
        <v>24.47</v>
      </c>
      <c r="S64" t="n">
        <v>17.37</v>
      </c>
      <c r="T64" t="n">
        <v>1452.82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65.35239589245025</v>
      </c>
      <c r="AB64" t="n">
        <v>89.41803120424147</v>
      </c>
      <c r="AC64" t="n">
        <v>80.88409980512526</v>
      </c>
      <c r="AD64" t="n">
        <v>65352.39589245025</v>
      </c>
      <c r="AE64" t="n">
        <v>89418.03120424147</v>
      </c>
      <c r="AF64" t="n">
        <v>2.42787515982759e-06</v>
      </c>
      <c r="AG64" t="n">
        <v>0.09937499999999999</v>
      </c>
      <c r="AH64" t="n">
        <v>80884.09980512525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10.4843</v>
      </c>
      <c r="E65" t="n">
        <v>9.539999999999999</v>
      </c>
      <c r="F65" t="n">
        <v>6.77</v>
      </c>
      <c r="G65" t="n">
        <v>81.25</v>
      </c>
      <c r="H65" t="n">
        <v>1.3</v>
      </c>
      <c r="I65" t="n">
        <v>5</v>
      </c>
      <c r="J65" t="n">
        <v>229.78</v>
      </c>
      <c r="K65" t="n">
        <v>55.27</v>
      </c>
      <c r="L65" t="n">
        <v>16.75</v>
      </c>
      <c r="M65" t="n">
        <v>3</v>
      </c>
      <c r="N65" t="n">
        <v>52.76</v>
      </c>
      <c r="O65" t="n">
        <v>28573.75</v>
      </c>
      <c r="P65" t="n">
        <v>89.48</v>
      </c>
      <c r="Q65" t="n">
        <v>204.14</v>
      </c>
      <c r="R65" t="n">
        <v>24.36</v>
      </c>
      <c r="S65" t="n">
        <v>17.37</v>
      </c>
      <c r="T65" t="n">
        <v>1396.86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65.38796913543727</v>
      </c>
      <c r="AB65" t="n">
        <v>89.466704084677</v>
      </c>
      <c r="AC65" t="n">
        <v>80.92812741416486</v>
      </c>
      <c r="AD65" t="n">
        <v>65387.96913543728</v>
      </c>
      <c r="AE65" t="n">
        <v>89466.70408467701</v>
      </c>
      <c r="AF65" t="n">
        <v>2.428500566533774e-06</v>
      </c>
      <c r="AG65" t="n">
        <v>0.09937499999999999</v>
      </c>
      <c r="AH65" t="n">
        <v>80928.12741416486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10.4813</v>
      </c>
      <c r="E66" t="n">
        <v>9.539999999999999</v>
      </c>
      <c r="F66" t="n">
        <v>6.77</v>
      </c>
      <c r="G66" t="n">
        <v>81.28</v>
      </c>
      <c r="H66" t="n">
        <v>1.31</v>
      </c>
      <c r="I66" t="n">
        <v>5</v>
      </c>
      <c r="J66" t="n">
        <v>230.2</v>
      </c>
      <c r="K66" t="n">
        <v>55.27</v>
      </c>
      <c r="L66" t="n">
        <v>17</v>
      </c>
      <c r="M66" t="n">
        <v>3</v>
      </c>
      <c r="N66" t="n">
        <v>52.93</v>
      </c>
      <c r="O66" t="n">
        <v>28626.06</v>
      </c>
      <c r="P66" t="n">
        <v>89.48</v>
      </c>
      <c r="Q66" t="n">
        <v>204.14</v>
      </c>
      <c r="R66" t="n">
        <v>24.48</v>
      </c>
      <c r="S66" t="n">
        <v>17.37</v>
      </c>
      <c r="T66" t="n">
        <v>1459.11</v>
      </c>
      <c r="U66" t="n">
        <v>0.71</v>
      </c>
      <c r="V66" t="n">
        <v>0.75</v>
      </c>
      <c r="W66" t="n">
        <v>1.14</v>
      </c>
      <c r="X66" t="n">
        <v>0.08</v>
      </c>
      <c r="Y66" t="n">
        <v>1</v>
      </c>
      <c r="Z66" t="n">
        <v>10</v>
      </c>
      <c r="AA66" t="n">
        <v>65.40613178415487</v>
      </c>
      <c r="AB66" t="n">
        <v>89.4915550219319</v>
      </c>
      <c r="AC66" t="n">
        <v>80.95060661284666</v>
      </c>
      <c r="AD66" t="n">
        <v>65406.13178415487</v>
      </c>
      <c r="AE66" t="n">
        <v>89491.5550219319</v>
      </c>
      <c r="AF66" t="n">
        <v>2.42780567019357e-06</v>
      </c>
      <c r="AG66" t="n">
        <v>0.09937499999999999</v>
      </c>
      <c r="AH66" t="n">
        <v>80950.60661284666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10.4825</v>
      </c>
      <c r="E67" t="n">
        <v>9.539999999999999</v>
      </c>
      <c r="F67" t="n">
        <v>6.77</v>
      </c>
      <c r="G67" t="n">
        <v>81.27</v>
      </c>
      <c r="H67" t="n">
        <v>1.33</v>
      </c>
      <c r="I67" t="n">
        <v>5</v>
      </c>
      <c r="J67" t="n">
        <v>230.63</v>
      </c>
      <c r="K67" t="n">
        <v>55.27</v>
      </c>
      <c r="L67" t="n">
        <v>17.25</v>
      </c>
      <c r="M67" t="n">
        <v>3</v>
      </c>
      <c r="N67" t="n">
        <v>53.11</v>
      </c>
      <c r="O67" t="n">
        <v>28678.42</v>
      </c>
      <c r="P67" t="n">
        <v>89.31999999999999</v>
      </c>
      <c r="Q67" t="n">
        <v>204.14</v>
      </c>
      <c r="R67" t="n">
        <v>24.39</v>
      </c>
      <c r="S67" t="n">
        <v>17.37</v>
      </c>
      <c r="T67" t="n">
        <v>1411.78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65.31580195502121</v>
      </c>
      <c r="AB67" t="n">
        <v>89.36796176464053</v>
      </c>
      <c r="AC67" t="n">
        <v>80.83880892256688</v>
      </c>
      <c r="AD67" t="n">
        <v>65315.80195502122</v>
      </c>
      <c r="AE67" t="n">
        <v>89367.96176464052</v>
      </c>
      <c r="AF67" t="n">
        <v>2.428083628729652e-06</v>
      </c>
      <c r="AG67" t="n">
        <v>0.09937499999999999</v>
      </c>
      <c r="AH67" t="n">
        <v>80838.80892256688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10.477</v>
      </c>
      <c r="E68" t="n">
        <v>9.539999999999999</v>
      </c>
      <c r="F68" t="n">
        <v>6.78</v>
      </c>
      <c r="G68" t="n">
        <v>81.33</v>
      </c>
      <c r="H68" t="n">
        <v>1.35</v>
      </c>
      <c r="I68" t="n">
        <v>5</v>
      </c>
      <c r="J68" t="n">
        <v>231.05</v>
      </c>
      <c r="K68" t="n">
        <v>55.27</v>
      </c>
      <c r="L68" t="n">
        <v>17.5</v>
      </c>
      <c r="M68" t="n">
        <v>3</v>
      </c>
      <c r="N68" t="n">
        <v>53.28</v>
      </c>
      <c r="O68" t="n">
        <v>28730.85</v>
      </c>
      <c r="P68" t="n">
        <v>89.25</v>
      </c>
      <c r="Q68" t="n">
        <v>204.14</v>
      </c>
      <c r="R68" t="n">
        <v>24.52</v>
      </c>
      <c r="S68" t="n">
        <v>17.37</v>
      </c>
      <c r="T68" t="n">
        <v>1479.35</v>
      </c>
      <c r="U68" t="n">
        <v>0.71</v>
      </c>
      <c r="V68" t="n">
        <v>0.75</v>
      </c>
      <c r="W68" t="n">
        <v>1.14</v>
      </c>
      <c r="X68" t="n">
        <v>0.09</v>
      </c>
      <c r="Y68" t="n">
        <v>1</v>
      </c>
      <c r="Z68" t="n">
        <v>10</v>
      </c>
      <c r="AA68" t="n">
        <v>65.33786073755944</v>
      </c>
      <c r="AB68" t="n">
        <v>89.39814356407406</v>
      </c>
      <c r="AC68" t="n">
        <v>80.86611021342294</v>
      </c>
      <c r="AD68" t="n">
        <v>65337.86073755944</v>
      </c>
      <c r="AE68" t="n">
        <v>89398.14356407407</v>
      </c>
      <c r="AF68" t="n">
        <v>2.426809652105944e-06</v>
      </c>
      <c r="AG68" t="n">
        <v>0.09937499999999999</v>
      </c>
      <c r="AH68" t="n">
        <v>80866.11021342294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10.4779</v>
      </c>
      <c r="E69" t="n">
        <v>9.539999999999999</v>
      </c>
      <c r="F69" t="n">
        <v>6.78</v>
      </c>
      <c r="G69" t="n">
        <v>81.31999999999999</v>
      </c>
      <c r="H69" t="n">
        <v>1.36</v>
      </c>
      <c r="I69" t="n">
        <v>5</v>
      </c>
      <c r="J69" t="n">
        <v>231.48</v>
      </c>
      <c r="K69" t="n">
        <v>55.27</v>
      </c>
      <c r="L69" t="n">
        <v>17.75</v>
      </c>
      <c r="M69" t="n">
        <v>3</v>
      </c>
      <c r="N69" t="n">
        <v>53.46</v>
      </c>
      <c r="O69" t="n">
        <v>28783.34</v>
      </c>
      <c r="P69" t="n">
        <v>89.2</v>
      </c>
      <c r="Q69" t="n">
        <v>204.14</v>
      </c>
      <c r="R69" t="n">
        <v>24.5</v>
      </c>
      <c r="S69" t="n">
        <v>17.37</v>
      </c>
      <c r="T69" t="n">
        <v>1468.35</v>
      </c>
      <c r="U69" t="n">
        <v>0.71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65.30644573247341</v>
      </c>
      <c r="AB69" t="n">
        <v>89.35516016818316</v>
      </c>
      <c r="AC69" t="n">
        <v>80.82722909250828</v>
      </c>
      <c r="AD69" t="n">
        <v>65306.4457324734</v>
      </c>
      <c r="AE69" t="n">
        <v>89355.16016818317</v>
      </c>
      <c r="AF69" t="n">
        <v>2.427018121008006e-06</v>
      </c>
      <c r="AG69" t="n">
        <v>0.09937499999999999</v>
      </c>
      <c r="AH69" t="n">
        <v>80827.22909250828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10.4807</v>
      </c>
      <c r="E70" t="n">
        <v>9.539999999999999</v>
      </c>
      <c r="F70" t="n">
        <v>6.77</v>
      </c>
      <c r="G70" t="n">
        <v>81.29000000000001</v>
      </c>
      <c r="H70" t="n">
        <v>1.38</v>
      </c>
      <c r="I70" t="n">
        <v>5</v>
      </c>
      <c r="J70" t="n">
        <v>231.91</v>
      </c>
      <c r="K70" t="n">
        <v>55.27</v>
      </c>
      <c r="L70" t="n">
        <v>18</v>
      </c>
      <c r="M70" t="n">
        <v>3</v>
      </c>
      <c r="N70" t="n">
        <v>53.63</v>
      </c>
      <c r="O70" t="n">
        <v>28835.89</v>
      </c>
      <c r="P70" t="n">
        <v>88.93000000000001</v>
      </c>
      <c r="Q70" t="n">
        <v>204.14</v>
      </c>
      <c r="R70" t="n">
        <v>24.45</v>
      </c>
      <c r="S70" t="n">
        <v>17.37</v>
      </c>
      <c r="T70" t="n">
        <v>1443.46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65.12418566602942</v>
      </c>
      <c r="AB70" t="n">
        <v>89.105783904528</v>
      </c>
      <c r="AC70" t="n">
        <v>80.60165294945449</v>
      </c>
      <c r="AD70" t="n">
        <v>65124.18566602941</v>
      </c>
      <c r="AE70" t="n">
        <v>89105.783904528</v>
      </c>
      <c r="AF70" t="n">
        <v>2.427666690925529e-06</v>
      </c>
      <c r="AG70" t="n">
        <v>0.09937499999999999</v>
      </c>
      <c r="AH70" t="n">
        <v>80601.6529494545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10.4868</v>
      </c>
      <c r="E71" t="n">
        <v>9.539999999999999</v>
      </c>
      <c r="F71" t="n">
        <v>6.77</v>
      </c>
      <c r="G71" t="n">
        <v>81.22</v>
      </c>
      <c r="H71" t="n">
        <v>1.4</v>
      </c>
      <c r="I71" t="n">
        <v>5</v>
      </c>
      <c r="J71" t="n">
        <v>232.33</v>
      </c>
      <c r="K71" t="n">
        <v>55.27</v>
      </c>
      <c r="L71" t="n">
        <v>18.25</v>
      </c>
      <c r="M71" t="n">
        <v>3</v>
      </c>
      <c r="N71" t="n">
        <v>53.81</v>
      </c>
      <c r="O71" t="n">
        <v>28888.51</v>
      </c>
      <c r="P71" t="n">
        <v>88.63</v>
      </c>
      <c r="Q71" t="n">
        <v>204.14</v>
      </c>
      <c r="R71" t="n">
        <v>24.23</v>
      </c>
      <c r="S71" t="n">
        <v>17.37</v>
      </c>
      <c r="T71" t="n">
        <v>1334.8</v>
      </c>
      <c r="U71" t="n">
        <v>0.72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64.93174751172131</v>
      </c>
      <c r="AB71" t="n">
        <v>88.84248153203161</v>
      </c>
      <c r="AC71" t="n">
        <v>80.36347978584186</v>
      </c>
      <c r="AD71" t="n">
        <v>64931.74751172132</v>
      </c>
      <c r="AE71" t="n">
        <v>88842.48153203161</v>
      </c>
      <c r="AF71" t="n">
        <v>2.429079646817278e-06</v>
      </c>
      <c r="AG71" t="n">
        <v>0.09937499999999999</v>
      </c>
      <c r="AH71" t="n">
        <v>80363.47978584186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10.492</v>
      </c>
      <c r="E72" t="n">
        <v>9.529999999999999</v>
      </c>
      <c r="F72" t="n">
        <v>6.76</v>
      </c>
      <c r="G72" t="n">
        <v>81.16</v>
      </c>
      <c r="H72" t="n">
        <v>1.41</v>
      </c>
      <c r="I72" t="n">
        <v>5</v>
      </c>
      <c r="J72" t="n">
        <v>232.76</v>
      </c>
      <c r="K72" t="n">
        <v>55.27</v>
      </c>
      <c r="L72" t="n">
        <v>18.5</v>
      </c>
      <c r="M72" t="n">
        <v>3</v>
      </c>
      <c r="N72" t="n">
        <v>53.99</v>
      </c>
      <c r="O72" t="n">
        <v>28941.18</v>
      </c>
      <c r="P72" t="n">
        <v>88.23</v>
      </c>
      <c r="Q72" t="n">
        <v>204.14</v>
      </c>
      <c r="R72" t="n">
        <v>24.09</v>
      </c>
      <c r="S72" t="n">
        <v>17.37</v>
      </c>
      <c r="T72" t="n">
        <v>1260.74</v>
      </c>
      <c r="U72" t="n">
        <v>0.72</v>
      </c>
      <c r="V72" t="n">
        <v>0.76</v>
      </c>
      <c r="W72" t="n">
        <v>1.14</v>
      </c>
      <c r="X72" t="n">
        <v>0.07000000000000001</v>
      </c>
      <c r="Y72" t="n">
        <v>1</v>
      </c>
      <c r="Z72" t="n">
        <v>10</v>
      </c>
      <c r="AA72" t="n">
        <v>64.66763126795681</v>
      </c>
      <c r="AB72" t="n">
        <v>88.48110603532687</v>
      </c>
      <c r="AC72" t="n">
        <v>80.03659345934882</v>
      </c>
      <c r="AD72" t="n">
        <v>64667.6312679568</v>
      </c>
      <c r="AE72" t="n">
        <v>88481.10603532687</v>
      </c>
      <c r="AF72" t="n">
        <v>2.430284133806965e-06</v>
      </c>
      <c r="AG72" t="n">
        <v>0.09927083333333332</v>
      </c>
      <c r="AH72" t="n">
        <v>80036.59345934882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10.4923</v>
      </c>
      <c r="E73" t="n">
        <v>9.529999999999999</v>
      </c>
      <c r="F73" t="n">
        <v>6.76</v>
      </c>
      <c r="G73" t="n">
        <v>81.16</v>
      </c>
      <c r="H73" t="n">
        <v>1.43</v>
      </c>
      <c r="I73" t="n">
        <v>5</v>
      </c>
      <c r="J73" t="n">
        <v>233.19</v>
      </c>
      <c r="K73" t="n">
        <v>55.27</v>
      </c>
      <c r="L73" t="n">
        <v>18.75</v>
      </c>
      <c r="M73" t="n">
        <v>3</v>
      </c>
      <c r="N73" t="n">
        <v>54.17</v>
      </c>
      <c r="O73" t="n">
        <v>28993.92</v>
      </c>
      <c r="P73" t="n">
        <v>87.87</v>
      </c>
      <c r="Q73" t="n">
        <v>204.14</v>
      </c>
      <c r="R73" t="n">
        <v>24.06</v>
      </c>
      <c r="S73" t="n">
        <v>17.37</v>
      </c>
      <c r="T73" t="n">
        <v>1246.17</v>
      </c>
      <c r="U73" t="n">
        <v>0.72</v>
      </c>
      <c r="V73" t="n">
        <v>0.76</v>
      </c>
      <c r="W73" t="n">
        <v>1.14</v>
      </c>
      <c r="X73" t="n">
        <v>0.07000000000000001</v>
      </c>
      <c r="Y73" t="n">
        <v>1</v>
      </c>
      <c r="Z73" t="n">
        <v>10</v>
      </c>
      <c r="AA73" t="n">
        <v>64.47911913107528</v>
      </c>
      <c r="AB73" t="n">
        <v>88.22317541307716</v>
      </c>
      <c r="AC73" t="n">
        <v>79.80327937367863</v>
      </c>
      <c r="AD73" t="n">
        <v>64479.11913107528</v>
      </c>
      <c r="AE73" t="n">
        <v>88223.17541307716</v>
      </c>
      <c r="AF73" t="n">
        <v>2.430353623440985e-06</v>
      </c>
      <c r="AG73" t="n">
        <v>0.09927083333333332</v>
      </c>
      <c r="AH73" t="n">
        <v>79803.27937367864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10.4858</v>
      </c>
      <c r="E74" t="n">
        <v>9.539999999999999</v>
      </c>
      <c r="F74" t="n">
        <v>6.77</v>
      </c>
      <c r="G74" t="n">
        <v>81.23</v>
      </c>
      <c r="H74" t="n">
        <v>1.45</v>
      </c>
      <c r="I74" t="n">
        <v>5</v>
      </c>
      <c r="J74" t="n">
        <v>233.62</v>
      </c>
      <c r="K74" t="n">
        <v>55.27</v>
      </c>
      <c r="L74" t="n">
        <v>19</v>
      </c>
      <c r="M74" t="n">
        <v>3</v>
      </c>
      <c r="N74" t="n">
        <v>54.34</v>
      </c>
      <c r="O74" t="n">
        <v>29046.73</v>
      </c>
      <c r="P74" t="n">
        <v>87.45999999999999</v>
      </c>
      <c r="Q74" t="n">
        <v>204.14</v>
      </c>
      <c r="R74" t="n">
        <v>24.18</v>
      </c>
      <c r="S74" t="n">
        <v>17.37</v>
      </c>
      <c r="T74" t="n">
        <v>1309.4</v>
      </c>
      <c r="U74" t="n">
        <v>0.72</v>
      </c>
      <c r="V74" t="n">
        <v>0.75</v>
      </c>
      <c r="W74" t="n">
        <v>1.15</v>
      </c>
      <c r="X74" t="n">
        <v>0.08</v>
      </c>
      <c r="Y74" t="n">
        <v>1</v>
      </c>
      <c r="Z74" t="n">
        <v>10</v>
      </c>
      <c r="AA74" t="n">
        <v>64.33054477198785</v>
      </c>
      <c r="AB74" t="n">
        <v>88.01988942033572</v>
      </c>
      <c r="AC74" t="n">
        <v>79.61939471077069</v>
      </c>
      <c r="AD74" t="n">
        <v>64330.54477198784</v>
      </c>
      <c r="AE74" t="n">
        <v>88019.88942033572</v>
      </c>
      <c r="AF74" t="n">
        <v>2.428848014703876e-06</v>
      </c>
      <c r="AG74" t="n">
        <v>0.09937499999999999</v>
      </c>
      <c r="AH74" t="n">
        <v>79619.39471077069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10.4892</v>
      </c>
      <c r="E75" t="n">
        <v>9.529999999999999</v>
      </c>
      <c r="F75" t="n">
        <v>6.77</v>
      </c>
      <c r="G75" t="n">
        <v>81.19</v>
      </c>
      <c r="H75" t="n">
        <v>1.46</v>
      </c>
      <c r="I75" t="n">
        <v>5</v>
      </c>
      <c r="J75" t="n">
        <v>234.04</v>
      </c>
      <c r="K75" t="n">
        <v>55.27</v>
      </c>
      <c r="L75" t="n">
        <v>19.25</v>
      </c>
      <c r="M75" t="n">
        <v>3</v>
      </c>
      <c r="N75" t="n">
        <v>54.52</v>
      </c>
      <c r="O75" t="n">
        <v>29099.59</v>
      </c>
      <c r="P75" t="n">
        <v>87.06999999999999</v>
      </c>
      <c r="Q75" t="n">
        <v>204.14</v>
      </c>
      <c r="R75" t="n">
        <v>24.17</v>
      </c>
      <c r="S75" t="n">
        <v>17.37</v>
      </c>
      <c r="T75" t="n">
        <v>1300.54</v>
      </c>
      <c r="U75" t="n">
        <v>0.72</v>
      </c>
      <c r="V75" t="n">
        <v>0.75</v>
      </c>
      <c r="W75" t="n">
        <v>1.14</v>
      </c>
      <c r="X75" t="n">
        <v>0.07000000000000001</v>
      </c>
      <c r="Y75" t="n">
        <v>1</v>
      </c>
      <c r="Z75" t="n">
        <v>10</v>
      </c>
      <c r="AA75" t="n">
        <v>64.10766716440209</v>
      </c>
      <c r="AB75" t="n">
        <v>87.71493844497094</v>
      </c>
      <c r="AC75" t="n">
        <v>79.34354782849327</v>
      </c>
      <c r="AD75" t="n">
        <v>64107.66716440209</v>
      </c>
      <c r="AE75" t="n">
        <v>87714.93844497095</v>
      </c>
      <c r="AF75" t="n">
        <v>2.429635563889441e-06</v>
      </c>
      <c r="AG75" t="n">
        <v>0.09927083333333332</v>
      </c>
      <c r="AH75" t="n">
        <v>79343.54782849328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10.4871</v>
      </c>
      <c r="E76" t="n">
        <v>9.539999999999999</v>
      </c>
      <c r="F76" t="n">
        <v>6.77</v>
      </c>
      <c r="G76" t="n">
        <v>81.22</v>
      </c>
      <c r="H76" t="n">
        <v>1.48</v>
      </c>
      <c r="I76" t="n">
        <v>5</v>
      </c>
      <c r="J76" t="n">
        <v>234.47</v>
      </c>
      <c r="K76" t="n">
        <v>55.27</v>
      </c>
      <c r="L76" t="n">
        <v>19.5</v>
      </c>
      <c r="M76" t="n">
        <v>3</v>
      </c>
      <c r="N76" t="n">
        <v>54.7</v>
      </c>
      <c r="O76" t="n">
        <v>29152.52</v>
      </c>
      <c r="P76" t="n">
        <v>87.03</v>
      </c>
      <c r="Q76" t="n">
        <v>204.14</v>
      </c>
      <c r="R76" t="n">
        <v>24.21</v>
      </c>
      <c r="S76" t="n">
        <v>17.37</v>
      </c>
      <c r="T76" t="n">
        <v>1324.46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  <c r="AA76" t="n">
        <v>64.09967442596388</v>
      </c>
      <c r="AB76" t="n">
        <v>87.70400242762506</v>
      </c>
      <c r="AC76" t="n">
        <v>79.33365552929406</v>
      </c>
      <c r="AD76" t="n">
        <v>64099.67442596388</v>
      </c>
      <c r="AE76" t="n">
        <v>87704.00242762506</v>
      </c>
      <c r="AF76" t="n">
        <v>2.429149136451298e-06</v>
      </c>
      <c r="AG76" t="n">
        <v>0.09937499999999999</v>
      </c>
      <c r="AH76" t="n">
        <v>79333.65552929406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10.4849</v>
      </c>
      <c r="E77" t="n">
        <v>9.539999999999999</v>
      </c>
      <c r="F77" t="n">
        <v>6.77</v>
      </c>
      <c r="G77" t="n">
        <v>81.23999999999999</v>
      </c>
      <c r="H77" t="n">
        <v>1.49</v>
      </c>
      <c r="I77" t="n">
        <v>5</v>
      </c>
      <c r="J77" t="n">
        <v>234.9</v>
      </c>
      <c r="K77" t="n">
        <v>55.27</v>
      </c>
      <c r="L77" t="n">
        <v>19.75</v>
      </c>
      <c r="M77" t="n">
        <v>3</v>
      </c>
      <c r="N77" t="n">
        <v>54.88</v>
      </c>
      <c r="O77" t="n">
        <v>29205.51</v>
      </c>
      <c r="P77" t="n">
        <v>86.83</v>
      </c>
      <c r="Q77" t="n">
        <v>204.14</v>
      </c>
      <c r="R77" t="n">
        <v>24.32</v>
      </c>
      <c r="S77" t="n">
        <v>17.37</v>
      </c>
      <c r="T77" t="n">
        <v>1377.24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64.00891317530024</v>
      </c>
      <c r="AB77" t="n">
        <v>87.57981888036332</v>
      </c>
      <c r="AC77" t="n">
        <v>79.22132388549026</v>
      </c>
      <c r="AD77" t="n">
        <v>64008.91317530024</v>
      </c>
      <c r="AE77" t="n">
        <v>87579.81888036332</v>
      </c>
      <c r="AF77" t="n">
        <v>2.428639545801815e-06</v>
      </c>
      <c r="AG77" t="n">
        <v>0.09937499999999999</v>
      </c>
      <c r="AH77" t="n">
        <v>79221.32388549026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10.4828</v>
      </c>
      <c r="E78" t="n">
        <v>9.539999999999999</v>
      </c>
      <c r="F78" t="n">
        <v>6.77</v>
      </c>
      <c r="G78" t="n">
        <v>81.26000000000001</v>
      </c>
      <c r="H78" t="n">
        <v>1.51</v>
      </c>
      <c r="I78" t="n">
        <v>5</v>
      </c>
      <c r="J78" t="n">
        <v>235.33</v>
      </c>
      <c r="K78" t="n">
        <v>55.27</v>
      </c>
      <c r="L78" t="n">
        <v>20</v>
      </c>
      <c r="M78" t="n">
        <v>3</v>
      </c>
      <c r="N78" t="n">
        <v>55.06</v>
      </c>
      <c r="O78" t="n">
        <v>29258.57</v>
      </c>
      <c r="P78" t="n">
        <v>86.59999999999999</v>
      </c>
      <c r="Q78" t="n">
        <v>204.14</v>
      </c>
      <c r="R78" t="n">
        <v>24.31</v>
      </c>
      <c r="S78" t="n">
        <v>17.37</v>
      </c>
      <c r="T78" t="n">
        <v>1371.16</v>
      </c>
      <c r="U78" t="n">
        <v>0.71</v>
      </c>
      <c r="V78" t="n">
        <v>0.75</v>
      </c>
      <c r="W78" t="n">
        <v>1.15</v>
      </c>
      <c r="X78" t="n">
        <v>0.08</v>
      </c>
      <c r="Y78" t="n">
        <v>1</v>
      </c>
      <c r="Z78" t="n">
        <v>10</v>
      </c>
      <c r="AA78" t="n">
        <v>63.90194855049445</v>
      </c>
      <c r="AB78" t="n">
        <v>87.43346516175794</v>
      </c>
      <c r="AC78" t="n">
        <v>79.08893796037977</v>
      </c>
      <c r="AD78" t="n">
        <v>63901.94855049445</v>
      </c>
      <c r="AE78" t="n">
        <v>87433.46516175794</v>
      </c>
      <c r="AF78" t="n">
        <v>2.428153118363672e-06</v>
      </c>
      <c r="AG78" t="n">
        <v>0.09937499999999999</v>
      </c>
      <c r="AH78" t="n">
        <v>79088.93796037977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10.4874</v>
      </c>
      <c r="E79" t="n">
        <v>9.539999999999999</v>
      </c>
      <c r="F79" t="n">
        <v>6.77</v>
      </c>
      <c r="G79" t="n">
        <v>81.20999999999999</v>
      </c>
      <c r="H79" t="n">
        <v>1.53</v>
      </c>
      <c r="I79" t="n">
        <v>5</v>
      </c>
      <c r="J79" t="n">
        <v>235.76</v>
      </c>
      <c r="K79" t="n">
        <v>55.27</v>
      </c>
      <c r="L79" t="n">
        <v>20.25</v>
      </c>
      <c r="M79" t="n">
        <v>3</v>
      </c>
      <c r="N79" t="n">
        <v>55.24</v>
      </c>
      <c r="O79" t="n">
        <v>29311.69</v>
      </c>
      <c r="P79" t="n">
        <v>86.12</v>
      </c>
      <c r="Q79" t="n">
        <v>204.19</v>
      </c>
      <c r="R79" t="n">
        <v>24.21</v>
      </c>
      <c r="S79" t="n">
        <v>17.37</v>
      </c>
      <c r="T79" t="n">
        <v>1321.55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63.62569301736694</v>
      </c>
      <c r="AB79" t="n">
        <v>87.05548015379908</v>
      </c>
      <c r="AC79" t="n">
        <v>78.7470273110751</v>
      </c>
      <c r="AD79" t="n">
        <v>63625.69301736694</v>
      </c>
      <c r="AE79" t="n">
        <v>87055.48015379909</v>
      </c>
      <c r="AF79" t="n">
        <v>2.429218626085318e-06</v>
      </c>
      <c r="AG79" t="n">
        <v>0.09937499999999999</v>
      </c>
      <c r="AH79" t="n">
        <v>78747.0273110751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10.559</v>
      </c>
      <c r="E80" t="n">
        <v>9.470000000000001</v>
      </c>
      <c r="F80" t="n">
        <v>6.74</v>
      </c>
      <c r="G80" t="n">
        <v>101.15</v>
      </c>
      <c r="H80" t="n">
        <v>1.54</v>
      </c>
      <c r="I80" t="n">
        <v>4</v>
      </c>
      <c r="J80" t="n">
        <v>236.2</v>
      </c>
      <c r="K80" t="n">
        <v>55.27</v>
      </c>
      <c r="L80" t="n">
        <v>20.5</v>
      </c>
      <c r="M80" t="n">
        <v>2</v>
      </c>
      <c r="N80" t="n">
        <v>55.42</v>
      </c>
      <c r="O80" t="n">
        <v>29364.87</v>
      </c>
      <c r="P80" t="n">
        <v>85.42</v>
      </c>
      <c r="Q80" t="n">
        <v>204.14</v>
      </c>
      <c r="R80" t="n">
        <v>23.44</v>
      </c>
      <c r="S80" t="n">
        <v>17.37</v>
      </c>
      <c r="T80" t="n">
        <v>943.0599999999999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62.76953941739864</v>
      </c>
      <c r="AB80" t="n">
        <v>85.88405302749196</v>
      </c>
      <c r="AC80" t="n">
        <v>77.68739954559406</v>
      </c>
      <c r="AD80" t="n">
        <v>62769.53941739864</v>
      </c>
      <c r="AE80" t="n">
        <v>85884.05302749196</v>
      </c>
      <c r="AF80" t="n">
        <v>2.445803485404855e-06</v>
      </c>
      <c r="AG80" t="n">
        <v>0.09864583333333334</v>
      </c>
      <c r="AH80" t="n">
        <v>77687.39954559406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10.5597</v>
      </c>
      <c r="E81" t="n">
        <v>9.470000000000001</v>
      </c>
      <c r="F81" t="n">
        <v>6.74</v>
      </c>
      <c r="G81" t="n">
        <v>101.15</v>
      </c>
      <c r="H81" t="n">
        <v>1.56</v>
      </c>
      <c r="I81" t="n">
        <v>4</v>
      </c>
      <c r="J81" t="n">
        <v>236.63</v>
      </c>
      <c r="K81" t="n">
        <v>55.27</v>
      </c>
      <c r="L81" t="n">
        <v>20.75</v>
      </c>
      <c r="M81" t="n">
        <v>2</v>
      </c>
      <c r="N81" t="n">
        <v>55.6</v>
      </c>
      <c r="O81" t="n">
        <v>29418.12</v>
      </c>
      <c r="P81" t="n">
        <v>85.51000000000001</v>
      </c>
      <c r="Q81" t="n">
        <v>204.14</v>
      </c>
      <c r="R81" t="n">
        <v>23.44</v>
      </c>
      <c r="S81" t="n">
        <v>17.37</v>
      </c>
      <c r="T81" t="n">
        <v>944.14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62.81188800645859</v>
      </c>
      <c r="AB81" t="n">
        <v>85.94199623533166</v>
      </c>
      <c r="AC81" t="n">
        <v>77.73981273500137</v>
      </c>
      <c r="AD81" t="n">
        <v>62811.88800645859</v>
      </c>
      <c r="AE81" t="n">
        <v>85941.99623533165</v>
      </c>
      <c r="AF81" t="n">
        <v>2.445965627884236e-06</v>
      </c>
      <c r="AG81" t="n">
        <v>0.09864583333333334</v>
      </c>
      <c r="AH81" t="n">
        <v>77739.81273500137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10.5522</v>
      </c>
      <c r="E82" t="n">
        <v>9.48</v>
      </c>
      <c r="F82" t="n">
        <v>6.75</v>
      </c>
      <c r="G82" t="n">
        <v>101.25</v>
      </c>
      <c r="H82" t="n">
        <v>1.58</v>
      </c>
      <c r="I82" t="n">
        <v>4</v>
      </c>
      <c r="J82" t="n">
        <v>237.06</v>
      </c>
      <c r="K82" t="n">
        <v>55.27</v>
      </c>
      <c r="L82" t="n">
        <v>21</v>
      </c>
      <c r="M82" t="n">
        <v>2</v>
      </c>
      <c r="N82" t="n">
        <v>55.79</v>
      </c>
      <c r="O82" t="n">
        <v>29471.44</v>
      </c>
      <c r="P82" t="n">
        <v>85.73</v>
      </c>
      <c r="Q82" t="n">
        <v>204.14</v>
      </c>
      <c r="R82" t="n">
        <v>23.65</v>
      </c>
      <c r="S82" t="n">
        <v>17.37</v>
      </c>
      <c r="T82" t="n">
        <v>1047.04</v>
      </c>
      <c r="U82" t="n">
        <v>0.73</v>
      </c>
      <c r="V82" t="n">
        <v>0.76</v>
      </c>
      <c r="W82" t="n">
        <v>1.14</v>
      </c>
      <c r="X82" t="n">
        <v>0.06</v>
      </c>
      <c r="Y82" t="n">
        <v>1</v>
      </c>
      <c r="Z82" t="n">
        <v>10</v>
      </c>
      <c r="AA82" t="n">
        <v>62.99389660143724</v>
      </c>
      <c r="AB82" t="n">
        <v>86.1910284246338</v>
      </c>
      <c r="AC82" t="n">
        <v>77.96507764167546</v>
      </c>
      <c r="AD82" t="n">
        <v>62993.89660143723</v>
      </c>
      <c r="AE82" t="n">
        <v>86191.0284246338</v>
      </c>
      <c r="AF82" t="n">
        <v>2.444228387033725e-06</v>
      </c>
      <c r="AG82" t="n">
        <v>0.09875</v>
      </c>
      <c r="AH82" t="n">
        <v>77965.07764167547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10.5535</v>
      </c>
      <c r="E83" t="n">
        <v>9.48</v>
      </c>
      <c r="F83" t="n">
        <v>6.75</v>
      </c>
      <c r="G83" t="n">
        <v>101.23</v>
      </c>
      <c r="H83" t="n">
        <v>1.59</v>
      </c>
      <c r="I83" t="n">
        <v>4</v>
      </c>
      <c r="J83" t="n">
        <v>237.49</v>
      </c>
      <c r="K83" t="n">
        <v>55.27</v>
      </c>
      <c r="L83" t="n">
        <v>21.25</v>
      </c>
      <c r="M83" t="n">
        <v>2</v>
      </c>
      <c r="N83" t="n">
        <v>55.97</v>
      </c>
      <c r="O83" t="n">
        <v>29524.81</v>
      </c>
      <c r="P83" t="n">
        <v>85.83</v>
      </c>
      <c r="Q83" t="n">
        <v>204.14</v>
      </c>
      <c r="R83" t="n">
        <v>23.64</v>
      </c>
      <c r="S83" t="n">
        <v>17.37</v>
      </c>
      <c r="T83" t="n">
        <v>1044.81</v>
      </c>
      <c r="U83" t="n">
        <v>0.73</v>
      </c>
      <c r="V83" t="n">
        <v>0.76</v>
      </c>
      <c r="W83" t="n">
        <v>1.14</v>
      </c>
      <c r="X83" t="n">
        <v>0.06</v>
      </c>
      <c r="Y83" t="n">
        <v>1</v>
      </c>
      <c r="Z83" t="n">
        <v>10</v>
      </c>
      <c r="AA83" t="n">
        <v>63.03794007818318</v>
      </c>
      <c r="AB83" t="n">
        <v>86.25129065257865</v>
      </c>
      <c r="AC83" t="n">
        <v>78.01958852716383</v>
      </c>
      <c r="AD83" t="n">
        <v>63037.94007818319</v>
      </c>
      <c r="AE83" t="n">
        <v>86251.29065257865</v>
      </c>
      <c r="AF83" t="n">
        <v>2.444529508781148e-06</v>
      </c>
      <c r="AG83" t="n">
        <v>0.09875</v>
      </c>
      <c r="AH83" t="n">
        <v>78019.58852716384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10.5538</v>
      </c>
      <c r="E84" t="n">
        <v>9.48</v>
      </c>
      <c r="F84" t="n">
        <v>6.75</v>
      </c>
      <c r="G84" t="n">
        <v>101.22</v>
      </c>
      <c r="H84" t="n">
        <v>1.61</v>
      </c>
      <c r="I84" t="n">
        <v>4</v>
      </c>
      <c r="J84" t="n">
        <v>237.93</v>
      </c>
      <c r="K84" t="n">
        <v>55.27</v>
      </c>
      <c r="L84" t="n">
        <v>21.5</v>
      </c>
      <c r="M84" t="n">
        <v>2</v>
      </c>
      <c r="N84" t="n">
        <v>56.15</v>
      </c>
      <c r="O84" t="n">
        <v>29578.26</v>
      </c>
      <c r="P84" t="n">
        <v>85.84</v>
      </c>
      <c r="Q84" t="n">
        <v>204.14</v>
      </c>
      <c r="R84" t="n">
        <v>23.7</v>
      </c>
      <c r="S84" t="n">
        <v>17.37</v>
      </c>
      <c r="T84" t="n">
        <v>1070.99</v>
      </c>
      <c r="U84" t="n">
        <v>0.73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63.04135943548049</v>
      </c>
      <c r="AB84" t="n">
        <v>86.25596916808421</v>
      </c>
      <c r="AC84" t="n">
        <v>78.02382053171588</v>
      </c>
      <c r="AD84" t="n">
        <v>63041.35943548049</v>
      </c>
      <c r="AE84" t="n">
        <v>86255.96916808421</v>
      </c>
      <c r="AF84" t="n">
        <v>2.444598998415168e-06</v>
      </c>
      <c r="AG84" t="n">
        <v>0.09875</v>
      </c>
      <c r="AH84" t="n">
        <v>78023.82053171589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10.5553</v>
      </c>
      <c r="E85" t="n">
        <v>9.470000000000001</v>
      </c>
      <c r="F85" t="n">
        <v>6.75</v>
      </c>
      <c r="G85" t="n">
        <v>101.2</v>
      </c>
      <c r="H85" t="n">
        <v>1.62</v>
      </c>
      <c r="I85" t="n">
        <v>4</v>
      </c>
      <c r="J85" t="n">
        <v>238.36</v>
      </c>
      <c r="K85" t="n">
        <v>55.27</v>
      </c>
      <c r="L85" t="n">
        <v>21.75</v>
      </c>
      <c r="M85" t="n">
        <v>2</v>
      </c>
      <c r="N85" t="n">
        <v>56.34</v>
      </c>
      <c r="O85" t="n">
        <v>29631.77</v>
      </c>
      <c r="P85" t="n">
        <v>86.04000000000001</v>
      </c>
      <c r="Q85" t="n">
        <v>204.14</v>
      </c>
      <c r="R85" t="n">
        <v>23.61</v>
      </c>
      <c r="S85" t="n">
        <v>17.37</v>
      </c>
      <c r="T85" t="n">
        <v>1026.89</v>
      </c>
      <c r="U85" t="n">
        <v>0.74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63.13547475070473</v>
      </c>
      <c r="AB85" t="n">
        <v>86.38474189444862</v>
      </c>
      <c r="AC85" t="n">
        <v>78.14030336980979</v>
      </c>
      <c r="AD85" t="n">
        <v>63135.47475070473</v>
      </c>
      <c r="AE85" t="n">
        <v>86384.74189444863</v>
      </c>
      <c r="AF85" t="n">
        <v>2.44494644658527e-06</v>
      </c>
      <c r="AG85" t="n">
        <v>0.09864583333333334</v>
      </c>
      <c r="AH85" t="n">
        <v>78140.30336980979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10.5584</v>
      </c>
      <c r="E86" t="n">
        <v>9.470000000000001</v>
      </c>
      <c r="F86" t="n">
        <v>6.74</v>
      </c>
      <c r="G86" t="n">
        <v>101.16</v>
      </c>
      <c r="H86" t="n">
        <v>1.64</v>
      </c>
      <c r="I86" t="n">
        <v>4</v>
      </c>
      <c r="J86" t="n">
        <v>238.79</v>
      </c>
      <c r="K86" t="n">
        <v>55.27</v>
      </c>
      <c r="L86" t="n">
        <v>22</v>
      </c>
      <c r="M86" t="n">
        <v>2</v>
      </c>
      <c r="N86" t="n">
        <v>56.52</v>
      </c>
      <c r="O86" t="n">
        <v>29685.34</v>
      </c>
      <c r="P86" t="n">
        <v>85.98</v>
      </c>
      <c r="Q86" t="n">
        <v>204.22</v>
      </c>
      <c r="R86" t="n">
        <v>23.49</v>
      </c>
      <c r="S86" t="n">
        <v>17.37</v>
      </c>
      <c r="T86" t="n">
        <v>967.67</v>
      </c>
      <c r="U86" t="n">
        <v>0.74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63.06162919335573</v>
      </c>
      <c r="AB86" t="n">
        <v>86.28370314504772</v>
      </c>
      <c r="AC86" t="n">
        <v>78.04890761684288</v>
      </c>
      <c r="AD86" t="n">
        <v>63061.62919335573</v>
      </c>
      <c r="AE86" t="n">
        <v>86283.70314504772</v>
      </c>
      <c r="AF86" t="n">
        <v>2.445664506136814e-06</v>
      </c>
      <c r="AG86" t="n">
        <v>0.09864583333333334</v>
      </c>
      <c r="AH86" t="n">
        <v>78048.90761684289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10.5587</v>
      </c>
      <c r="E87" t="n">
        <v>9.470000000000001</v>
      </c>
      <c r="F87" t="n">
        <v>6.74</v>
      </c>
      <c r="G87" t="n">
        <v>101.16</v>
      </c>
      <c r="H87" t="n">
        <v>1.65</v>
      </c>
      <c r="I87" t="n">
        <v>4</v>
      </c>
      <c r="J87" t="n">
        <v>239.23</v>
      </c>
      <c r="K87" t="n">
        <v>55.27</v>
      </c>
      <c r="L87" t="n">
        <v>22.25</v>
      </c>
      <c r="M87" t="n">
        <v>2</v>
      </c>
      <c r="N87" t="n">
        <v>56.71</v>
      </c>
      <c r="O87" t="n">
        <v>29738.98</v>
      </c>
      <c r="P87" t="n">
        <v>86.04000000000001</v>
      </c>
      <c r="Q87" t="n">
        <v>204.14</v>
      </c>
      <c r="R87" t="n">
        <v>23.46</v>
      </c>
      <c r="S87" t="n">
        <v>17.37</v>
      </c>
      <c r="T87" t="n">
        <v>950.3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63.09081630356821</v>
      </c>
      <c r="AB87" t="n">
        <v>86.32363823688483</v>
      </c>
      <c r="AC87" t="n">
        <v>78.08503135956433</v>
      </c>
      <c r="AD87" t="n">
        <v>63090.81630356821</v>
      </c>
      <c r="AE87" t="n">
        <v>86323.63823688483</v>
      </c>
      <c r="AF87" t="n">
        <v>2.445733995770835e-06</v>
      </c>
      <c r="AG87" t="n">
        <v>0.09864583333333334</v>
      </c>
      <c r="AH87" t="n">
        <v>78085.03135956432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10.5569</v>
      </c>
      <c r="E88" t="n">
        <v>9.470000000000001</v>
      </c>
      <c r="F88" t="n">
        <v>6.75</v>
      </c>
      <c r="G88" t="n">
        <v>101.18</v>
      </c>
      <c r="H88" t="n">
        <v>1.67</v>
      </c>
      <c r="I88" t="n">
        <v>4</v>
      </c>
      <c r="J88" t="n">
        <v>239.66</v>
      </c>
      <c r="K88" t="n">
        <v>55.27</v>
      </c>
      <c r="L88" t="n">
        <v>22.5</v>
      </c>
      <c r="M88" t="n">
        <v>2</v>
      </c>
      <c r="N88" t="n">
        <v>56.89</v>
      </c>
      <c r="O88" t="n">
        <v>29792.69</v>
      </c>
      <c r="P88" t="n">
        <v>86.06</v>
      </c>
      <c r="Q88" t="n">
        <v>204.14</v>
      </c>
      <c r="R88" t="n">
        <v>23.54</v>
      </c>
      <c r="S88" t="n">
        <v>17.37</v>
      </c>
      <c r="T88" t="n">
        <v>992.4299999999999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63.1365081942557</v>
      </c>
      <c r="AB88" t="n">
        <v>86.38615589750736</v>
      </c>
      <c r="AC88" t="n">
        <v>78.14158242240117</v>
      </c>
      <c r="AD88" t="n">
        <v>63136.5081942557</v>
      </c>
      <c r="AE88" t="n">
        <v>86386.15589750737</v>
      </c>
      <c r="AF88" t="n">
        <v>2.445317057966712e-06</v>
      </c>
      <c r="AG88" t="n">
        <v>0.09864583333333334</v>
      </c>
      <c r="AH88" t="n">
        <v>78141.58242240117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10.5482</v>
      </c>
      <c r="E89" t="n">
        <v>9.48</v>
      </c>
      <c r="F89" t="n">
        <v>6.75</v>
      </c>
      <c r="G89" t="n">
        <v>101.3</v>
      </c>
      <c r="H89" t="n">
        <v>1.69</v>
      </c>
      <c r="I89" t="n">
        <v>4</v>
      </c>
      <c r="J89" t="n">
        <v>240.1</v>
      </c>
      <c r="K89" t="n">
        <v>55.27</v>
      </c>
      <c r="L89" t="n">
        <v>22.75</v>
      </c>
      <c r="M89" t="n">
        <v>2</v>
      </c>
      <c r="N89" t="n">
        <v>57.08</v>
      </c>
      <c r="O89" t="n">
        <v>29846.46</v>
      </c>
      <c r="P89" t="n">
        <v>86.06</v>
      </c>
      <c r="Q89" t="n">
        <v>204.14</v>
      </c>
      <c r="R89" t="n">
        <v>23.74</v>
      </c>
      <c r="S89" t="n">
        <v>17.37</v>
      </c>
      <c r="T89" t="n">
        <v>1094.8</v>
      </c>
      <c r="U89" t="n">
        <v>0.73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63.18730417696625</v>
      </c>
      <c r="AB89" t="n">
        <v>86.45565720201252</v>
      </c>
      <c r="AC89" t="n">
        <v>78.20445061995007</v>
      </c>
      <c r="AD89" t="n">
        <v>63187.30417696625</v>
      </c>
      <c r="AE89" t="n">
        <v>86455.65720201252</v>
      </c>
      <c r="AF89" t="n">
        <v>2.44330185858012e-06</v>
      </c>
      <c r="AG89" t="n">
        <v>0.09875</v>
      </c>
      <c r="AH89" t="n">
        <v>78204.45061995006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10.5501</v>
      </c>
      <c r="E90" t="n">
        <v>9.48</v>
      </c>
      <c r="F90" t="n">
        <v>6.75</v>
      </c>
      <c r="G90" t="n">
        <v>101.28</v>
      </c>
      <c r="H90" t="n">
        <v>1.7</v>
      </c>
      <c r="I90" t="n">
        <v>4</v>
      </c>
      <c r="J90" t="n">
        <v>240.54</v>
      </c>
      <c r="K90" t="n">
        <v>55.27</v>
      </c>
      <c r="L90" t="n">
        <v>23</v>
      </c>
      <c r="M90" t="n">
        <v>2</v>
      </c>
      <c r="N90" t="n">
        <v>57.26</v>
      </c>
      <c r="O90" t="n">
        <v>29900.43</v>
      </c>
      <c r="P90" t="n">
        <v>85.95</v>
      </c>
      <c r="Q90" t="n">
        <v>204.14</v>
      </c>
      <c r="R90" t="n">
        <v>23.72</v>
      </c>
      <c r="S90" t="n">
        <v>17.37</v>
      </c>
      <c r="T90" t="n">
        <v>1083.21</v>
      </c>
      <c r="U90" t="n">
        <v>0.73</v>
      </c>
      <c r="V90" t="n">
        <v>0.76</v>
      </c>
      <c r="W90" t="n">
        <v>1.14</v>
      </c>
      <c r="X90" t="n">
        <v>0.06</v>
      </c>
      <c r="Y90" t="n">
        <v>1</v>
      </c>
      <c r="Z90" t="n">
        <v>10</v>
      </c>
      <c r="AA90" t="n">
        <v>63.11953190364363</v>
      </c>
      <c r="AB90" t="n">
        <v>86.36292818775088</v>
      </c>
      <c r="AC90" t="n">
        <v>78.12057153266355</v>
      </c>
      <c r="AD90" t="n">
        <v>63119.53190364363</v>
      </c>
      <c r="AE90" t="n">
        <v>86362.92818775088</v>
      </c>
      <c r="AF90" t="n">
        <v>2.443741959595583e-06</v>
      </c>
      <c r="AG90" t="n">
        <v>0.09875</v>
      </c>
      <c r="AH90" t="n">
        <v>78120.57153266354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10.5532</v>
      </c>
      <c r="E91" t="n">
        <v>9.48</v>
      </c>
      <c r="F91" t="n">
        <v>6.75</v>
      </c>
      <c r="G91" t="n">
        <v>101.23</v>
      </c>
      <c r="H91" t="n">
        <v>1.72</v>
      </c>
      <c r="I91" t="n">
        <v>4</v>
      </c>
      <c r="J91" t="n">
        <v>240.97</v>
      </c>
      <c r="K91" t="n">
        <v>55.27</v>
      </c>
      <c r="L91" t="n">
        <v>23.25</v>
      </c>
      <c r="M91" t="n">
        <v>2</v>
      </c>
      <c r="N91" t="n">
        <v>57.45</v>
      </c>
      <c r="O91" t="n">
        <v>29954.34</v>
      </c>
      <c r="P91" t="n">
        <v>85.86</v>
      </c>
      <c r="Q91" t="n">
        <v>204.14</v>
      </c>
      <c r="R91" t="n">
        <v>23.66</v>
      </c>
      <c r="S91" t="n">
        <v>17.37</v>
      </c>
      <c r="T91" t="n">
        <v>1051.85</v>
      </c>
      <c r="U91" t="n">
        <v>0.73</v>
      </c>
      <c r="V91" t="n">
        <v>0.76</v>
      </c>
      <c r="W91" t="n">
        <v>1.14</v>
      </c>
      <c r="X91" t="n">
        <v>0.06</v>
      </c>
      <c r="Y91" t="n">
        <v>1</v>
      </c>
      <c r="Z91" t="n">
        <v>10</v>
      </c>
      <c r="AA91" t="n">
        <v>63.05514728828384</v>
      </c>
      <c r="AB91" t="n">
        <v>86.27483431656691</v>
      </c>
      <c r="AC91" t="n">
        <v>78.0408852169048</v>
      </c>
      <c r="AD91" t="n">
        <v>63055.14728828384</v>
      </c>
      <c r="AE91" t="n">
        <v>86274.83431656691</v>
      </c>
      <c r="AF91" t="n">
        <v>2.444460019147127e-06</v>
      </c>
      <c r="AG91" t="n">
        <v>0.09875</v>
      </c>
      <c r="AH91" t="n">
        <v>78040.8852169048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10.5556</v>
      </c>
      <c r="E92" t="n">
        <v>9.470000000000001</v>
      </c>
      <c r="F92" t="n">
        <v>6.75</v>
      </c>
      <c r="G92" t="n">
        <v>101.2</v>
      </c>
      <c r="H92" t="n">
        <v>1.73</v>
      </c>
      <c r="I92" t="n">
        <v>4</v>
      </c>
      <c r="J92" t="n">
        <v>241.41</v>
      </c>
      <c r="K92" t="n">
        <v>55.27</v>
      </c>
      <c r="L92" t="n">
        <v>23.5</v>
      </c>
      <c r="M92" t="n">
        <v>2</v>
      </c>
      <c r="N92" t="n">
        <v>57.64</v>
      </c>
      <c r="O92" t="n">
        <v>30008.32</v>
      </c>
      <c r="P92" t="n">
        <v>85.70999999999999</v>
      </c>
      <c r="Q92" t="n">
        <v>204.17</v>
      </c>
      <c r="R92" t="n">
        <v>23.55</v>
      </c>
      <c r="S92" t="n">
        <v>17.37</v>
      </c>
      <c r="T92" t="n">
        <v>999.05</v>
      </c>
      <c r="U92" t="n">
        <v>0.74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62.9636031323997</v>
      </c>
      <c r="AB92" t="n">
        <v>86.14957956384315</v>
      </c>
      <c r="AC92" t="n">
        <v>77.9275846019848</v>
      </c>
      <c r="AD92" t="n">
        <v>62963.60313239969</v>
      </c>
      <c r="AE92" t="n">
        <v>86149.57956384314</v>
      </c>
      <c r="AF92" t="n">
        <v>2.44501593621929e-06</v>
      </c>
      <c r="AG92" t="n">
        <v>0.09864583333333334</v>
      </c>
      <c r="AH92" t="n">
        <v>77927.58460198481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10.5544</v>
      </c>
      <c r="E93" t="n">
        <v>9.470000000000001</v>
      </c>
      <c r="F93" t="n">
        <v>6.75</v>
      </c>
      <c r="G93" t="n">
        <v>101.22</v>
      </c>
      <c r="H93" t="n">
        <v>1.75</v>
      </c>
      <c r="I93" t="n">
        <v>4</v>
      </c>
      <c r="J93" t="n">
        <v>241.85</v>
      </c>
      <c r="K93" t="n">
        <v>55.27</v>
      </c>
      <c r="L93" t="n">
        <v>23.75</v>
      </c>
      <c r="M93" t="n">
        <v>2</v>
      </c>
      <c r="N93" t="n">
        <v>57.83</v>
      </c>
      <c r="O93" t="n">
        <v>30062.36</v>
      </c>
      <c r="P93" t="n">
        <v>85.61</v>
      </c>
      <c r="Q93" t="n">
        <v>204.14</v>
      </c>
      <c r="R93" t="n">
        <v>23.61</v>
      </c>
      <c r="S93" t="n">
        <v>17.37</v>
      </c>
      <c r="T93" t="n">
        <v>1029.04</v>
      </c>
      <c r="U93" t="n">
        <v>0.74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62.91898143961748</v>
      </c>
      <c r="AB93" t="n">
        <v>86.0885261952084</v>
      </c>
      <c r="AC93" t="n">
        <v>77.8723580811636</v>
      </c>
      <c r="AD93" t="n">
        <v>62918.98143961748</v>
      </c>
      <c r="AE93" t="n">
        <v>86088.5261952084</v>
      </c>
      <c r="AF93" t="n">
        <v>2.444737977683209e-06</v>
      </c>
      <c r="AG93" t="n">
        <v>0.09864583333333334</v>
      </c>
      <c r="AH93" t="n">
        <v>77872.35808116359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10.5625</v>
      </c>
      <c r="E94" t="n">
        <v>9.470000000000001</v>
      </c>
      <c r="F94" t="n">
        <v>6.74</v>
      </c>
      <c r="G94" t="n">
        <v>101.11</v>
      </c>
      <c r="H94" t="n">
        <v>1.76</v>
      </c>
      <c r="I94" t="n">
        <v>4</v>
      </c>
      <c r="J94" t="n">
        <v>242.29</v>
      </c>
      <c r="K94" t="n">
        <v>55.27</v>
      </c>
      <c r="L94" t="n">
        <v>24</v>
      </c>
      <c r="M94" t="n">
        <v>2</v>
      </c>
      <c r="N94" t="n">
        <v>58.02</v>
      </c>
      <c r="O94" t="n">
        <v>30116.47</v>
      </c>
      <c r="P94" t="n">
        <v>85.31</v>
      </c>
      <c r="Q94" t="n">
        <v>204.14</v>
      </c>
      <c r="R94" t="n">
        <v>23.35</v>
      </c>
      <c r="S94" t="n">
        <v>17.37</v>
      </c>
      <c r="T94" t="n">
        <v>899.3099999999999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62.69270582516053</v>
      </c>
      <c r="AB94" t="n">
        <v>85.77892591693298</v>
      </c>
      <c r="AC94" t="n">
        <v>77.59230561891997</v>
      </c>
      <c r="AD94" t="n">
        <v>62692.70582516053</v>
      </c>
      <c r="AE94" t="n">
        <v>85778.92591693297</v>
      </c>
      <c r="AF94" t="n">
        <v>2.44661419780176e-06</v>
      </c>
      <c r="AG94" t="n">
        <v>0.09864583333333334</v>
      </c>
      <c r="AH94" t="n">
        <v>77592.30561891997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10.5603</v>
      </c>
      <c r="E95" t="n">
        <v>9.470000000000001</v>
      </c>
      <c r="F95" t="n">
        <v>6.74</v>
      </c>
      <c r="G95" t="n">
        <v>101.14</v>
      </c>
      <c r="H95" t="n">
        <v>1.78</v>
      </c>
      <c r="I95" t="n">
        <v>4</v>
      </c>
      <c r="J95" t="n">
        <v>242.73</v>
      </c>
      <c r="K95" t="n">
        <v>55.27</v>
      </c>
      <c r="L95" t="n">
        <v>24.25</v>
      </c>
      <c r="M95" t="n">
        <v>2</v>
      </c>
      <c r="N95" t="n">
        <v>58.21</v>
      </c>
      <c r="O95" t="n">
        <v>30170.65</v>
      </c>
      <c r="P95" t="n">
        <v>85.06999999999999</v>
      </c>
      <c r="Q95" t="n">
        <v>204.14</v>
      </c>
      <c r="R95" t="n">
        <v>23.44</v>
      </c>
      <c r="S95" t="n">
        <v>17.37</v>
      </c>
      <c r="T95" t="n">
        <v>940.37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62.58168705841887</v>
      </c>
      <c r="AB95" t="n">
        <v>85.62702514247479</v>
      </c>
      <c r="AC95" t="n">
        <v>77.45490204118195</v>
      </c>
      <c r="AD95" t="n">
        <v>62581.68705841887</v>
      </c>
      <c r="AE95" t="n">
        <v>85627.0251424748</v>
      </c>
      <c r="AF95" t="n">
        <v>2.446104607152277e-06</v>
      </c>
      <c r="AG95" t="n">
        <v>0.09864583333333334</v>
      </c>
      <c r="AH95" t="n">
        <v>77454.90204118195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10.5618</v>
      </c>
      <c r="E96" t="n">
        <v>9.470000000000001</v>
      </c>
      <c r="F96" t="n">
        <v>6.74</v>
      </c>
      <c r="G96" t="n">
        <v>101.12</v>
      </c>
      <c r="H96" t="n">
        <v>1.79</v>
      </c>
      <c r="I96" t="n">
        <v>4</v>
      </c>
      <c r="J96" t="n">
        <v>243.17</v>
      </c>
      <c r="K96" t="n">
        <v>55.27</v>
      </c>
      <c r="L96" t="n">
        <v>24.5</v>
      </c>
      <c r="M96" t="n">
        <v>2</v>
      </c>
      <c r="N96" t="n">
        <v>58.4</v>
      </c>
      <c r="O96" t="n">
        <v>30224.9</v>
      </c>
      <c r="P96" t="n">
        <v>84.81</v>
      </c>
      <c r="Q96" t="n">
        <v>204.14</v>
      </c>
      <c r="R96" t="n">
        <v>23.42</v>
      </c>
      <c r="S96" t="n">
        <v>17.37</v>
      </c>
      <c r="T96" t="n">
        <v>934.24</v>
      </c>
      <c r="U96" t="n">
        <v>0.74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62.43910840882391</v>
      </c>
      <c r="AB96" t="n">
        <v>85.431942743973</v>
      </c>
      <c r="AC96" t="n">
        <v>77.27843803299324</v>
      </c>
      <c r="AD96" t="n">
        <v>62439.10840882391</v>
      </c>
      <c r="AE96" t="n">
        <v>85431.94274397299</v>
      </c>
      <c r="AF96" t="n">
        <v>2.446452055322379e-06</v>
      </c>
      <c r="AG96" t="n">
        <v>0.09864583333333334</v>
      </c>
      <c r="AH96" t="n">
        <v>77278.43803299323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10.5587</v>
      </c>
      <c r="E97" t="n">
        <v>9.470000000000001</v>
      </c>
      <c r="F97" t="n">
        <v>6.74</v>
      </c>
      <c r="G97" t="n">
        <v>101.16</v>
      </c>
      <c r="H97" t="n">
        <v>1.81</v>
      </c>
      <c r="I97" t="n">
        <v>4</v>
      </c>
      <c r="J97" t="n">
        <v>243.61</v>
      </c>
      <c r="K97" t="n">
        <v>55.27</v>
      </c>
      <c r="L97" t="n">
        <v>24.75</v>
      </c>
      <c r="M97" t="n">
        <v>2</v>
      </c>
      <c r="N97" t="n">
        <v>58.59</v>
      </c>
      <c r="O97" t="n">
        <v>30279.22</v>
      </c>
      <c r="P97" t="n">
        <v>84.64</v>
      </c>
      <c r="Q97" t="n">
        <v>204.14</v>
      </c>
      <c r="R97" t="n">
        <v>23.41</v>
      </c>
      <c r="S97" t="n">
        <v>17.37</v>
      </c>
      <c r="T97" t="n">
        <v>926.87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62.36925569537383</v>
      </c>
      <c r="AB97" t="n">
        <v>85.3363671797464</v>
      </c>
      <c r="AC97" t="n">
        <v>77.19198406647526</v>
      </c>
      <c r="AD97" t="n">
        <v>62369.25569537383</v>
      </c>
      <c r="AE97" t="n">
        <v>85336.3671797464</v>
      </c>
      <c r="AF97" t="n">
        <v>2.445733995770835e-06</v>
      </c>
      <c r="AG97" t="n">
        <v>0.09864583333333334</v>
      </c>
      <c r="AH97" t="n">
        <v>77191.98406647526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10.5615</v>
      </c>
      <c r="E98" t="n">
        <v>9.470000000000001</v>
      </c>
      <c r="F98" t="n">
        <v>6.74</v>
      </c>
      <c r="G98" t="n">
        <v>101.12</v>
      </c>
      <c r="H98" t="n">
        <v>1.82</v>
      </c>
      <c r="I98" t="n">
        <v>4</v>
      </c>
      <c r="J98" t="n">
        <v>244.05</v>
      </c>
      <c r="K98" t="n">
        <v>55.27</v>
      </c>
      <c r="L98" t="n">
        <v>25</v>
      </c>
      <c r="M98" t="n">
        <v>2</v>
      </c>
      <c r="N98" t="n">
        <v>58.78</v>
      </c>
      <c r="O98" t="n">
        <v>30333.61</v>
      </c>
      <c r="P98" t="n">
        <v>84.2</v>
      </c>
      <c r="Q98" t="n">
        <v>204.15</v>
      </c>
      <c r="R98" t="n">
        <v>23.43</v>
      </c>
      <c r="S98" t="n">
        <v>17.37</v>
      </c>
      <c r="T98" t="n">
        <v>936.11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62.12651626673587</v>
      </c>
      <c r="AB98" t="n">
        <v>85.00424038457632</v>
      </c>
      <c r="AC98" t="n">
        <v>76.8915549864932</v>
      </c>
      <c r="AD98" t="n">
        <v>62126.51626673587</v>
      </c>
      <c r="AE98" t="n">
        <v>85004.24038457632</v>
      </c>
      <c r="AF98" t="n">
        <v>2.446382565688359e-06</v>
      </c>
      <c r="AG98" t="n">
        <v>0.09864583333333334</v>
      </c>
      <c r="AH98" t="n">
        <v>76891.55498649321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10.5687</v>
      </c>
      <c r="E99" t="n">
        <v>9.460000000000001</v>
      </c>
      <c r="F99" t="n">
        <v>6.74</v>
      </c>
      <c r="G99" t="n">
        <v>101.03</v>
      </c>
      <c r="H99" t="n">
        <v>1.84</v>
      </c>
      <c r="I99" t="n">
        <v>4</v>
      </c>
      <c r="J99" t="n">
        <v>244.49</v>
      </c>
      <c r="K99" t="n">
        <v>55.27</v>
      </c>
      <c r="L99" t="n">
        <v>25.25</v>
      </c>
      <c r="M99" t="n">
        <v>2</v>
      </c>
      <c r="N99" t="n">
        <v>58.97</v>
      </c>
      <c r="O99" t="n">
        <v>30388.06</v>
      </c>
      <c r="P99" t="n">
        <v>83.90000000000001</v>
      </c>
      <c r="Q99" t="n">
        <v>204.14</v>
      </c>
      <c r="R99" t="n">
        <v>23.17</v>
      </c>
      <c r="S99" t="n">
        <v>17.37</v>
      </c>
      <c r="T99" t="n">
        <v>809.36</v>
      </c>
      <c r="U99" t="n">
        <v>0.75</v>
      </c>
      <c r="V99" t="n">
        <v>0.76</v>
      </c>
      <c r="W99" t="n">
        <v>1.14</v>
      </c>
      <c r="X99" t="n">
        <v>0.04</v>
      </c>
      <c r="Y99" t="n">
        <v>1</v>
      </c>
      <c r="Z99" t="n">
        <v>10</v>
      </c>
      <c r="AA99" t="n">
        <v>61.93071942751422</v>
      </c>
      <c r="AB99" t="n">
        <v>84.73634251120649</v>
      </c>
      <c r="AC99" t="n">
        <v>76.64922491016068</v>
      </c>
      <c r="AD99" t="n">
        <v>61930.71942751422</v>
      </c>
      <c r="AE99" t="n">
        <v>84736.34251120649</v>
      </c>
      <c r="AF99" t="n">
        <v>2.448050316904848e-06</v>
      </c>
      <c r="AG99" t="n">
        <v>0.09854166666666668</v>
      </c>
      <c r="AH99" t="n">
        <v>76649.22491016069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10.5708</v>
      </c>
      <c r="E100" t="n">
        <v>9.460000000000001</v>
      </c>
      <c r="F100" t="n">
        <v>6.73</v>
      </c>
      <c r="G100" t="n">
        <v>101</v>
      </c>
      <c r="H100" t="n">
        <v>1.85</v>
      </c>
      <c r="I100" t="n">
        <v>4</v>
      </c>
      <c r="J100" t="n">
        <v>244.93</v>
      </c>
      <c r="K100" t="n">
        <v>55.27</v>
      </c>
      <c r="L100" t="n">
        <v>25.5</v>
      </c>
      <c r="M100" t="n">
        <v>2</v>
      </c>
      <c r="N100" t="n">
        <v>59.16</v>
      </c>
      <c r="O100" t="n">
        <v>30442.58</v>
      </c>
      <c r="P100" t="n">
        <v>83.64</v>
      </c>
      <c r="Q100" t="n">
        <v>204.14</v>
      </c>
      <c r="R100" t="n">
        <v>23.11</v>
      </c>
      <c r="S100" t="n">
        <v>17.37</v>
      </c>
      <c r="T100" t="n">
        <v>776.8</v>
      </c>
      <c r="U100" t="n">
        <v>0.75</v>
      </c>
      <c r="V100" t="n">
        <v>0.76</v>
      </c>
      <c r="W100" t="n">
        <v>1.14</v>
      </c>
      <c r="X100" t="n">
        <v>0.04</v>
      </c>
      <c r="Y100" t="n">
        <v>1</v>
      </c>
      <c r="Z100" t="n">
        <v>10</v>
      </c>
      <c r="AA100" t="n">
        <v>61.76002775220311</v>
      </c>
      <c r="AB100" t="n">
        <v>84.50279463066072</v>
      </c>
      <c r="AC100" t="n">
        <v>76.43796651154761</v>
      </c>
      <c r="AD100" t="n">
        <v>61760.02775220312</v>
      </c>
      <c r="AE100" t="n">
        <v>84502.79463066072</v>
      </c>
      <c r="AF100" t="n">
        <v>2.448536744342991e-06</v>
      </c>
      <c r="AG100" t="n">
        <v>0.09854166666666668</v>
      </c>
      <c r="AH100" t="n">
        <v>76437.96651154761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10.569</v>
      </c>
      <c r="E101" t="n">
        <v>9.460000000000001</v>
      </c>
      <c r="F101" t="n">
        <v>6.73</v>
      </c>
      <c r="G101" t="n">
        <v>101.02</v>
      </c>
      <c r="H101" t="n">
        <v>1.87</v>
      </c>
      <c r="I101" t="n">
        <v>4</v>
      </c>
      <c r="J101" t="n">
        <v>245.38</v>
      </c>
      <c r="K101" t="n">
        <v>55.27</v>
      </c>
      <c r="L101" t="n">
        <v>25.75</v>
      </c>
      <c r="M101" t="n">
        <v>2</v>
      </c>
      <c r="N101" t="n">
        <v>59.35</v>
      </c>
      <c r="O101" t="n">
        <v>30497.18</v>
      </c>
      <c r="P101" t="n">
        <v>83.18000000000001</v>
      </c>
      <c r="Q101" t="n">
        <v>204.14</v>
      </c>
      <c r="R101" t="n">
        <v>23.11</v>
      </c>
      <c r="S101" t="n">
        <v>17.37</v>
      </c>
      <c r="T101" t="n">
        <v>775.1</v>
      </c>
      <c r="U101" t="n">
        <v>0.75</v>
      </c>
      <c r="V101" t="n">
        <v>0.76</v>
      </c>
      <c r="W101" t="n">
        <v>1.14</v>
      </c>
      <c r="X101" t="n">
        <v>0.04</v>
      </c>
      <c r="Y101" t="n">
        <v>1</v>
      </c>
      <c r="Z101" t="n">
        <v>10</v>
      </c>
      <c r="AA101" t="n">
        <v>61.5333643196598</v>
      </c>
      <c r="AB101" t="n">
        <v>84.1926637225702</v>
      </c>
      <c r="AC101" t="n">
        <v>76.1574340620537</v>
      </c>
      <c r="AD101" t="n">
        <v>61533.36431965981</v>
      </c>
      <c r="AE101" t="n">
        <v>84192.6637225702</v>
      </c>
      <c r="AF101" t="n">
        <v>2.448119806538869e-06</v>
      </c>
      <c r="AG101" t="n">
        <v>0.09854166666666668</v>
      </c>
      <c r="AH101" t="n">
        <v>76157.4340620537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10.5646</v>
      </c>
      <c r="E102" t="n">
        <v>9.470000000000001</v>
      </c>
      <c r="F102" t="n">
        <v>6.74</v>
      </c>
      <c r="G102" t="n">
        <v>101.08</v>
      </c>
      <c r="H102" t="n">
        <v>1.88</v>
      </c>
      <c r="I102" t="n">
        <v>4</v>
      </c>
      <c r="J102" t="n">
        <v>245.82</v>
      </c>
      <c r="K102" t="n">
        <v>55.27</v>
      </c>
      <c r="L102" t="n">
        <v>26</v>
      </c>
      <c r="M102" t="n">
        <v>2</v>
      </c>
      <c r="N102" t="n">
        <v>59.55</v>
      </c>
      <c r="O102" t="n">
        <v>30551.84</v>
      </c>
      <c r="P102" t="n">
        <v>83.05</v>
      </c>
      <c r="Q102" t="n">
        <v>204.14</v>
      </c>
      <c r="R102" t="n">
        <v>23.26</v>
      </c>
      <c r="S102" t="n">
        <v>17.37</v>
      </c>
      <c r="T102" t="n">
        <v>854.2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61.5164730632791</v>
      </c>
      <c r="AB102" t="n">
        <v>84.16955236040049</v>
      </c>
      <c r="AC102" t="n">
        <v>76.13652841585245</v>
      </c>
      <c r="AD102" t="n">
        <v>61516.4730632791</v>
      </c>
      <c r="AE102" t="n">
        <v>84169.55236040048</v>
      </c>
      <c r="AF102" t="n">
        <v>2.447100625239902e-06</v>
      </c>
      <c r="AG102" t="n">
        <v>0.09864583333333334</v>
      </c>
      <c r="AH102" t="n">
        <v>76136.52841585246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10.5674</v>
      </c>
      <c r="E103" t="n">
        <v>9.460000000000001</v>
      </c>
      <c r="F103" t="n">
        <v>6.74</v>
      </c>
      <c r="G103" t="n">
        <v>101.04</v>
      </c>
      <c r="H103" t="n">
        <v>1.9</v>
      </c>
      <c r="I103" t="n">
        <v>4</v>
      </c>
      <c r="J103" t="n">
        <v>246.26</v>
      </c>
      <c r="K103" t="n">
        <v>55.27</v>
      </c>
      <c r="L103" t="n">
        <v>26.25</v>
      </c>
      <c r="M103" t="n">
        <v>2</v>
      </c>
      <c r="N103" t="n">
        <v>59.74</v>
      </c>
      <c r="O103" t="n">
        <v>30606.57</v>
      </c>
      <c r="P103" t="n">
        <v>82.76000000000001</v>
      </c>
      <c r="Q103" t="n">
        <v>204.14</v>
      </c>
      <c r="R103" t="n">
        <v>23.23</v>
      </c>
      <c r="S103" t="n">
        <v>17.37</v>
      </c>
      <c r="T103" t="n">
        <v>837.35</v>
      </c>
      <c r="U103" t="n">
        <v>0.75</v>
      </c>
      <c r="V103" t="n">
        <v>0.76</v>
      </c>
      <c r="W103" t="n">
        <v>1.14</v>
      </c>
      <c r="X103" t="n">
        <v>0.04</v>
      </c>
      <c r="Y103" t="n">
        <v>1</v>
      </c>
      <c r="Z103" t="n">
        <v>10</v>
      </c>
      <c r="AA103" t="n">
        <v>61.35102801272531</v>
      </c>
      <c r="AB103" t="n">
        <v>83.94318314331241</v>
      </c>
      <c r="AC103" t="n">
        <v>75.93176355913201</v>
      </c>
      <c r="AD103" t="n">
        <v>61351.02801272531</v>
      </c>
      <c r="AE103" t="n">
        <v>83943.18314331242</v>
      </c>
      <c r="AF103" t="n">
        <v>2.447749195157426e-06</v>
      </c>
      <c r="AG103" t="n">
        <v>0.09854166666666668</v>
      </c>
      <c r="AH103" t="n">
        <v>75931.76355913201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10.5609</v>
      </c>
      <c r="E104" t="n">
        <v>9.470000000000001</v>
      </c>
      <c r="F104" t="n">
        <v>6.74</v>
      </c>
      <c r="G104" t="n">
        <v>101.13</v>
      </c>
      <c r="H104" t="n">
        <v>1.91</v>
      </c>
      <c r="I104" t="n">
        <v>4</v>
      </c>
      <c r="J104" t="n">
        <v>246.71</v>
      </c>
      <c r="K104" t="n">
        <v>55.27</v>
      </c>
      <c r="L104" t="n">
        <v>26.5</v>
      </c>
      <c r="M104" t="n">
        <v>2</v>
      </c>
      <c r="N104" t="n">
        <v>59.93</v>
      </c>
      <c r="O104" t="n">
        <v>30661.38</v>
      </c>
      <c r="P104" t="n">
        <v>82.44</v>
      </c>
      <c r="Q104" t="n">
        <v>204.14</v>
      </c>
      <c r="R104" t="n">
        <v>23.41</v>
      </c>
      <c r="S104" t="n">
        <v>17.37</v>
      </c>
      <c r="T104" t="n">
        <v>929.54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61.22302044736737</v>
      </c>
      <c r="AB104" t="n">
        <v>83.76803754509454</v>
      </c>
      <c r="AC104" t="n">
        <v>75.77333361098962</v>
      </c>
      <c r="AD104" t="n">
        <v>61223.02044736737</v>
      </c>
      <c r="AE104" t="n">
        <v>83768.03754509454</v>
      </c>
      <c r="AF104" t="n">
        <v>2.446243586420318e-06</v>
      </c>
      <c r="AG104" t="n">
        <v>0.09864583333333334</v>
      </c>
      <c r="AH104" t="n">
        <v>75773.33361098962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10.5625</v>
      </c>
      <c r="E105" t="n">
        <v>9.470000000000001</v>
      </c>
      <c r="F105" t="n">
        <v>6.74</v>
      </c>
      <c r="G105" t="n">
        <v>101.11</v>
      </c>
      <c r="H105" t="n">
        <v>1.93</v>
      </c>
      <c r="I105" t="n">
        <v>4</v>
      </c>
      <c r="J105" t="n">
        <v>247.15</v>
      </c>
      <c r="K105" t="n">
        <v>55.27</v>
      </c>
      <c r="L105" t="n">
        <v>26.75</v>
      </c>
      <c r="M105" t="n">
        <v>2</v>
      </c>
      <c r="N105" t="n">
        <v>60.13</v>
      </c>
      <c r="O105" t="n">
        <v>30716.25</v>
      </c>
      <c r="P105" t="n">
        <v>81.98999999999999</v>
      </c>
      <c r="Q105" t="n">
        <v>204.15</v>
      </c>
      <c r="R105" t="n">
        <v>23.38</v>
      </c>
      <c r="S105" t="n">
        <v>17.37</v>
      </c>
      <c r="T105" t="n">
        <v>913.67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60.98219198446919</v>
      </c>
      <c r="AB105" t="n">
        <v>83.43852541755547</v>
      </c>
      <c r="AC105" t="n">
        <v>75.4752696584296</v>
      </c>
      <c r="AD105" t="n">
        <v>60982.19198446919</v>
      </c>
      <c r="AE105" t="n">
        <v>83438.52541755547</v>
      </c>
      <c r="AF105" t="n">
        <v>2.44661419780176e-06</v>
      </c>
      <c r="AG105" t="n">
        <v>0.09864583333333334</v>
      </c>
      <c r="AH105" t="n">
        <v>75475.26965842959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10.5649</v>
      </c>
      <c r="E106" t="n">
        <v>9.470000000000001</v>
      </c>
      <c r="F106" t="n">
        <v>6.74</v>
      </c>
      <c r="G106" t="n">
        <v>101.08</v>
      </c>
      <c r="H106" t="n">
        <v>1.94</v>
      </c>
      <c r="I106" t="n">
        <v>4</v>
      </c>
      <c r="J106" t="n">
        <v>247.6</v>
      </c>
      <c r="K106" t="n">
        <v>55.27</v>
      </c>
      <c r="L106" t="n">
        <v>27</v>
      </c>
      <c r="M106" t="n">
        <v>2</v>
      </c>
      <c r="N106" t="n">
        <v>60.33</v>
      </c>
      <c r="O106" t="n">
        <v>30771.2</v>
      </c>
      <c r="P106" t="n">
        <v>81.68000000000001</v>
      </c>
      <c r="Q106" t="n">
        <v>204.14</v>
      </c>
      <c r="R106" t="n">
        <v>23.23</v>
      </c>
      <c r="S106" t="n">
        <v>17.37</v>
      </c>
      <c r="T106" t="n">
        <v>838.74</v>
      </c>
      <c r="U106" t="n">
        <v>0.75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60.80909682088107</v>
      </c>
      <c r="AB106" t="n">
        <v>83.20168897831468</v>
      </c>
      <c r="AC106" t="n">
        <v>75.26103655654781</v>
      </c>
      <c r="AD106" t="n">
        <v>60809.09682088107</v>
      </c>
      <c r="AE106" t="n">
        <v>83201.68897831468</v>
      </c>
      <c r="AF106" t="n">
        <v>2.447170114873923e-06</v>
      </c>
      <c r="AG106" t="n">
        <v>0.09864583333333334</v>
      </c>
      <c r="AH106" t="n">
        <v>75261.03655654781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10.5637</v>
      </c>
      <c r="E107" t="n">
        <v>9.470000000000001</v>
      </c>
      <c r="F107" t="n">
        <v>6.74</v>
      </c>
      <c r="G107" t="n">
        <v>101.09</v>
      </c>
      <c r="H107" t="n">
        <v>1.95</v>
      </c>
      <c r="I107" t="n">
        <v>4</v>
      </c>
      <c r="J107" t="n">
        <v>248.04</v>
      </c>
      <c r="K107" t="n">
        <v>55.27</v>
      </c>
      <c r="L107" t="n">
        <v>27.25</v>
      </c>
      <c r="M107" t="n">
        <v>2</v>
      </c>
      <c r="N107" t="n">
        <v>60.52</v>
      </c>
      <c r="O107" t="n">
        <v>30826.21</v>
      </c>
      <c r="P107" t="n">
        <v>81.47</v>
      </c>
      <c r="Q107" t="n">
        <v>204.14</v>
      </c>
      <c r="R107" t="n">
        <v>23.32</v>
      </c>
      <c r="S107" t="n">
        <v>17.37</v>
      </c>
      <c r="T107" t="n">
        <v>883.11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60.7076024539225</v>
      </c>
      <c r="AB107" t="n">
        <v>83.06281990782658</v>
      </c>
      <c r="AC107" t="n">
        <v>75.13542095524309</v>
      </c>
      <c r="AD107" t="n">
        <v>60707.6024539225</v>
      </c>
      <c r="AE107" t="n">
        <v>83062.81990782658</v>
      </c>
      <c r="AF107" t="n">
        <v>2.446892156337841e-06</v>
      </c>
      <c r="AG107" t="n">
        <v>0.09864583333333334</v>
      </c>
      <c r="AH107" t="n">
        <v>75135.4209552431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10.5671</v>
      </c>
      <c r="E108" t="n">
        <v>9.460000000000001</v>
      </c>
      <c r="F108" t="n">
        <v>6.74</v>
      </c>
      <c r="G108" t="n">
        <v>101.05</v>
      </c>
      <c r="H108" t="n">
        <v>1.97</v>
      </c>
      <c r="I108" t="n">
        <v>4</v>
      </c>
      <c r="J108" t="n">
        <v>248.49</v>
      </c>
      <c r="K108" t="n">
        <v>55.27</v>
      </c>
      <c r="L108" t="n">
        <v>27.5</v>
      </c>
      <c r="M108" t="n">
        <v>2</v>
      </c>
      <c r="N108" t="n">
        <v>60.72</v>
      </c>
      <c r="O108" t="n">
        <v>30881.3</v>
      </c>
      <c r="P108" t="n">
        <v>81.14</v>
      </c>
      <c r="Q108" t="n">
        <v>204.14</v>
      </c>
      <c r="R108" t="n">
        <v>23.23</v>
      </c>
      <c r="S108" t="n">
        <v>17.37</v>
      </c>
      <c r="T108" t="n">
        <v>839.59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60.51843000652182</v>
      </c>
      <c r="AB108" t="n">
        <v>82.80398581959369</v>
      </c>
      <c r="AC108" t="n">
        <v>74.90128962911517</v>
      </c>
      <c r="AD108" t="n">
        <v>60518.43000652182</v>
      </c>
      <c r="AE108" t="n">
        <v>82803.9858195937</v>
      </c>
      <c r="AF108" t="n">
        <v>2.447679705523406e-06</v>
      </c>
      <c r="AG108" t="n">
        <v>0.09854166666666668</v>
      </c>
      <c r="AH108" t="n">
        <v>74901.28962911517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10.5606</v>
      </c>
      <c r="E109" t="n">
        <v>9.470000000000001</v>
      </c>
      <c r="F109" t="n">
        <v>6.74</v>
      </c>
      <c r="G109" t="n">
        <v>101.13</v>
      </c>
      <c r="H109" t="n">
        <v>1.98</v>
      </c>
      <c r="I109" t="n">
        <v>4</v>
      </c>
      <c r="J109" t="n">
        <v>248.94</v>
      </c>
      <c r="K109" t="n">
        <v>55.27</v>
      </c>
      <c r="L109" t="n">
        <v>27.75</v>
      </c>
      <c r="M109" t="n">
        <v>2</v>
      </c>
      <c r="N109" t="n">
        <v>60.92</v>
      </c>
      <c r="O109" t="n">
        <v>30936.46</v>
      </c>
      <c r="P109" t="n">
        <v>80.70999999999999</v>
      </c>
      <c r="Q109" t="n">
        <v>204.14</v>
      </c>
      <c r="R109" t="n">
        <v>23.43</v>
      </c>
      <c r="S109" t="n">
        <v>17.37</v>
      </c>
      <c r="T109" t="n">
        <v>935.63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60.33322248796686</v>
      </c>
      <c r="AB109" t="n">
        <v>82.55057672192791</v>
      </c>
      <c r="AC109" t="n">
        <v>74.67206554006859</v>
      </c>
      <c r="AD109" t="n">
        <v>60333.22248796686</v>
      </c>
      <c r="AE109" t="n">
        <v>82550.57672192791</v>
      </c>
      <c r="AF109" t="n">
        <v>2.446174096786297e-06</v>
      </c>
      <c r="AG109" t="n">
        <v>0.09864583333333334</v>
      </c>
      <c r="AH109" t="n">
        <v>74672.06554006859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10.5569</v>
      </c>
      <c r="E110" t="n">
        <v>9.470000000000001</v>
      </c>
      <c r="F110" t="n">
        <v>6.75</v>
      </c>
      <c r="G110" t="n">
        <v>101.18</v>
      </c>
      <c r="H110" t="n">
        <v>2</v>
      </c>
      <c r="I110" t="n">
        <v>4</v>
      </c>
      <c r="J110" t="n">
        <v>249.39</v>
      </c>
      <c r="K110" t="n">
        <v>55.27</v>
      </c>
      <c r="L110" t="n">
        <v>28</v>
      </c>
      <c r="M110" t="n">
        <v>1</v>
      </c>
      <c r="N110" t="n">
        <v>61.11</v>
      </c>
      <c r="O110" t="n">
        <v>30991.69</v>
      </c>
      <c r="P110" t="n">
        <v>80.33</v>
      </c>
      <c r="Q110" t="n">
        <v>204.14</v>
      </c>
      <c r="R110" t="n">
        <v>23.44</v>
      </c>
      <c r="S110" t="n">
        <v>17.37</v>
      </c>
      <c r="T110" t="n">
        <v>942.09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60.18276016323598</v>
      </c>
      <c r="AB110" t="n">
        <v>82.34470753130191</v>
      </c>
      <c r="AC110" t="n">
        <v>74.48584421605665</v>
      </c>
      <c r="AD110" t="n">
        <v>60182.76016323597</v>
      </c>
      <c r="AE110" t="n">
        <v>82344.7075313019</v>
      </c>
      <c r="AF110" t="n">
        <v>2.445317057966712e-06</v>
      </c>
      <c r="AG110" t="n">
        <v>0.09864583333333334</v>
      </c>
      <c r="AH110" t="n">
        <v>74485.84421605665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10.5618</v>
      </c>
      <c r="E111" t="n">
        <v>9.470000000000001</v>
      </c>
      <c r="F111" t="n">
        <v>6.74</v>
      </c>
      <c r="G111" t="n">
        <v>101.12</v>
      </c>
      <c r="H111" t="n">
        <v>2.01</v>
      </c>
      <c r="I111" t="n">
        <v>4</v>
      </c>
      <c r="J111" t="n">
        <v>249.83</v>
      </c>
      <c r="K111" t="n">
        <v>55.27</v>
      </c>
      <c r="L111" t="n">
        <v>28.25</v>
      </c>
      <c r="M111" t="n">
        <v>1</v>
      </c>
      <c r="N111" t="n">
        <v>61.31</v>
      </c>
      <c r="O111" t="n">
        <v>31047</v>
      </c>
      <c r="P111" t="n">
        <v>80.09999999999999</v>
      </c>
      <c r="Q111" t="n">
        <v>204.14</v>
      </c>
      <c r="R111" t="n">
        <v>23.37</v>
      </c>
      <c r="S111" t="n">
        <v>17.37</v>
      </c>
      <c r="T111" t="n">
        <v>907.9400000000001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60.01228487018708</v>
      </c>
      <c r="AB111" t="n">
        <v>82.1114557145134</v>
      </c>
      <c r="AC111" t="n">
        <v>74.2748536252914</v>
      </c>
      <c r="AD111" t="n">
        <v>60012.28487018708</v>
      </c>
      <c r="AE111" t="n">
        <v>82111.4557145134</v>
      </c>
      <c r="AF111" t="n">
        <v>2.446452055322379e-06</v>
      </c>
      <c r="AG111" t="n">
        <v>0.09864583333333334</v>
      </c>
      <c r="AH111" t="n">
        <v>74274.85362529141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10.5606</v>
      </c>
      <c r="E112" t="n">
        <v>9.470000000000001</v>
      </c>
      <c r="F112" t="n">
        <v>6.74</v>
      </c>
      <c r="G112" t="n">
        <v>101.13</v>
      </c>
      <c r="H112" t="n">
        <v>2.03</v>
      </c>
      <c r="I112" t="n">
        <v>4</v>
      </c>
      <c r="J112" t="n">
        <v>250.28</v>
      </c>
      <c r="K112" t="n">
        <v>55.27</v>
      </c>
      <c r="L112" t="n">
        <v>28.5</v>
      </c>
      <c r="M112" t="n">
        <v>1</v>
      </c>
      <c r="N112" t="n">
        <v>61.51</v>
      </c>
      <c r="O112" t="n">
        <v>31102.37</v>
      </c>
      <c r="P112" t="n">
        <v>79.95</v>
      </c>
      <c r="Q112" t="n">
        <v>204.14</v>
      </c>
      <c r="R112" t="n">
        <v>23.39</v>
      </c>
      <c r="S112" t="n">
        <v>17.37</v>
      </c>
      <c r="T112" t="n">
        <v>916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59.94158863090491</v>
      </c>
      <c r="AB112" t="n">
        <v>82.01472600102962</v>
      </c>
      <c r="AC112" t="n">
        <v>74.18735565990147</v>
      </c>
      <c r="AD112" t="n">
        <v>59941.58863090491</v>
      </c>
      <c r="AE112" t="n">
        <v>82014.72600102962</v>
      </c>
      <c r="AF112" t="n">
        <v>2.446174096786297e-06</v>
      </c>
      <c r="AG112" t="n">
        <v>0.09864583333333334</v>
      </c>
      <c r="AH112" t="n">
        <v>74187.35565990147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10.6298</v>
      </c>
      <c r="E113" t="n">
        <v>9.41</v>
      </c>
      <c r="F113" t="n">
        <v>6.72</v>
      </c>
      <c r="G113" t="n">
        <v>134.42</v>
      </c>
      <c r="H113" t="n">
        <v>2.04</v>
      </c>
      <c r="I113" t="n">
        <v>3</v>
      </c>
      <c r="J113" t="n">
        <v>250.73</v>
      </c>
      <c r="K113" t="n">
        <v>55.27</v>
      </c>
      <c r="L113" t="n">
        <v>28.75</v>
      </c>
      <c r="M113" t="n">
        <v>0</v>
      </c>
      <c r="N113" t="n">
        <v>61.71</v>
      </c>
      <c r="O113" t="n">
        <v>31157.82</v>
      </c>
      <c r="P113" t="n">
        <v>79.44</v>
      </c>
      <c r="Q113" t="n">
        <v>204.14</v>
      </c>
      <c r="R113" t="n">
        <v>22.73</v>
      </c>
      <c r="S113" t="n">
        <v>17.37</v>
      </c>
      <c r="T113" t="n">
        <v>590.48</v>
      </c>
      <c r="U113" t="n">
        <v>0.76</v>
      </c>
      <c r="V113" t="n">
        <v>0.76</v>
      </c>
      <c r="W113" t="n">
        <v>1.14</v>
      </c>
      <c r="X113" t="n">
        <v>0.03</v>
      </c>
      <c r="Y113" t="n">
        <v>1</v>
      </c>
      <c r="Z113" t="n">
        <v>10</v>
      </c>
      <c r="AA113" t="n">
        <v>59.25138866228884</v>
      </c>
      <c r="AB113" t="n">
        <v>81.07036395449599</v>
      </c>
      <c r="AC113" t="n">
        <v>73.33312220166827</v>
      </c>
      <c r="AD113" t="n">
        <v>59251.38866228884</v>
      </c>
      <c r="AE113" t="n">
        <v>81070.36395449599</v>
      </c>
      <c r="AF113" t="n">
        <v>2.46220303903367e-06</v>
      </c>
      <c r="AG113" t="n">
        <v>0.09802083333333333</v>
      </c>
      <c r="AH113" t="n">
        <v>73333.12220166827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8.650499999999999</v>
      </c>
      <c r="E2" t="n">
        <v>11.56</v>
      </c>
      <c r="F2" t="n">
        <v>7.89</v>
      </c>
      <c r="G2" t="n">
        <v>7.89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58</v>
      </c>
      <c r="N2" t="n">
        <v>18.64</v>
      </c>
      <c r="O2" t="n">
        <v>15605.44</v>
      </c>
      <c r="P2" t="n">
        <v>82.22</v>
      </c>
      <c r="Q2" t="n">
        <v>204.18</v>
      </c>
      <c r="R2" t="n">
        <v>59.63</v>
      </c>
      <c r="S2" t="n">
        <v>17.37</v>
      </c>
      <c r="T2" t="n">
        <v>18757.29</v>
      </c>
      <c r="U2" t="n">
        <v>0.29</v>
      </c>
      <c r="V2" t="n">
        <v>0.65</v>
      </c>
      <c r="W2" t="n">
        <v>1.23</v>
      </c>
      <c r="X2" t="n">
        <v>1.2</v>
      </c>
      <c r="Y2" t="n">
        <v>1</v>
      </c>
      <c r="Z2" t="n">
        <v>10</v>
      </c>
      <c r="AA2" t="n">
        <v>72.86044135347348</v>
      </c>
      <c r="AB2" t="n">
        <v>99.6908702355969</v>
      </c>
      <c r="AC2" t="n">
        <v>90.17651349735151</v>
      </c>
      <c r="AD2" t="n">
        <v>72860.44135347348</v>
      </c>
      <c r="AE2" t="n">
        <v>99690.8702355969</v>
      </c>
      <c r="AF2" t="n">
        <v>2.176087278020956e-06</v>
      </c>
      <c r="AG2" t="n">
        <v>0.1204166666666667</v>
      </c>
      <c r="AH2" t="n">
        <v>90176.51349735151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9.1059</v>
      </c>
      <c r="E3" t="n">
        <v>10.98</v>
      </c>
      <c r="F3" t="n">
        <v>7.65</v>
      </c>
      <c r="G3" t="n">
        <v>9.76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79.40000000000001</v>
      </c>
      <c r="Q3" t="n">
        <v>204.25</v>
      </c>
      <c r="R3" t="n">
        <v>51.61</v>
      </c>
      <c r="S3" t="n">
        <v>17.37</v>
      </c>
      <c r="T3" t="n">
        <v>14812.1</v>
      </c>
      <c r="U3" t="n">
        <v>0.34</v>
      </c>
      <c r="V3" t="n">
        <v>0.67</v>
      </c>
      <c r="W3" t="n">
        <v>1.22</v>
      </c>
      <c r="X3" t="n">
        <v>0.96</v>
      </c>
      <c r="Y3" t="n">
        <v>1</v>
      </c>
      <c r="Z3" t="n">
        <v>10</v>
      </c>
      <c r="AA3" t="n">
        <v>67.05884400543472</v>
      </c>
      <c r="AB3" t="n">
        <v>91.75286879560316</v>
      </c>
      <c r="AC3" t="n">
        <v>82.99610377373327</v>
      </c>
      <c r="AD3" t="n">
        <v>67058.84400543472</v>
      </c>
      <c r="AE3" t="n">
        <v>91752.86879560316</v>
      </c>
      <c r="AF3" t="n">
        <v>2.290645990975207e-06</v>
      </c>
      <c r="AG3" t="n">
        <v>0.114375</v>
      </c>
      <c r="AH3" t="n">
        <v>82996.10377373327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9.4832</v>
      </c>
      <c r="E4" t="n">
        <v>10.54</v>
      </c>
      <c r="F4" t="n">
        <v>7.44</v>
      </c>
      <c r="G4" t="n">
        <v>11.75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76.97</v>
      </c>
      <c r="Q4" t="n">
        <v>204.17</v>
      </c>
      <c r="R4" t="n">
        <v>45.24</v>
      </c>
      <c r="S4" t="n">
        <v>17.37</v>
      </c>
      <c r="T4" t="n">
        <v>11674.63</v>
      </c>
      <c r="U4" t="n">
        <v>0.38</v>
      </c>
      <c r="V4" t="n">
        <v>0.6899999999999999</v>
      </c>
      <c r="W4" t="n">
        <v>1.2</v>
      </c>
      <c r="X4" t="n">
        <v>0.75</v>
      </c>
      <c r="Y4" t="n">
        <v>1</v>
      </c>
      <c r="Z4" t="n">
        <v>10</v>
      </c>
      <c r="AA4" t="n">
        <v>62.5957579400532</v>
      </c>
      <c r="AB4" t="n">
        <v>85.64627754349036</v>
      </c>
      <c r="AC4" t="n">
        <v>77.4723170200655</v>
      </c>
      <c r="AD4" t="n">
        <v>62595.7579400532</v>
      </c>
      <c r="AE4" t="n">
        <v>85646.27754349036</v>
      </c>
      <c r="AF4" t="n">
        <v>2.38555816136967e-06</v>
      </c>
      <c r="AG4" t="n">
        <v>0.1097916666666667</v>
      </c>
      <c r="AH4" t="n">
        <v>77472.3170200655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9.7471</v>
      </c>
      <c r="E5" t="n">
        <v>10.26</v>
      </c>
      <c r="F5" t="n">
        <v>7.31</v>
      </c>
      <c r="G5" t="n">
        <v>13.71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75.27</v>
      </c>
      <c r="Q5" t="n">
        <v>204.16</v>
      </c>
      <c r="R5" t="n">
        <v>40.91</v>
      </c>
      <c r="S5" t="n">
        <v>17.37</v>
      </c>
      <c r="T5" t="n">
        <v>9537.620000000001</v>
      </c>
      <c r="U5" t="n">
        <v>0.42</v>
      </c>
      <c r="V5" t="n">
        <v>0.7</v>
      </c>
      <c r="W5" t="n">
        <v>1.19</v>
      </c>
      <c r="X5" t="n">
        <v>0.62</v>
      </c>
      <c r="Y5" t="n">
        <v>1</v>
      </c>
      <c r="Z5" t="n">
        <v>10</v>
      </c>
      <c r="AA5" t="n">
        <v>59.71586528043873</v>
      </c>
      <c r="AB5" t="n">
        <v>81.70588135471053</v>
      </c>
      <c r="AC5" t="n">
        <v>73.90798671316081</v>
      </c>
      <c r="AD5" t="n">
        <v>59715.86528043873</v>
      </c>
      <c r="AE5" t="n">
        <v>81705.88135471052</v>
      </c>
      <c r="AF5" t="n">
        <v>2.451943853834815e-06</v>
      </c>
      <c r="AG5" t="n">
        <v>0.106875</v>
      </c>
      <c r="AH5" t="n">
        <v>73907.9867131608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9.9176</v>
      </c>
      <c r="E6" t="n">
        <v>10.08</v>
      </c>
      <c r="F6" t="n">
        <v>7.24</v>
      </c>
      <c r="G6" t="n">
        <v>15.5</v>
      </c>
      <c r="H6" t="n">
        <v>0.28</v>
      </c>
      <c r="I6" t="n">
        <v>28</v>
      </c>
      <c r="J6" t="n">
        <v>125.95</v>
      </c>
      <c r="K6" t="n">
        <v>45</v>
      </c>
      <c r="L6" t="n">
        <v>2</v>
      </c>
      <c r="M6" t="n">
        <v>26</v>
      </c>
      <c r="N6" t="n">
        <v>18.95</v>
      </c>
      <c r="O6" t="n">
        <v>15767.7</v>
      </c>
      <c r="P6" t="n">
        <v>74.23999999999999</v>
      </c>
      <c r="Q6" t="n">
        <v>204.17</v>
      </c>
      <c r="R6" t="n">
        <v>38.73</v>
      </c>
      <c r="S6" t="n">
        <v>17.37</v>
      </c>
      <c r="T6" t="n">
        <v>8467.59</v>
      </c>
      <c r="U6" t="n">
        <v>0.45</v>
      </c>
      <c r="V6" t="n">
        <v>0.71</v>
      </c>
      <c r="W6" t="n">
        <v>1.18</v>
      </c>
      <c r="X6" t="n">
        <v>0.54</v>
      </c>
      <c r="Y6" t="n">
        <v>1</v>
      </c>
      <c r="Z6" t="n">
        <v>10</v>
      </c>
      <c r="AA6" t="n">
        <v>58.00367361657218</v>
      </c>
      <c r="AB6" t="n">
        <v>79.3631851836444</v>
      </c>
      <c r="AC6" t="n">
        <v>71.78887417666574</v>
      </c>
      <c r="AD6" t="n">
        <v>58003.67361657218</v>
      </c>
      <c r="AE6" t="n">
        <v>79363.18518364441</v>
      </c>
      <c r="AF6" t="n">
        <v>2.494834193225899e-06</v>
      </c>
      <c r="AG6" t="n">
        <v>0.105</v>
      </c>
      <c r="AH6" t="n">
        <v>71788.87417666575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10.064</v>
      </c>
      <c r="E7" t="n">
        <v>9.94</v>
      </c>
      <c r="F7" t="n">
        <v>7.17</v>
      </c>
      <c r="G7" t="n">
        <v>17.2</v>
      </c>
      <c r="H7" t="n">
        <v>0.31</v>
      </c>
      <c r="I7" t="n">
        <v>25</v>
      </c>
      <c r="J7" t="n">
        <v>126.28</v>
      </c>
      <c r="K7" t="n">
        <v>45</v>
      </c>
      <c r="L7" t="n">
        <v>2.25</v>
      </c>
      <c r="M7" t="n">
        <v>23</v>
      </c>
      <c r="N7" t="n">
        <v>19.03</v>
      </c>
      <c r="O7" t="n">
        <v>15808.34</v>
      </c>
      <c r="P7" t="n">
        <v>73.27</v>
      </c>
      <c r="Q7" t="n">
        <v>204.21</v>
      </c>
      <c r="R7" t="n">
        <v>36.61</v>
      </c>
      <c r="S7" t="n">
        <v>17.37</v>
      </c>
      <c r="T7" t="n">
        <v>7420.21</v>
      </c>
      <c r="U7" t="n">
        <v>0.47</v>
      </c>
      <c r="V7" t="n">
        <v>0.71</v>
      </c>
      <c r="W7" t="n">
        <v>1.17</v>
      </c>
      <c r="X7" t="n">
        <v>0.47</v>
      </c>
      <c r="Y7" t="n">
        <v>1</v>
      </c>
      <c r="Z7" t="n">
        <v>10</v>
      </c>
      <c r="AA7" t="n">
        <v>56.51312235689579</v>
      </c>
      <c r="AB7" t="n">
        <v>77.32374719167562</v>
      </c>
      <c r="AC7" t="n">
        <v>69.9440772842806</v>
      </c>
      <c r="AD7" t="n">
        <v>56513.12235689579</v>
      </c>
      <c r="AE7" t="n">
        <v>77323.74719167562</v>
      </c>
      <c r="AF7" t="n">
        <v>2.531662027166396e-06</v>
      </c>
      <c r="AG7" t="n">
        <v>0.1035416666666667</v>
      </c>
      <c r="AH7" t="n">
        <v>69944.07728428059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10.194</v>
      </c>
      <c r="E8" t="n">
        <v>9.81</v>
      </c>
      <c r="F8" t="n">
        <v>7.12</v>
      </c>
      <c r="G8" t="n">
        <v>19.41</v>
      </c>
      <c r="H8" t="n">
        <v>0.35</v>
      </c>
      <c r="I8" t="n">
        <v>22</v>
      </c>
      <c r="J8" t="n">
        <v>126.61</v>
      </c>
      <c r="K8" t="n">
        <v>45</v>
      </c>
      <c r="L8" t="n">
        <v>2.5</v>
      </c>
      <c r="M8" t="n">
        <v>20</v>
      </c>
      <c r="N8" t="n">
        <v>19.11</v>
      </c>
      <c r="O8" t="n">
        <v>15849</v>
      </c>
      <c r="P8" t="n">
        <v>72.44</v>
      </c>
      <c r="Q8" t="n">
        <v>204.15</v>
      </c>
      <c r="R8" t="n">
        <v>35.1</v>
      </c>
      <c r="S8" t="n">
        <v>17.37</v>
      </c>
      <c r="T8" t="n">
        <v>6681.45</v>
      </c>
      <c r="U8" t="n">
        <v>0.5</v>
      </c>
      <c r="V8" t="n">
        <v>0.72</v>
      </c>
      <c r="W8" t="n">
        <v>1.17</v>
      </c>
      <c r="X8" t="n">
        <v>0.42</v>
      </c>
      <c r="Y8" t="n">
        <v>1</v>
      </c>
      <c r="Z8" t="n">
        <v>10</v>
      </c>
      <c r="AA8" t="n">
        <v>55.26697446450677</v>
      </c>
      <c r="AB8" t="n">
        <v>75.61871266914483</v>
      </c>
      <c r="AC8" t="n">
        <v>68.40176886354863</v>
      </c>
      <c r="AD8" t="n">
        <v>55266.97446450678</v>
      </c>
      <c r="AE8" t="n">
        <v>75618.71266914482</v>
      </c>
      <c r="AF8" t="n">
        <v>2.564364338725581e-06</v>
      </c>
      <c r="AG8" t="n">
        <v>0.1021875</v>
      </c>
      <c r="AH8" t="n">
        <v>68401.76886354863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10.2925</v>
      </c>
      <c r="E9" t="n">
        <v>9.720000000000001</v>
      </c>
      <c r="F9" t="n">
        <v>7.07</v>
      </c>
      <c r="G9" t="n">
        <v>21.22</v>
      </c>
      <c r="H9" t="n">
        <v>0.38</v>
      </c>
      <c r="I9" t="n">
        <v>20</v>
      </c>
      <c r="J9" t="n">
        <v>126.94</v>
      </c>
      <c r="K9" t="n">
        <v>45</v>
      </c>
      <c r="L9" t="n">
        <v>2.75</v>
      </c>
      <c r="M9" t="n">
        <v>18</v>
      </c>
      <c r="N9" t="n">
        <v>19.19</v>
      </c>
      <c r="O9" t="n">
        <v>15889.69</v>
      </c>
      <c r="P9" t="n">
        <v>71.77</v>
      </c>
      <c r="Q9" t="n">
        <v>204.15</v>
      </c>
      <c r="R9" t="n">
        <v>33.78</v>
      </c>
      <c r="S9" t="n">
        <v>17.37</v>
      </c>
      <c r="T9" t="n">
        <v>6031.96</v>
      </c>
      <c r="U9" t="n">
        <v>0.51</v>
      </c>
      <c r="V9" t="n">
        <v>0.72</v>
      </c>
      <c r="W9" t="n">
        <v>1.17</v>
      </c>
      <c r="X9" t="n">
        <v>0.38</v>
      </c>
      <c r="Y9" t="n">
        <v>1</v>
      </c>
      <c r="Z9" t="n">
        <v>10</v>
      </c>
      <c r="AA9" t="n">
        <v>54.29743826884595</v>
      </c>
      <c r="AB9" t="n">
        <v>74.29215047332416</v>
      </c>
      <c r="AC9" t="n">
        <v>67.20181190185494</v>
      </c>
      <c r="AD9" t="n">
        <v>54297.43826884595</v>
      </c>
      <c r="AE9" t="n">
        <v>74292.15047332416</v>
      </c>
      <c r="AF9" t="n">
        <v>2.589142628637731e-06</v>
      </c>
      <c r="AG9" t="n">
        <v>0.10125</v>
      </c>
      <c r="AH9" t="n">
        <v>67201.81190185493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10.4007</v>
      </c>
      <c r="E10" t="n">
        <v>9.609999999999999</v>
      </c>
      <c r="F10" t="n">
        <v>7.02</v>
      </c>
      <c r="G10" t="n">
        <v>23.41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16</v>
      </c>
      <c r="N10" t="n">
        <v>19.27</v>
      </c>
      <c r="O10" t="n">
        <v>15930.42</v>
      </c>
      <c r="P10" t="n">
        <v>70.88</v>
      </c>
      <c r="Q10" t="n">
        <v>204.15</v>
      </c>
      <c r="R10" t="n">
        <v>32.3</v>
      </c>
      <c r="S10" t="n">
        <v>17.37</v>
      </c>
      <c r="T10" t="n">
        <v>5303.74</v>
      </c>
      <c r="U10" t="n">
        <v>0.54</v>
      </c>
      <c r="V10" t="n">
        <v>0.73</v>
      </c>
      <c r="W10" t="n">
        <v>1.16</v>
      </c>
      <c r="X10" t="n">
        <v>0.33</v>
      </c>
      <c r="Y10" t="n">
        <v>1</v>
      </c>
      <c r="Z10" t="n">
        <v>10</v>
      </c>
      <c r="AA10" t="n">
        <v>53.18257846542127</v>
      </c>
      <c r="AB10" t="n">
        <v>72.766750106136</v>
      </c>
      <c r="AC10" t="n">
        <v>65.82199360479785</v>
      </c>
      <c r="AD10" t="n">
        <v>53182.57846542126</v>
      </c>
      <c r="AE10" t="n">
        <v>72766.75010613599</v>
      </c>
      <c r="AF10" t="n">
        <v>2.616361014104683e-06</v>
      </c>
      <c r="AG10" t="n">
        <v>0.1001041666666667</v>
      </c>
      <c r="AH10" t="n">
        <v>65821.99360479786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10.4257</v>
      </c>
      <c r="E11" t="n">
        <v>9.59</v>
      </c>
      <c r="F11" t="n">
        <v>7.03</v>
      </c>
      <c r="G11" t="n">
        <v>24.79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15</v>
      </c>
      <c r="N11" t="n">
        <v>19.35</v>
      </c>
      <c r="O11" t="n">
        <v>15971.17</v>
      </c>
      <c r="P11" t="n">
        <v>70.68000000000001</v>
      </c>
      <c r="Q11" t="n">
        <v>204.15</v>
      </c>
      <c r="R11" t="n">
        <v>32.37</v>
      </c>
      <c r="S11" t="n">
        <v>17.37</v>
      </c>
      <c r="T11" t="n">
        <v>5343.26</v>
      </c>
      <c r="U11" t="n">
        <v>0.54</v>
      </c>
      <c r="V11" t="n">
        <v>0.73</v>
      </c>
      <c r="W11" t="n">
        <v>1.16</v>
      </c>
      <c r="X11" t="n">
        <v>0.33</v>
      </c>
      <c r="Y11" t="n">
        <v>1</v>
      </c>
      <c r="Z11" t="n">
        <v>10</v>
      </c>
      <c r="AA11" t="n">
        <v>52.97482047140117</v>
      </c>
      <c r="AB11" t="n">
        <v>72.482486453082</v>
      </c>
      <c r="AC11" t="n">
        <v>65.56485967582472</v>
      </c>
      <c r="AD11" t="n">
        <v>52974.82047140117</v>
      </c>
      <c r="AE11" t="n">
        <v>72482.48645308201</v>
      </c>
      <c r="AF11" t="n">
        <v>2.622649920173758e-06</v>
      </c>
      <c r="AG11" t="n">
        <v>0.09989583333333334</v>
      </c>
      <c r="AH11" t="n">
        <v>65564.85967582471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10.4682</v>
      </c>
      <c r="E12" t="n">
        <v>9.550000000000001</v>
      </c>
      <c r="F12" t="n">
        <v>7.01</v>
      </c>
      <c r="G12" t="n">
        <v>26.29</v>
      </c>
      <c r="H12" t="n">
        <v>0.48</v>
      </c>
      <c r="I12" t="n">
        <v>16</v>
      </c>
      <c r="J12" t="n">
        <v>127.93</v>
      </c>
      <c r="K12" t="n">
        <v>45</v>
      </c>
      <c r="L12" t="n">
        <v>3.5</v>
      </c>
      <c r="M12" t="n">
        <v>14</v>
      </c>
      <c r="N12" t="n">
        <v>19.43</v>
      </c>
      <c r="O12" t="n">
        <v>16011.95</v>
      </c>
      <c r="P12" t="n">
        <v>70.27</v>
      </c>
      <c r="Q12" t="n">
        <v>204.21</v>
      </c>
      <c r="R12" t="n">
        <v>31.77</v>
      </c>
      <c r="S12" t="n">
        <v>17.37</v>
      </c>
      <c r="T12" t="n">
        <v>5049.74</v>
      </c>
      <c r="U12" t="n">
        <v>0.55</v>
      </c>
      <c r="V12" t="n">
        <v>0.73</v>
      </c>
      <c r="W12" t="n">
        <v>1.17</v>
      </c>
      <c r="X12" t="n">
        <v>0.32</v>
      </c>
      <c r="Y12" t="n">
        <v>1</v>
      </c>
      <c r="Z12" t="n">
        <v>10</v>
      </c>
      <c r="AA12" t="n">
        <v>52.51304426046408</v>
      </c>
      <c r="AB12" t="n">
        <v>71.85066386914957</v>
      </c>
      <c r="AC12" t="n">
        <v>64.99333735253403</v>
      </c>
      <c r="AD12" t="n">
        <v>52513.04426046408</v>
      </c>
      <c r="AE12" t="n">
        <v>71850.66386914958</v>
      </c>
      <c r="AF12" t="n">
        <v>2.633341060491183e-06</v>
      </c>
      <c r="AG12" t="n">
        <v>0.09947916666666667</v>
      </c>
      <c r="AH12" t="n">
        <v>64993.33735253403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10.5445</v>
      </c>
      <c r="E13" t="n">
        <v>9.48</v>
      </c>
      <c r="F13" t="n">
        <v>6.97</v>
      </c>
      <c r="G13" t="n">
        <v>27.87</v>
      </c>
      <c r="H13" t="n">
        <v>0.52</v>
      </c>
      <c r="I13" t="n">
        <v>15</v>
      </c>
      <c r="J13" t="n">
        <v>128.26</v>
      </c>
      <c r="K13" t="n">
        <v>45</v>
      </c>
      <c r="L13" t="n">
        <v>3.75</v>
      </c>
      <c r="M13" t="n">
        <v>13</v>
      </c>
      <c r="N13" t="n">
        <v>19.51</v>
      </c>
      <c r="O13" t="n">
        <v>16052.76</v>
      </c>
      <c r="P13" t="n">
        <v>69.47</v>
      </c>
      <c r="Q13" t="n">
        <v>204.18</v>
      </c>
      <c r="R13" t="n">
        <v>30.45</v>
      </c>
      <c r="S13" t="n">
        <v>17.37</v>
      </c>
      <c r="T13" t="n">
        <v>4394.12</v>
      </c>
      <c r="U13" t="n">
        <v>0.57</v>
      </c>
      <c r="V13" t="n">
        <v>0.73</v>
      </c>
      <c r="W13" t="n">
        <v>1.16</v>
      </c>
      <c r="X13" t="n">
        <v>0.28</v>
      </c>
      <c r="Y13" t="n">
        <v>1</v>
      </c>
      <c r="Z13" t="n">
        <v>10</v>
      </c>
      <c r="AA13" t="n">
        <v>51.65223390086315</v>
      </c>
      <c r="AB13" t="n">
        <v>70.67286515887135</v>
      </c>
      <c r="AC13" t="n">
        <v>63.92794609811349</v>
      </c>
      <c r="AD13" t="n">
        <v>51652.23390086315</v>
      </c>
      <c r="AE13" t="n">
        <v>70672.86515887134</v>
      </c>
      <c r="AF13" t="n">
        <v>2.652534801813996e-06</v>
      </c>
      <c r="AG13" t="n">
        <v>0.09875</v>
      </c>
      <c r="AH13" t="n">
        <v>63927.9460981135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10.5963</v>
      </c>
      <c r="E14" t="n">
        <v>9.44</v>
      </c>
      <c r="F14" t="n">
        <v>6.95</v>
      </c>
      <c r="G14" t="n">
        <v>29.77</v>
      </c>
      <c r="H14" t="n">
        <v>0.55</v>
      </c>
      <c r="I14" t="n">
        <v>14</v>
      </c>
      <c r="J14" t="n">
        <v>128.59</v>
      </c>
      <c r="K14" t="n">
        <v>45</v>
      </c>
      <c r="L14" t="n">
        <v>4</v>
      </c>
      <c r="M14" t="n">
        <v>12</v>
      </c>
      <c r="N14" t="n">
        <v>19.59</v>
      </c>
      <c r="O14" t="n">
        <v>16093.6</v>
      </c>
      <c r="P14" t="n">
        <v>69.06999999999999</v>
      </c>
      <c r="Q14" t="n">
        <v>204.15</v>
      </c>
      <c r="R14" t="n">
        <v>29.74</v>
      </c>
      <c r="S14" t="n">
        <v>17.37</v>
      </c>
      <c r="T14" t="n">
        <v>4042.99</v>
      </c>
      <c r="U14" t="n">
        <v>0.58</v>
      </c>
      <c r="V14" t="n">
        <v>0.74</v>
      </c>
      <c r="W14" t="n">
        <v>1.16</v>
      </c>
      <c r="X14" t="n">
        <v>0.26</v>
      </c>
      <c r="Y14" t="n">
        <v>1</v>
      </c>
      <c r="Z14" t="n">
        <v>10</v>
      </c>
      <c r="AA14" t="n">
        <v>51.16279221465309</v>
      </c>
      <c r="AB14" t="n">
        <v>70.00318945115581</v>
      </c>
      <c r="AC14" t="n">
        <v>63.32218330004636</v>
      </c>
      <c r="AD14" t="n">
        <v>51162.79221465309</v>
      </c>
      <c r="AE14" t="n">
        <v>70003.18945115581</v>
      </c>
      <c r="AF14" t="n">
        <v>2.665565415189118e-06</v>
      </c>
      <c r="AG14" t="n">
        <v>0.09833333333333333</v>
      </c>
      <c r="AH14" t="n">
        <v>63322.18330004636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10.6499</v>
      </c>
      <c r="E15" t="n">
        <v>9.390000000000001</v>
      </c>
      <c r="F15" t="n">
        <v>6.93</v>
      </c>
      <c r="G15" t="n">
        <v>31.96</v>
      </c>
      <c r="H15" t="n">
        <v>0.58</v>
      </c>
      <c r="I15" t="n">
        <v>13</v>
      </c>
      <c r="J15" t="n">
        <v>128.92</v>
      </c>
      <c r="K15" t="n">
        <v>45</v>
      </c>
      <c r="L15" t="n">
        <v>4.25</v>
      </c>
      <c r="M15" t="n">
        <v>11</v>
      </c>
      <c r="N15" t="n">
        <v>19.68</v>
      </c>
      <c r="O15" t="n">
        <v>16134.46</v>
      </c>
      <c r="P15" t="n">
        <v>68.59</v>
      </c>
      <c r="Q15" t="n">
        <v>204.15</v>
      </c>
      <c r="R15" t="n">
        <v>29.09</v>
      </c>
      <c r="S15" t="n">
        <v>17.37</v>
      </c>
      <c r="T15" t="n">
        <v>3721.48</v>
      </c>
      <c r="U15" t="n">
        <v>0.6</v>
      </c>
      <c r="V15" t="n">
        <v>0.74</v>
      </c>
      <c r="W15" t="n">
        <v>1.16</v>
      </c>
      <c r="X15" t="n">
        <v>0.23</v>
      </c>
      <c r="Y15" t="n">
        <v>1</v>
      </c>
      <c r="Z15" t="n">
        <v>10</v>
      </c>
      <c r="AA15" t="n">
        <v>50.62869193437217</v>
      </c>
      <c r="AB15" t="n">
        <v>69.27240988483442</v>
      </c>
      <c r="AC15" t="n">
        <v>62.6611483098789</v>
      </c>
      <c r="AD15" t="n">
        <v>50628.69193437217</v>
      </c>
      <c r="AE15" t="n">
        <v>69272.40988483441</v>
      </c>
      <c r="AF15" t="n">
        <v>2.679048829801212e-06</v>
      </c>
      <c r="AG15" t="n">
        <v>0.09781250000000001</v>
      </c>
      <c r="AH15" t="n">
        <v>62661.1483098789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10.6917</v>
      </c>
      <c r="E16" t="n">
        <v>9.35</v>
      </c>
      <c r="F16" t="n">
        <v>6.91</v>
      </c>
      <c r="G16" t="n">
        <v>34.57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10</v>
      </c>
      <c r="N16" t="n">
        <v>19.76</v>
      </c>
      <c r="O16" t="n">
        <v>16175.36</v>
      </c>
      <c r="P16" t="n">
        <v>68.15000000000001</v>
      </c>
      <c r="Q16" t="n">
        <v>204.14</v>
      </c>
      <c r="R16" t="n">
        <v>28.93</v>
      </c>
      <c r="S16" t="n">
        <v>17.37</v>
      </c>
      <c r="T16" t="n">
        <v>3644.93</v>
      </c>
      <c r="U16" t="n">
        <v>0.6</v>
      </c>
      <c r="V16" t="n">
        <v>0.74</v>
      </c>
      <c r="W16" t="n">
        <v>1.15</v>
      </c>
      <c r="X16" t="n">
        <v>0.22</v>
      </c>
      <c r="Y16" t="n">
        <v>1</v>
      </c>
      <c r="Z16" t="n">
        <v>10</v>
      </c>
      <c r="AA16" t="n">
        <v>50.17376847862809</v>
      </c>
      <c r="AB16" t="n">
        <v>68.64996354287926</v>
      </c>
      <c r="AC16" t="n">
        <v>62.09810737319081</v>
      </c>
      <c r="AD16" t="n">
        <v>50173.76847862809</v>
      </c>
      <c r="AE16" t="n">
        <v>68649.96354287927</v>
      </c>
      <c r="AF16" t="n">
        <v>2.689563880748704e-06</v>
      </c>
      <c r="AG16" t="n">
        <v>0.09739583333333333</v>
      </c>
      <c r="AH16" t="n">
        <v>62098.10737319081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10.6971</v>
      </c>
      <c r="E17" t="n">
        <v>9.35</v>
      </c>
      <c r="F17" t="n">
        <v>6.91</v>
      </c>
      <c r="G17" t="n">
        <v>34.55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10</v>
      </c>
      <c r="N17" t="n">
        <v>19.84</v>
      </c>
      <c r="O17" t="n">
        <v>16216.29</v>
      </c>
      <c r="P17" t="n">
        <v>67.70999999999999</v>
      </c>
      <c r="Q17" t="n">
        <v>204.15</v>
      </c>
      <c r="R17" t="n">
        <v>28.75</v>
      </c>
      <c r="S17" t="n">
        <v>17.37</v>
      </c>
      <c r="T17" t="n">
        <v>3556.3</v>
      </c>
      <c r="U17" t="n">
        <v>0.6</v>
      </c>
      <c r="V17" t="n">
        <v>0.74</v>
      </c>
      <c r="W17" t="n">
        <v>1.15</v>
      </c>
      <c r="X17" t="n">
        <v>0.22</v>
      </c>
      <c r="Y17" t="n">
        <v>1</v>
      </c>
      <c r="Z17" t="n">
        <v>10</v>
      </c>
      <c r="AA17" t="n">
        <v>49.92555766293801</v>
      </c>
      <c r="AB17" t="n">
        <v>68.31035055456394</v>
      </c>
      <c r="AC17" t="n">
        <v>61.79090657183036</v>
      </c>
      <c r="AD17" t="n">
        <v>49925.55766293801</v>
      </c>
      <c r="AE17" t="n">
        <v>68310.35055456393</v>
      </c>
      <c r="AF17" t="n">
        <v>2.690922284459624e-06</v>
      </c>
      <c r="AG17" t="n">
        <v>0.09739583333333333</v>
      </c>
      <c r="AH17" t="n">
        <v>61790.90657183036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10.7594</v>
      </c>
      <c r="E18" t="n">
        <v>9.289999999999999</v>
      </c>
      <c r="F18" t="n">
        <v>6.88</v>
      </c>
      <c r="G18" t="n">
        <v>37.53</v>
      </c>
      <c r="H18" t="n">
        <v>0.68</v>
      </c>
      <c r="I18" t="n">
        <v>11</v>
      </c>
      <c r="J18" t="n">
        <v>129.92</v>
      </c>
      <c r="K18" t="n">
        <v>45</v>
      </c>
      <c r="L18" t="n">
        <v>5</v>
      </c>
      <c r="M18" t="n">
        <v>9</v>
      </c>
      <c r="N18" t="n">
        <v>19.92</v>
      </c>
      <c r="O18" t="n">
        <v>16257.24</v>
      </c>
      <c r="P18" t="n">
        <v>67.22</v>
      </c>
      <c r="Q18" t="n">
        <v>204.18</v>
      </c>
      <c r="R18" t="n">
        <v>27.67</v>
      </c>
      <c r="S18" t="n">
        <v>17.37</v>
      </c>
      <c r="T18" t="n">
        <v>3020.76</v>
      </c>
      <c r="U18" t="n">
        <v>0.63</v>
      </c>
      <c r="V18" t="n">
        <v>0.74</v>
      </c>
      <c r="W18" t="n">
        <v>1.15</v>
      </c>
      <c r="X18" t="n">
        <v>0.19</v>
      </c>
      <c r="Y18" t="n">
        <v>1</v>
      </c>
      <c r="Z18" t="n">
        <v>10</v>
      </c>
      <c r="AA18" t="n">
        <v>49.33931525404357</v>
      </c>
      <c r="AB18" t="n">
        <v>67.50822782752523</v>
      </c>
      <c r="AC18" t="n">
        <v>61.06533731207365</v>
      </c>
      <c r="AD18" t="n">
        <v>49339.31525404357</v>
      </c>
      <c r="AE18" t="n">
        <v>67508.22782752523</v>
      </c>
      <c r="AF18" t="n">
        <v>2.706594238383756e-06</v>
      </c>
      <c r="AG18" t="n">
        <v>0.09677083333333332</v>
      </c>
      <c r="AH18" t="n">
        <v>61065.33731207365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10.7469</v>
      </c>
      <c r="E19" t="n">
        <v>9.300000000000001</v>
      </c>
      <c r="F19" t="n">
        <v>6.89</v>
      </c>
      <c r="G19" t="n">
        <v>37.59</v>
      </c>
      <c r="H19" t="n">
        <v>0.71</v>
      </c>
      <c r="I19" t="n">
        <v>11</v>
      </c>
      <c r="J19" t="n">
        <v>130.25</v>
      </c>
      <c r="K19" t="n">
        <v>45</v>
      </c>
      <c r="L19" t="n">
        <v>5.25</v>
      </c>
      <c r="M19" t="n">
        <v>9</v>
      </c>
      <c r="N19" t="n">
        <v>20</v>
      </c>
      <c r="O19" t="n">
        <v>16298.23</v>
      </c>
      <c r="P19" t="n">
        <v>66.8</v>
      </c>
      <c r="Q19" t="n">
        <v>204.16</v>
      </c>
      <c r="R19" t="n">
        <v>27.95</v>
      </c>
      <c r="S19" t="n">
        <v>17.37</v>
      </c>
      <c r="T19" t="n">
        <v>3164.58</v>
      </c>
      <c r="U19" t="n">
        <v>0.62</v>
      </c>
      <c r="V19" t="n">
        <v>0.74</v>
      </c>
      <c r="W19" t="n">
        <v>1.16</v>
      </c>
      <c r="X19" t="n">
        <v>0.2</v>
      </c>
      <c r="Y19" t="n">
        <v>1</v>
      </c>
      <c r="Z19" t="n">
        <v>10</v>
      </c>
      <c r="AA19" t="n">
        <v>49.2016629511542</v>
      </c>
      <c r="AB19" t="n">
        <v>67.31988587392105</v>
      </c>
      <c r="AC19" t="n">
        <v>60.89497045018183</v>
      </c>
      <c r="AD19" t="n">
        <v>49201.6629511542</v>
      </c>
      <c r="AE19" t="n">
        <v>67319.88587392106</v>
      </c>
      <c r="AF19" t="n">
        <v>2.703449785349219e-06</v>
      </c>
      <c r="AG19" t="n">
        <v>0.096875</v>
      </c>
      <c r="AH19" t="n">
        <v>60894.97045018183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10.8082</v>
      </c>
      <c r="E20" t="n">
        <v>9.25</v>
      </c>
      <c r="F20" t="n">
        <v>6.86</v>
      </c>
      <c r="G20" t="n">
        <v>41.19</v>
      </c>
      <c r="H20" t="n">
        <v>0.74</v>
      </c>
      <c r="I20" t="n">
        <v>10</v>
      </c>
      <c r="J20" t="n">
        <v>130.58</v>
      </c>
      <c r="K20" t="n">
        <v>45</v>
      </c>
      <c r="L20" t="n">
        <v>5.5</v>
      </c>
      <c r="M20" t="n">
        <v>8</v>
      </c>
      <c r="N20" t="n">
        <v>20.09</v>
      </c>
      <c r="O20" t="n">
        <v>16339.24</v>
      </c>
      <c r="P20" t="n">
        <v>66.20999999999999</v>
      </c>
      <c r="Q20" t="n">
        <v>204.14</v>
      </c>
      <c r="R20" t="n">
        <v>27.34</v>
      </c>
      <c r="S20" t="n">
        <v>17.37</v>
      </c>
      <c r="T20" t="n">
        <v>2863.26</v>
      </c>
      <c r="U20" t="n">
        <v>0.64</v>
      </c>
      <c r="V20" t="n">
        <v>0.74</v>
      </c>
      <c r="W20" t="n">
        <v>1.15</v>
      </c>
      <c r="X20" t="n">
        <v>0.17</v>
      </c>
      <c r="Y20" t="n">
        <v>1</v>
      </c>
      <c r="Z20" t="n">
        <v>10</v>
      </c>
      <c r="AA20" t="n">
        <v>48.57653692866456</v>
      </c>
      <c r="AB20" t="n">
        <v>66.46456087133745</v>
      </c>
      <c r="AC20" t="n">
        <v>60.12127646538833</v>
      </c>
      <c r="AD20" t="n">
        <v>48576.53692866456</v>
      </c>
      <c r="AE20" t="n">
        <v>66464.56087133745</v>
      </c>
      <c r="AF20" t="n">
        <v>2.718870183030588e-06</v>
      </c>
      <c r="AG20" t="n">
        <v>0.09635416666666667</v>
      </c>
      <c r="AH20" t="n">
        <v>60121.27646538834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10.8066</v>
      </c>
      <c r="E21" t="n">
        <v>9.25</v>
      </c>
      <c r="F21" t="n">
        <v>6.87</v>
      </c>
      <c r="G21" t="n">
        <v>41.2</v>
      </c>
      <c r="H21" t="n">
        <v>0.78</v>
      </c>
      <c r="I21" t="n">
        <v>10</v>
      </c>
      <c r="J21" t="n">
        <v>130.92</v>
      </c>
      <c r="K21" t="n">
        <v>45</v>
      </c>
      <c r="L21" t="n">
        <v>5.75</v>
      </c>
      <c r="M21" t="n">
        <v>8</v>
      </c>
      <c r="N21" t="n">
        <v>20.17</v>
      </c>
      <c r="O21" t="n">
        <v>16380.29</v>
      </c>
      <c r="P21" t="n">
        <v>66.19</v>
      </c>
      <c r="Q21" t="n">
        <v>204.14</v>
      </c>
      <c r="R21" t="n">
        <v>27.23</v>
      </c>
      <c r="S21" t="n">
        <v>17.37</v>
      </c>
      <c r="T21" t="n">
        <v>2807.36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48.59282794223962</v>
      </c>
      <c r="AB21" t="n">
        <v>66.48685095481963</v>
      </c>
      <c r="AC21" t="n">
        <v>60.14143921458732</v>
      </c>
      <c r="AD21" t="n">
        <v>48592.82794223962</v>
      </c>
      <c r="AE21" t="n">
        <v>66486.85095481963</v>
      </c>
      <c r="AF21" t="n">
        <v>2.718467693042167e-06</v>
      </c>
      <c r="AG21" t="n">
        <v>0.09635416666666667</v>
      </c>
      <c r="AH21" t="n">
        <v>60141.43921458731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10.8473</v>
      </c>
      <c r="E22" t="n">
        <v>9.220000000000001</v>
      </c>
      <c r="F22" t="n">
        <v>6.86</v>
      </c>
      <c r="G22" t="n">
        <v>45.71</v>
      </c>
      <c r="H22" t="n">
        <v>0.8100000000000001</v>
      </c>
      <c r="I22" t="n">
        <v>9</v>
      </c>
      <c r="J22" t="n">
        <v>131.25</v>
      </c>
      <c r="K22" t="n">
        <v>45</v>
      </c>
      <c r="L22" t="n">
        <v>6</v>
      </c>
      <c r="M22" t="n">
        <v>7</v>
      </c>
      <c r="N22" t="n">
        <v>20.25</v>
      </c>
      <c r="O22" t="n">
        <v>16421.36</v>
      </c>
      <c r="P22" t="n">
        <v>65.79000000000001</v>
      </c>
      <c r="Q22" t="n">
        <v>204.14</v>
      </c>
      <c r="R22" t="n">
        <v>27.04</v>
      </c>
      <c r="S22" t="n">
        <v>17.37</v>
      </c>
      <c r="T22" t="n">
        <v>2715.95</v>
      </c>
      <c r="U22" t="n">
        <v>0.64</v>
      </c>
      <c r="V22" t="n">
        <v>0.74</v>
      </c>
      <c r="W22" t="n">
        <v>1.15</v>
      </c>
      <c r="X22" t="n">
        <v>0.17</v>
      </c>
      <c r="Y22" t="n">
        <v>1</v>
      </c>
      <c r="Z22" t="n">
        <v>10</v>
      </c>
      <c r="AA22" t="n">
        <v>48.19671123958301</v>
      </c>
      <c r="AB22" t="n">
        <v>65.94486660680957</v>
      </c>
      <c r="AC22" t="n">
        <v>59.65118109207135</v>
      </c>
      <c r="AD22" t="n">
        <v>48196.71123958301</v>
      </c>
      <c r="AE22" t="n">
        <v>65944.86660680956</v>
      </c>
      <c r="AF22" t="n">
        <v>2.72870603212262e-06</v>
      </c>
      <c r="AG22" t="n">
        <v>0.09604166666666668</v>
      </c>
      <c r="AH22" t="n">
        <v>59651.18109207135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10.846</v>
      </c>
      <c r="E23" t="n">
        <v>9.220000000000001</v>
      </c>
      <c r="F23" t="n">
        <v>6.86</v>
      </c>
      <c r="G23" t="n">
        <v>45.72</v>
      </c>
      <c r="H23" t="n">
        <v>0.84</v>
      </c>
      <c r="I23" t="n">
        <v>9</v>
      </c>
      <c r="J23" t="n">
        <v>131.58</v>
      </c>
      <c r="K23" t="n">
        <v>45</v>
      </c>
      <c r="L23" t="n">
        <v>6.25</v>
      </c>
      <c r="M23" t="n">
        <v>7</v>
      </c>
      <c r="N23" t="n">
        <v>20.34</v>
      </c>
      <c r="O23" t="n">
        <v>16462.46</v>
      </c>
      <c r="P23" t="n">
        <v>65.72</v>
      </c>
      <c r="Q23" t="n">
        <v>204.14</v>
      </c>
      <c r="R23" t="n">
        <v>27.03</v>
      </c>
      <c r="S23" t="n">
        <v>17.37</v>
      </c>
      <c r="T23" t="n">
        <v>2711.05</v>
      </c>
      <c r="U23" t="n">
        <v>0.64</v>
      </c>
      <c r="V23" t="n">
        <v>0.74</v>
      </c>
      <c r="W23" t="n">
        <v>1.15</v>
      </c>
      <c r="X23" t="n">
        <v>0.17</v>
      </c>
      <c r="Y23" t="n">
        <v>1</v>
      </c>
      <c r="Z23" t="n">
        <v>10</v>
      </c>
      <c r="AA23" t="n">
        <v>48.16713835157159</v>
      </c>
      <c r="AB23" t="n">
        <v>65.90440367676862</v>
      </c>
      <c r="AC23" t="n">
        <v>59.61457988728343</v>
      </c>
      <c r="AD23" t="n">
        <v>48167.13835157159</v>
      </c>
      <c r="AE23" t="n">
        <v>65904.40367676862</v>
      </c>
      <c r="AF23" t="n">
        <v>2.728379009007028e-06</v>
      </c>
      <c r="AG23" t="n">
        <v>0.09604166666666668</v>
      </c>
      <c r="AH23" t="n">
        <v>59614.57988728343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10.8486</v>
      </c>
      <c r="E24" t="n">
        <v>9.220000000000001</v>
      </c>
      <c r="F24" t="n">
        <v>6.86</v>
      </c>
      <c r="G24" t="n">
        <v>45.7</v>
      </c>
      <c r="H24" t="n">
        <v>0.87</v>
      </c>
      <c r="I24" t="n">
        <v>9</v>
      </c>
      <c r="J24" t="n">
        <v>131.92</v>
      </c>
      <c r="K24" t="n">
        <v>45</v>
      </c>
      <c r="L24" t="n">
        <v>6.5</v>
      </c>
      <c r="M24" t="n">
        <v>7</v>
      </c>
      <c r="N24" t="n">
        <v>20.42</v>
      </c>
      <c r="O24" t="n">
        <v>16503.6</v>
      </c>
      <c r="P24" t="n">
        <v>65.13</v>
      </c>
      <c r="Q24" t="n">
        <v>204.14</v>
      </c>
      <c r="R24" t="n">
        <v>27.03</v>
      </c>
      <c r="S24" t="n">
        <v>17.37</v>
      </c>
      <c r="T24" t="n">
        <v>2714.62</v>
      </c>
      <c r="U24" t="n">
        <v>0.64</v>
      </c>
      <c r="V24" t="n">
        <v>0.74</v>
      </c>
      <c r="W24" t="n">
        <v>1.15</v>
      </c>
      <c r="X24" t="n">
        <v>0.16</v>
      </c>
      <c r="Y24" t="n">
        <v>1</v>
      </c>
      <c r="Z24" t="n">
        <v>10</v>
      </c>
      <c r="AA24" t="n">
        <v>47.8600887988526</v>
      </c>
      <c r="AB24" t="n">
        <v>65.48428493266849</v>
      </c>
      <c r="AC24" t="n">
        <v>59.23455668647971</v>
      </c>
      <c r="AD24" t="n">
        <v>47860.0887988526</v>
      </c>
      <c r="AE24" t="n">
        <v>65484.28493266849</v>
      </c>
      <c r="AF24" t="n">
        <v>2.729033055238212e-06</v>
      </c>
      <c r="AG24" t="n">
        <v>0.09604166666666668</v>
      </c>
      <c r="AH24" t="n">
        <v>59234.55668647971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10.9237</v>
      </c>
      <c r="E25" t="n">
        <v>9.15</v>
      </c>
      <c r="F25" t="n">
        <v>6.82</v>
      </c>
      <c r="G25" t="n">
        <v>51.13</v>
      </c>
      <c r="H25" t="n">
        <v>0.9</v>
      </c>
      <c r="I25" t="n">
        <v>8</v>
      </c>
      <c r="J25" t="n">
        <v>132.25</v>
      </c>
      <c r="K25" t="n">
        <v>45</v>
      </c>
      <c r="L25" t="n">
        <v>6.75</v>
      </c>
      <c r="M25" t="n">
        <v>6</v>
      </c>
      <c r="N25" t="n">
        <v>20.5</v>
      </c>
      <c r="O25" t="n">
        <v>16544.76</v>
      </c>
      <c r="P25" t="n">
        <v>64.47</v>
      </c>
      <c r="Q25" t="n">
        <v>204.14</v>
      </c>
      <c r="R25" t="n">
        <v>25.77</v>
      </c>
      <c r="S25" t="n">
        <v>17.37</v>
      </c>
      <c r="T25" t="n">
        <v>2089.45</v>
      </c>
      <c r="U25" t="n">
        <v>0.67</v>
      </c>
      <c r="V25" t="n">
        <v>0.75</v>
      </c>
      <c r="W25" t="n">
        <v>1.15</v>
      </c>
      <c r="X25" t="n">
        <v>0.13</v>
      </c>
      <c r="Y25" t="n">
        <v>1</v>
      </c>
      <c r="Z25" t="n">
        <v>10</v>
      </c>
      <c r="AA25" t="n">
        <v>47.13631875276278</v>
      </c>
      <c r="AB25" t="n">
        <v>64.49399082512799</v>
      </c>
      <c r="AC25" t="n">
        <v>58.33877485867607</v>
      </c>
      <c r="AD25" t="n">
        <v>47136.31875276278</v>
      </c>
      <c r="AE25" t="n">
        <v>64493.990825128</v>
      </c>
      <c r="AF25" t="n">
        <v>2.74792492906971e-06</v>
      </c>
      <c r="AG25" t="n">
        <v>0.09531250000000001</v>
      </c>
      <c r="AH25" t="n">
        <v>58338.77485867606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10.9018</v>
      </c>
      <c r="E26" t="n">
        <v>9.17</v>
      </c>
      <c r="F26" t="n">
        <v>6.84</v>
      </c>
      <c r="G26" t="n">
        <v>51.27</v>
      </c>
      <c r="H26" t="n">
        <v>0.93</v>
      </c>
      <c r="I26" t="n">
        <v>8</v>
      </c>
      <c r="J26" t="n">
        <v>132.58</v>
      </c>
      <c r="K26" t="n">
        <v>45</v>
      </c>
      <c r="L26" t="n">
        <v>7</v>
      </c>
      <c r="M26" t="n">
        <v>6</v>
      </c>
      <c r="N26" t="n">
        <v>20.59</v>
      </c>
      <c r="O26" t="n">
        <v>16585.95</v>
      </c>
      <c r="P26" t="n">
        <v>64.02</v>
      </c>
      <c r="Q26" t="n">
        <v>204.14</v>
      </c>
      <c r="R26" t="n">
        <v>26.28</v>
      </c>
      <c r="S26" t="n">
        <v>17.37</v>
      </c>
      <c r="T26" t="n">
        <v>2342.35</v>
      </c>
      <c r="U26" t="n">
        <v>0.66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47.04170676321475</v>
      </c>
      <c r="AB26" t="n">
        <v>64.36453852704204</v>
      </c>
      <c r="AC26" t="n">
        <v>58.22167730623194</v>
      </c>
      <c r="AD26" t="n">
        <v>47041.70676321474</v>
      </c>
      <c r="AE26" t="n">
        <v>64364.53852704204</v>
      </c>
      <c r="AF26" t="n">
        <v>2.742415847353201e-06</v>
      </c>
      <c r="AG26" t="n">
        <v>0.09552083333333333</v>
      </c>
      <c r="AH26" t="n">
        <v>58221.67730623194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10.9137</v>
      </c>
      <c r="E27" t="n">
        <v>9.16</v>
      </c>
      <c r="F27" t="n">
        <v>6.83</v>
      </c>
      <c r="G27" t="n">
        <v>51.2</v>
      </c>
      <c r="H27" t="n">
        <v>0.96</v>
      </c>
      <c r="I27" t="n">
        <v>8</v>
      </c>
      <c r="J27" t="n">
        <v>132.92</v>
      </c>
      <c r="K27" t="n">
        <v>45</v>
      </c>
      <c r="L27" t="n">
        <v>7.25</v>
      </c>
      <c r="M27" t="n">
        <v>6</v>
      </c>
      <c r="N27" t="n">
        <v>20.67</v>
      </c>
      <c r="O27" t="n">
        <v>16627.17</v>
      </c>
      <c r="P27" t="n">
        <v>63.88</v>
      </c>
      <c r="Q27" t="n">
        <v>204.15</v>
      </c>
      <c r="R27" t="n">
        <v>26.07</v>
      </c>
      <c r="S27" t="n">
        <v>17.37</v>
      </c>
      <c r="T27" t="n">
        <v>2235.21</v>
      </c>
      <c r="U27" t="n">
        <v>0.67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46.90312458680214</v>
      </c>
      <c r="AB27" t="n">
        <v>64.17492427946026</v>
      </c>
      <c r="AC27" t="n">
        <v>58.05015957631404</v>
      </c>
      <c r="AD27" t="n">
        <v>46903.12458680214</v>
      </c>
      <c r="AE27" t="n">
        <v>64174.92427946025</v>
      </c>
      <c r="AF27" t="n">
        <v>2.745409366642081e-06</v>
      </c>
      <c r="AG27" t="n">
        <v>0.09541666666666666</v>
      </c>
      <c r="AH27" t="n">
        <v>58050.15957631404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10.9769</v>
      </c>
      <c r="E28" t="n">
        <v>9.109999999999999</v>
      </c>
      <c r="F28" t="n">
        <v>6.8</v>
      </c>
      <c r="G28" t="n">
        <v>58.28</v>
      </c>
      <c r="H28" t="n">
        <v>0.99</v>
      </c>
      <c r="I28" t="n">
        <v>7</v>
      </c>
      <c r="J28" t="n">
        <v>133.25</v>
      </c>
      <c r="K28" t="n">
        <v>45</v>
      </c>
      <c r="L28" t="n">
        <v>7.5</v>
      </c>
      <c r="M28" t="n">
        <v>5</v>
      </c>
      <c r="N28" t="n">
        <v>20.76</v>
      </c>
      <c r="O28" t="n">
        <v>16668.43</v>
      </c>
      <c r="P28" t="n">
        <v>62.85</v>
      </c>
      <c r="Q28" t="n">
        <v>204.14</v>
      </c>
      <c r="R28" t="n">
        <v>25.25</v>
      </c>
      <c r="S28" t="n">
        <v>17.37</v>
      </c>
      <c r="T28" t="n">
        <v>1833.89</v>
      </c>
      <c r="U28" t="n">
        <v>0.6899999999999999</v>
      </c>
      <c r="V28" t="n">
        <v>0.75</v>
      </c>
      <c r="W28" t="n">
        <v>1.14</v>
      </c>
      <c r="X28" t="n">
        <v>0.11</v>
      </c>
      <c r="Y28" t="n">
        <v>1</v>
      </c>
      <c r="Z28" t="n">
        <v>10</v>
      </c>
      <c r="AA28" t="n">
        <v>46.07447069103631</v>
      </c>
      <c r="AB28" t="n">
        <v>63.04112346164427</v>
      </c>
      <c r="AC28" t="n">
        <v>57.02456711725061</v>
      </c>
      <c r="AD28" t="n">
        <v>46074.47069103631</v>
      </c>
      <c r="AE28" t="n">
        <v>63041.12346164427</v>
      </c>
      <c r="AF28" t="n">
        <v>2.761307721184699e-06</v>
      </c>
      <c r="AG28" t="n">
        <v>0.09489583333333333</v>
      </c>
      <c r="AH28" t="n">
        <v>57024.56711725061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10.9673</v>
      </c>
      <c r="E29" t="n">
        <v>9.119999999999999</v>
      </c>
      <c r="F29" t="n">
        <v>6.81</v>
      </c>
      <c r="G29" t="n">
        <v>58.35</v>
      </c>
      <c r="H29" t="n">
        <v>1.03</v>
      </c>
      <c r="I29" t="n">
        <v>7</v>
      </c>
      <c r="J29" t="n">
        <v>133.59</v>
      </c>
      <c r="K29" t="n">
        <v>45</v>
      </c>
      <c r="L29" t="n">
        <v>7.75</v>
      </c>
      <c r="M29" t="n">
        <v>5</v>
      </c>
      <c r="N29" t="n">
        <v>20.84</v>
      </c>
      <c r="O29" t="n">
        <v>16709.71</v>
      </c>
      <c r="P29" t="n">
        <v>63.08</v>
      </c>
      <c r="Q29" t="n">
        <v>204.14</v>
      </c>
      <c r="R29" t="n">
        <v>25.53</v>
      </c>
      <c r="S29" t="n">
        <v>17.37</v>
      </c>
      <c r="T29" t="n">
        <v>1974.28</v>
      </c>
      <c r="U29" t="n">
        <v>0.68</v>
      </c>
      <c r="V29" t="n">
        <v>0.75</v>
      </c>
      <c r="W29" t="n">
        <v>1.14</v>
      </c>
      <c r="X29" t="n">
        <v>0.12</v>
      </c>
      <c r="Y29" t="n">
        <v>1</v>
      </c>
      <c r="Z29" t="n">
        <v>10</v>
      </c>
      <c r="AA29" t="n">
        <v>46.24672192628484</v>
      </c>
      <c r="AB29" t="n">
        <v>63.27680520089936</v>
      </c>
      <c r="AC29" t="n">
        <v>57.23775572209267</v>
      </c>
      <c r="AD29" t="n">
        <v>46246.72192628484</v>
      </c>
      <c r="AE29" t="n">
        <v>63276.80520089936</v>
      </c>
      <c r="AF29" t="n">
        <v>2.758892781254175e-06</v>
      </c>
      <c r="AG29" t="n">
        <v>0.09499999999999999</v>
      </c>
      <c r="AH29" t="n">
        <v>57237.75572209267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10.9586</v>
      </c>
      <c r="E30" t="n">
        <v>9.130000000000001</v>
      </c>
      <c r="F30" t="n">
        <v>6.81</v>
      </c>
      <c r="G30" t="n">
        <v>58.41</v>
      </c>
      <c r="H30" t="n">
        <v>1.06</v>
      </c>
      <c r="I30" t="n">
        <v>7</v>
      </c>
      <c r="J30" t="n">
        <v>133.92</v>
      </c>
      <c r="K30" t="n">
        <v>45</v>
      </c>
      <c r="L30" t="n">
        <v>8</v>
      </c>
      <c r="M30" t="n">
        <v>5</v>
      </c>
      <c r="N30" t="n">
        <v>20.93</v>
      </c>
      <c r="O30" t="n">
        <v>16751.02</v>
      </c>
      <c r="P30" t="n">
        <v>63.16</v>
      </c>
      <c r="Q30" t="n">
        <v>204.16</v>
      </c>
      <c r="R30" t="n">
        <v>25.7</v>
      </c>
      <c r="S30" t="n">
        <v>17.37</v>
      </c>
      <c r="T30" t="n">
        <v>2055.44</v>
      </c>
      <c r="U30" t="n">
        <v>0.68</v>
      </c>
      <c r="V30" t="n">
        <v>0.75</v>
      </c>
      <c r="W30" t="n">
        <v>1.15</v>
      </c>
      <c r="X30" t="n">
        <v>0.12</v>
      </c>
      <c r="Y30" t="n">
        <v>1</v>
      </c>
      <c r="Z30" t="n">
        <v>10</v>
      </c>
      <c r="AA30" t="n">
        <v>46.32194726833249</v>
      </c>
      <c r="AB30" t="n">
        <v>63.37973183259678</v>
      </c>
      <c r="AC30" t="n">
        <v>57.33085918051935</v>
      </c>
      <c r="AD30" t="n">
        <v>46321.94726833249</v>
      </c>
      <c r="AE30" t="n">
        <v>63379.73183259677</v>
      </c>
      <c r="AF30" t="n">
        <v>2.756704241942137e-06</v>
      </c>
      <c r="AG30" t="n">
        <v>0.09510416666666667</v>
      </c>
      <c r="AH30" t="n">
        <v>57330.85918051935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10.9589</v>
      </c>
      <c r="E31" t="n">
        <v>9.119999999999999</v>
      </c>
      <c r="F31" t="n">
        <v>6.81</v>
      </c>
      <c r="G31" t="n">
        <v>58.4</v>
      </c>
      <c r="H31" t="n">
        <v>1.09</v>
      </c>
      <c r="I31" t="n">
        <v>7</v>
      </c>
      <c r="J31" t="n">
        <v>134.26</v>
      </c>
      <c r="K31" t="n">
        <v>45</v>
      </c>
      <c r="L31" t="n">
        <v>8.25</v>
      </c>
      <c r="M31" t="n">
        <v>5</v>
      </c>
      <c r="N31" t="n">
        <v>21.01</v>
      </c>
      <c r="O31" t="n">
        <v>16792.37</v>
      </c>
      <c r="P31" t="n">
        <v>62.74</v>
      </c>
      <c r="Q31" t="n">
        <v>204.15</v>
      </c>
      <c r="R31" t="n">
        <v>25.66</v>
      </c>
      <c r="S31" t="n">
        <v>17.37</v>
      </c>
      <c r="T31" t="n">
        <v>2037.41</v>
      </c>
      <c r="U31" t="n">
        <v>0.68</v>
      </c>
      <c r="V31" t="n">
        <v>0.75</v>
      </c>
      <c r="W31" t="n">
        <v>1.15</v>
      </c>
      <c r="X31" t="n">
        <v>0.12</v>
      </c>
      <c r="Y31" t="n">
        <v>1</v>
      </c>
      <c r="Z31" t="n">
        <v>10</v>
      </c>
      <c r="AA31" t="n">
        <v>46.11188132952574</v>
      </c>
      <c r="AB31" t="n">
        <v>63.09231034766637</v>
      </c>
      <c r="AC31" t="n">
        <v>57.07086879871201</v>
      </c>
      <c r="AD31" t="n">
        <v>46111.88132952574</v>
      </c>
      <c r="AE31" t="n">
        <v>63092.31034766637</v>
      </c>
      <c r="AF31" t="n">
        <v>2.756779708814966e-06</v>
      </c>
      <c r="AG31" t="n">
        <v>0.09499999999999999</v>
      </c>
      <c r="AH31" t="n">
        <v>57070.86879871201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10.9526</v>
      </c>
      <c r="E32" t="n">
        <v>9.130000000000001</v>
      </c>
      <c r="F32" t="n">
        <v>6.82</v>
      </c>
      <c r="G32" t="n">
        <v>58.45</v>
      </c>
      <c r="H32" t="n">
        <v>1.12</v>
      </c>
      <c r="I32" t="n">
        <v>7</v>
      </c>
      <c r="J32" t="n">
        <v>134.59</v>
      </c>
      <c r="K32" t="n">
        <v>45</v>
      </c>
      <c r="L32" t="n">
        <v>8.5</v>
      </c>
      <c r="M32" t="n">
        <v>5</v>
      </c>
      <c r="N32" t="n">
        <v>21.1</v>
      </c>
      <c r="O32" t="n">
        <v>16833.86</v>
      </c>
      <c r="P32" t="n">
        <v>62.21</v>
      </c>
      <c r="Q32" t="n">
        <v>204.15</v>
      </c>
      <c r="R32" t="n">
        <v>25.8</v>
      </c>
      <c r="S32" t="n">
        <v>17.37</v>
      </c>
      <c r="T32" t="n">
        <v>2108.64</v>
      </c>
      <c r="U32" t="n">
        <v>0.67</v>
      </c>
      <c r="V32" t="n">
        <v>0.75</v>
      </c>
      <c r="W32" t="n">
        <v>1.15</v>
      </c>
      <c r="X32" t="n">
        <v>0.13</v>
      </c>
      <c r="Y32" t="n">
        <v>1</v>
      </c>
      <c r="Z32" t="n">
        <v>10</v>
      </c>
      <c r="AA32" t="n">
        <v>45.89345613793778</v>
      </c>
      <c r="AB32" t="n">
        <v>62.79345136429651</v>
      </c>
      <c r="AC32" t="n">
        <v>56.80053249726366</v>
      </c>
      <c r="AD32" t="n">
        <v>45893.45613793778</v>
      </c>
      <c r="AE32" t="n">
        <v>62793.45136429651</v>
      </c>
      <c r="AF32" t="n">
        <v>2.75519490448556e-06</v>
      </c>
      <c r="AG32" t="n">
        <v>0.09510416666666667</v>
      </c>
      <c r="AH32" t="n">
        <v>56800.53249726366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10.9683</v>
      </c>
      <c r="E33" t="n">
        <v>9.119999999999999</v>
      </c>
      <c r="F33" t="n">
        <v>6.81</v>
      </c>
      <c r="G33" t="n">
        <v>58.34</v>
      </c>
      <c r="H33" t="n">
        <v>1.15</v>
      </c>
      <c r="I33" t="n">
        <v>7</v>
      </c>
      <c r="J33" t="n">
        <v>134.93</v>
      </c>
      <c r="K33" t="n">
        <v>45</v>
      </c>
      <c r="L33" t="n">
        <v>8.75</v>
      </c>
      <c r="M33" t="n">
        <v>5</v>
      </c>
      <c r="N33" t="n">
        <v>21.18</v>
      </c>
      <c r="O33" t="n">
        <v>16875.27</v>
      </c>
      <c r="P33" t="n">
        <v>61.51</v>
      </c>
      <c r="Q33" t="n">
        <v>204.14</v>
      </c>
      <c r="R33" t="n">
        <v>25.41</v>
      </c>
      <c r="S33" t="n">
        <v>17.37</v>
      </c>
      <c r="T33" t="n">
        <v>1911.17</v>
      </c>
      <c r="U33" t="n">
        <v>0.68</v>
      </c>
      <c r="V33" t="n">
        <v>0.75</v>
      </c>
      <c r="W33" t="n">
        <v>1.15</v>
      </c>
      <c r="X33" t="n">
        <v>0.12</v>
      </c>
      <c r="Y33" t="n">
        <v>1</v>
      </c>
      <c r="Z33" t="n">
        <v>10</v>
      </c>
      <c r="AA33" t="n">
        <v>45.46371749665809</v>
      </c>
      <c r="AB33" t="n">
        <v>62.20546399656713</v>
      </c>
      <c r="AC33" t="n">
        <v>56.26866181866472</v>
      </c>
      <c r="AD33" t="n">
        <v>45463.71749665809</v>
      </c>
      <c r="AE33" t="n">
        <v>62205.46399656712</v>
      </c>
      <c r="AF33" t="n">
        <v>2.759144337496937e-06</v>
      </c>
      <c r="AG33" t="n">
        <v>0.09499999999999999</v>
      </c>
      <c r="AH33" t="n">
        <v>56268.66181866472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11.0186</v>
      </c>
      <c r="E34" t="n">
        <v>9.08</v>
      </c>
      <c r="F34" t="n">
        <v>6.79</v>
      </c>
      <c r="G34" t="n">
        <v>67.90000000000001</v>
      </c>
      <c r="H34" t="n">
        <v>1.18</v>
      </c>
      <c r="I34" t="n">
        <v>6</v>
      </c>
      <c r="J34" t="n">
        <v>135.27</v>
      </c>
      <c r="K34" t="n">
        <v>45</v>
      </c>
      <c r="L34" t="n">
        <v>9</v>
      </c>
      <c r="M34" t="n">
        <v>4</v>
      </c>
      <c r="N34" t="n">
        <v>21.27</v>
      </c>
      <c r="O34" t="n">
        <v>16916.71</v>
      </c>
      <c r="P34" t="n">
        <v>61.18</v>
      </c>
      <c r="Q34" t="n">
        <v>204.14</v>
      </c>
      <c r="R34" t="n">
        <v>24.86</v>
      </c>
      <c r="S34" t="n">
        <v>17.37</v>
      </c>
      <c r="T34" t="n">
        <v>1640.29</v>
      </c>
      <c r="U34" t="n">
        <v>0.7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45.06253831274957</v>
      </c>
      <c r="AB34" t="n">
        <v>61.65655293836728</v>
      </c>
      <c r="AC34" t="n">
        <v>55.7721380614578</v>
      </c>
      <c r="AD34" t="n">
        <v>45062.53831274957</v>
      </c>
      <c r="AE34" t="n">
        <v>61656.55293836728</v>
      </c>
      <c r="AF34" t="n">
        <v>2.771797616507914e-06</v>
      </c>
      <c r="AG34" t="n">
        <v>0.09458333333333334</v>
      </c>
      <c r="AH34" t="n">
        <v>55772.13806145779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11.0173</v>
      </c>
      <c r="E35" t="n">
        <v>9.08</v>
      </c>
      <c r="F35" t="n">
        <v>6.79</v>
      </c>
      <c r="G35" t="n">
        <v>67.91</v>
      </c>
      <c r="H35" t="n">
        <v>1.21</v>
      </c>
      <c r="I35" t="n">
        <v>6</v>
      </c>
      <c r="J35" t="n">
        <v>135.6</v>
      </c>
      <c r="K35" t="n">
        <v>45</v>
      </c>
      <c r="L35" t="n">
        <v>9.25</v>
      </c>
      <c r="M35" t="n">
        <v>4</v>
      </c>
      <c r="N35" t="n">
        <v>21.35</v>
      </c>
      <c r="O35" t="n">
        <v>16958.17</v>
      </c>
      <c r="P35" t="n">
        <v>61.18</v>
      </c>
      <c r="Q35" t="n">
        <v>204.14</v>
      </c>
      <c r="R35" t="n">
        <v>24.95</v>
      </c>
      <c r="S35" t="n">
        <v>17.37</v>
      </c>
      <c r="T35" t="n">
        <v>1689.73</v>
      </c>
      <c r="U35" t="n">
        <v>0.7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45.06763215130864</v>
      </c>
      <c r="AB35" t="n">
        <v>61.66352255300809</v>
      </c>
      <c r="AC35" t="n">
        <v>55.7784425058592</v>
      </c>
      <c r="AD35" t="n">
        <v>45067.63215130864</v>
      </c>
      <c r="AE35" t="n">
        <v>61663.52255300809</v>
      </c>
      <c r="AF35" t="n">
        <v>2.771470593392322e-06</v>
      </c>
      <c r="AG35" t="n">
        <v>0.09458333333333334</v>
      </c>
      <c r="AH35" t="n">
        <v>55778.4425058592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11.0301</v>
      </c>
      <c r="E36" t="n">
        <v>9.07</v>
      </c>
      <c r="F36" t="n">
        <v>6.78</v>
      </c>
      <c r="G36" t="n">
        <v>67.81</v>
      </c>
      <c r="H36" t="n">
        <v>1.24</v>
      </c>
      <c r="I36" t="n">
        <v>6</v>
      </c>
      <c r="J36" t="n">
        <v>135.94</v>
      </c>
      <c r="K36" t="n">
        <v>45</v>
      </c>
      <c r="L36" t="n">
        <v>9.5</v>
      </c>
      <c r="M36" t="n">
        <v>4</v>
      </c>
      <c r="N36" t="n">
        <v>21.44</v>
      </c>
      <c r="O36" t="n">
        <v>16999.67</v>
      </c>
      <c r="P36" t="n">
        <v>60.74</v>
      </c>
      <c r="Q36" t="n">
        <v>204.16</v>
      </c>
      <c r="R36" t="n">
        <v>24.59</v>
      </c>
      <c r="S36" t="n">
        <v>17.37</v>
      </c>
      <c r="T36" t="n">
        <v>1506.78</v>
      </c>
      <c r="U36" t="n">
        <v>0.71</v>
      </c>
      <c r="V36" t="n">
        <v>0.75</v>
      </c>
      <c r="W36" t="n">
        <v>1.14</v>
      </c>
      <c r="X36" t="n">
        <v>0.09</v>
      </c>
      <c r="Y36" t="n">
        <v>1</v>
      </c>
      <c r="Z36" t="n">
        <v>10</v>
      </c>
      <c r="AA36" t="n">
        <v>44.78110151533254</v>
      </c>
      <c r="AB36" t="n">
        <v>61.27147869602626</v>
      </c>
      <c r="AC36" t="n">
        <v>55.42381476435059</v>
      </c>
      <c r="AD36" t="n">
        <v>44781.10151533254</v>
      </c>
      <c r="AE36" t="n">
        <v>61271.47869602626</v>
      </c>
      <c r="AF36" t="n">
        <v>2.774690513299688e-06</v>
      </c>
      <c r="AG36" t="n">
        <v>0.09447916666666667</v>
      </c>
      <c r="AH36" t="n">
        <v>55423.81476435059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11.0196</v>
      </c>
      <c r="E37" t="n">
        <v>9.07</v>
      </c>
      <c r="F37" t="n">
        <v>6.79</v>
      </c>
      <c r="G37" t="n">
        <v>67.89</v>
      </c>
      <c r="H37" t="n">
        <v>1.26</v>
      </c>
      <c r="I37" t="n">
        <v>6</v>
      </c>
      <c r="J37" t="n">
        <v>136.27</v>
      </c>
      <c r="K37" t="n">
        <v>45</v>
      </c>
      <c r="L37" t="n">
        <v>9.75</v>
      </c>
      <c r="M37" t="n">
        <v>4</v>
      </c>
      <c r="N37" t="n">
        <v>21.53</v>
      </c>
      <c r="O37" t="n">
        <v>17041.2</v>
      </c>
      <c r="P37" t="n">
        <v>60.41</v>
      </c>
      <c r="Q37" t="n">
        <v>204.14</v>
      </c>
      <c r="R37" t="n">
        <v>24.93</v>
      </c>
      <c r="S37" t="n">
        <v>17.37</v>
      </c>
      <c r="T37" t="n">
        <v>1676.2</v>
      </c>
      <c r="U37" t="n">
        <v>0.7</v>
      </c>
      <c r="V37" t="n">
        <v>0.75</v>
      </c>
      <c r="W37" t="n">
        <v>1.15</v>
      </c>
      <c r="X37" t="n">
        <v>0.1</v>
      </c>
      <c r="Y37" t="n">
        <v>1</v>
      </c>
      <c r="Z37" t="n">
        <v>10</v>
      </c>
      <c r="AA37" t="n">
        <v>44.67807465095685</v>
      </c>
      <c r="AB37" t="n">
        <v>61.13051279496305</v>
      </c>
      <c r="AC37" t="n">
        <v>55.29630245103792</v>
      </c>
      <c r="AD37" t="n">
        <v>44678.07465095685</v>
      </c>
      <c r="AE37" t="n">
        <v>61130.51279496306</v>
      </c>
      <c r="AF37" t="n">
        <v>2.772049172750677e-06</v>
      </c>
      <c r="AG37" t="n">
        <v>0.09447916666666667</v>
      </c>
      <c r="AH37" t="n">
        <v>55296.30245103793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11.0213</v>
      </c>
      <c r="E38" t="n">
        <v>9.07</v>
      </c>
      <c r="F38" t="n">
        <v>6.79</v>
      </c>
      <c r="G38" t="n">
        <v>67.88</v>
      </c>
      <c r="H38" t="n">
        <v>1.29</v>
      </c>
      <c r="I38" t="n">
        <v>6</v>
      </c>
      <c r="J38" t="n">
        <v>136.61</v>
      </c>
      <c r="K38" t="n">
        <v>45</v>
      </c>
      <c r="L38" t="n">
        <v>10</v>
      </c>
      <c r="M38" t="n">
        <v>4</v>
      </c>
      <c r="N38" t="n">
        <v>21.61</v>
      </c>
      <c r="O38" t="n">
        <v>17082.76</v>
      </c>
      <c r="P38" t="n">
        <v>59.77</v>
      </c>
      <c r="Q38" t="n">
        <v>204.16</v>
      </c>
      <c r="R38" t="n">
        <v>24.87</v>
      </c>
      <c r="S38" t="n">
        <v>17.37</v>
      </c>
      <c r="T38" t="n">
        <v>1646.2</v>
      </c>
      <c r="U38" t="n">
        <v>0.7</v>
      </c>
      <c r="V38" t="n">
        <v>0.75</v>
      </c>
      <c r="W38" t="n">
        <v>1.15</v>
      </c>
      <c r="X38" t="n">
        <v>0.1</v>
      </c>
      <c r="Y38" t="n">
        <v>1</v>
      </c>
      <c r="Z38" t="n">
        <v>10</v>
      </c>
      <c r="AA38" t="n">
        <v>44.35546402166207</v>
      </c>
      <c r="AB38" t="n">
        <v>60.68910269938568</v>
      </c>
      <c r="AC38" t="n">
        <v>54.89701991545936</v>
      </c>
      <c r="AD38" t="n">
        <v>44355.46402166208</v>
      </c>
      <c r="AE38" t="n">
        <v>60689.10269938568</v>
      </c>
      <c r="AF38" t="n">
        <v>2.772476818363374e-06</v>
      </c>
      <c r="AG38" t="n">
        <v>0.09447916666666667</v>
      </c>
      <c r="AH38" t="n">
        <v>54897.01991545936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11.0206</v>
      </c>
      <c r="E39" t="n">
        <v>9.07</v>
      </c>
      <c r="F39" t="n">
        <v>6.79</v>
      </c>
      <c r="G39" t="n">
        <v>67.88</v>
      </c>
      <c r="H39" t="n">
        <v>1.32</v>
      </c>
      <c r="I39" t="n">
        <v>6</v>
      </c>
      <c r="J39" t="n">
        <v>136.95</v>
      </c>
      <c r="K39" t="n">
        <v>45</v>
      </c>
      <c r="L39" t="n">
        <v>10.25</v>
      </c>
      <c r="M39" t="n">
        <v>4</v>
      </c>
      <c r="N39" t="n">
        <v>21.7</v>
      </c>
      <c r="O39" t="n">
        <v>17124.35</v>
      </c>
      <c r="P39" t="n">
        <v>59.61</v>
      </c>
      <c r="Q39" t="n">
        <v>204.14</v>
      </c>
      <c r="R39" t="n">
        <v>24.87</v>
      </c>
      <c r="S39" t="n">
        <v>17.37</v>
      </c>
      <c r="T39" t="n">
        <v>1647.78</v>
      </c>
      <c r="U39" t="n">
        <v>0.7</v>
      </c>
      <c r="V39" t="n">
        <v>0.75</v>
      </c>
      <c r="W39" t="n">
        <v>1.15</v>
      </c>
      <c r="X39" t="n">
        <v>0.1</v>
      </c>
      <c r="Y39" t="n">
        <v>1</v>
      </c>
      <c r="Z39" t="n">
        <v>10</v>
      </c>
      <c r="AA39" t="n">
        <v>44.27915334226027</v>
      </c>
      <c r="AB39" t="n">
        <v>60.58469106123862</v>
      </c>
      <c r="AC39" t="n">
        <v>54.80257317751436</v>
      </c>
      <c r="AD39" t="n">
        <v>44279.15334226027</v>
      </c>
      <c r="AE39" t="n">
        <v>60584.69106123861</v>
      </c>
      <c r="AF39" t="n">
        <v>2.77230072899344e-06</v>
      </c>
      <c r="AG39" t="n">
        <v>0.09447916666666667</v>
      </c>
      <c r="AH39" t="n">
        <v>54802.57317751436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11.0718</v>
      </c>
      <c r="E40" t="n">
        <v>9.029999999999999</v>
      </c>
      <c r="F40" t="n">
        <v>6.77</v>
      </c>
      <c r="G40" t="n">
        <v>81.26000000000001</v>
      </c>
      <c r="H40" t="n">
        <v>1.35</v>
      </c>
      <c r="I40" t="n">
        <v>5</v>
      </c>
      <c r="J40" t="n">
        <v>137.29</v>
      </c>
      <c r="K40" t="n">
        <v>45</v>
      </c>
      <c r="L40" t="n">
        <v>10.5</v>
      </c>
      <c r="M40" t="n">
        <v>3</v>
      </c>
      <c r="N40" t="n">
        <v>21.79</v>
      </c>
      <c r="O40" t="n">
        <v>17165.97</v>
      </c>
      <c r="P40" t="n">
        <v>58.41</v>
      </c>
      <c r="Q40" t="n">
        <v>204.14</v>
      </c>
      <c r="R40" t="n">
        <v>24.36</v>
      </c>
      <c r="S40" t="n">
        <v>17.37</v>
      </c>
      <c r="T40" t="n">
        <v>1399.52</v>
      </c>
      <c r="U40" t="n">
        <v>0.71</v>
      </c>
      <c r="V40" t="n">
        <v>0.75</v>
      </c>
      <c r="W40" t="n">
        <v>1.14</v>
      </c>
      <c r="X40" t="n">
        <v>0.08</v>
      </c>
      <c r="Y40" t="n">
        <v>1</v>
      </c>
      <c r="Z40" t="n">
        <v>10</v>
      </c>
      <c r="AA40" t="n">
        <v>43.45420761000566</v>
      </c>
      <c r="AB40" t="n">
        <v>59.45596391633128</v>
      </c>
      <c r="AC40" t="n">
        <v>53.78157016713813</v>
      </c>
      <c r="AD40" t="n">
        <v>43454.20761000566</v>
      </c>
      <c r="AE40" t="n">
        <v>59455.96391633127</v>
      </c>
      <c r="AF40" t="n">
        <v>2.785180408622903e-06</v>
      </c>
      <c r="AG40" t="n">
        <v>0.09406249999999999</v>
      </c>
      <c r="AH40" t="n">
        <v>53781.57016713812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11.067</v>
      </c>
      <c r="E41" t="n">
        <v>9.039999999999999</v>
      </c>
      <c r="F41" t="n">
        <v>6.78</v>
      </c>
      <c r="G41" t="n">
        <v>81.31</v>
      </c>
      <c r="H41" t="n">
        <v>1.38</v>
      </c>
      <c r="I41" t="n">
        <v>5</v>
      </c>
      <c r="J41" t="n">
        <v>137.62</v>
      </c>
      <c r="K41" t="n">
        <v>45</v>
      </c>
      <c r="L41" t="n">
        <v>10.75</v>
      </c>
      <c r="M41" t="n">
        <v>3</v>
      </c>
      <c r="N41" t="n">
        <v>21.88</v>
      </c>
      <c r="O41" t="n">
        <v>17207.62</v>
      </c>
      <c r="P41" t="n">
        <v>58.87</v>
      </c>
      <c r="Q41" t="n">
        <v>204.14</v>
      </c>
      <c r="R41" t="n">
        <v>24.48</v>
      </c>
      <c r="S41" t="n">
        <v>17.37</v>
      </c>
      <c r="T41" t="n">
        <v>1457.51</v>
      </c>
      <c r="U41" t="n">
        <v>0.71</v>
      </c>
      <c r="V41" t="n">
        <v>0.75</v>
      </c>
      <c r="W41" t="n">
        <v>1.15</v>
      </c>
      <c r="X41" t="n">
        <v>0.08</v>
      </c>
      <c r="Y41" t="n">
        <v>1</v>
      </c>
      <c r="Z41" t="n">
        <v>10</v>
      </c>
      <c r="AA41" t="n">
        <v>43.71770964483365</v>
      </c>
      <c r="AB41" t="n">
        <v>59.8164990252721</v>
      </c>
      <c r="AC41" t="n">
        <v>54.10769631129595</v>
      </c>
      <c r="AD41" t="n">
        <v>43717.70964483365</v>
      </c>
      <c r="AE41" t="n">
        <v>59816.4990252721</v>
      </c>
      <c r="AF41" t="n">
        <v>2.783972938657641e-06</v>
      </c>
      <c r="AG41" t="n">
        <v>0.09416666666666666</v>
      </c>
      <c r="AH41" t="n">
        <v>54107.69631129595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11.0739</v>
      </c>
      <c r="E42" t="n">
        <v>9.029999999999999</v>
      </c>
      <c r="F42" t="n">
        <v>6.77</v>
      </c>
      <c r="G42" t="n">
        <v>81.23999999999999</v>
      </c>
      <c r="H42" t="n">
        <v>1.41</v>
      </c>
      <c r="I42" t="n">
        <v>5</v>
      </c>
      <c r="J42" t="n">
        <v>137.96</v>
      </c>
      <c r="K42" t="n">
        <v>45</v>
      </c>
      <c r="L42" t="n">
        <v>11</v>
      </c>
      <c r="M42" t="n">
        <v>2</v>
      </c>
      <c r="N42" t="n">
        <v>21.96</v>
      </c>
      <c r="O42" t="n">
        <v>17249.3</v>
      </c>
      <c r="P42" t="n">
        <v>58.94</v>
      </c>
      <c r="Q42" t="n">
        <v>204.14</v>
      </c>
      <c r="R42" t="n">
        <v>24.33</v>
      </c>
      <c r="S42" t="n">
        <v>17.37</v>
      </c>
      <c r="T42" t="n">
        <v>1381.51</v>
      </c>
      <c r="U42" t="n">
        <v>0.71</v>
      </c>
      <c r="V42" t="n">
        <v>0.75</v>
      </c>
      <c r="W42" t="n">
        <v>1.14</v>
      </c>
      <c r="X42" t="n">
        <v>0.08</v>
      </c>
      <c r="Y42" t="n">
        <v>1</v>
      </c>
      <c r="Z42" t="n">
        <v>10</v>
      </c>
      <c r="AA42" t="n">
        <v>43.7067795656539</v>
      </c>
      <c r="AB42" t="n">
        <v>59.8015440087373</v>
      </c>
      <c r="AC42" t="n">
        <v>54.09416858054973</v>
      </c>
      <c r="AD42" t="n">
        <v>43706.77956565389</v>
      </c>
      <c r="AE42" t="n">
        <v>59801.5440087373</v>
      </c>
      <c r="AF42" t="n">
        <v>2.785708676732706e-06</v>
      </c>
      <c r="AG42" t="n">
        <v>0.09406249999999999</v>
      </c>
      <c r="AH42" t="n">
        <v>54094.16858054973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11.0739</v>
      </c>
      <c r="E43" t="n">
        <v>9.029999999999999</v>
      </c>
      <c r="F43" t="n">
        <v>6.77</v>
      </c>
      <c r="G43" t="n">
        <v>81.23999999999999</v>
      </c>
      <c r="H43" t="n">
        <v>1.44</v>
      </c>
      <c r="I43" t="n">
        <v>5</v>
      </c>
      <c r="J43" t="n">
        <v>138.3</v>
      </c>
      <c r="K43" t="n">
        <v>45</v>
      </c>
      <c r="L43" t="n">
        <v>11.25</v>
      </c>
      <c r="M43" t="n">
        <v>2</v>
      </c>
      <c r="N43" t="n">
        <v>22.05</v>
      </c>
      <c r="O43" t="n">
        <v>17291.02</v>
      </c>
      <c r="P43" t="n">
        <v>58.82</v>
      </c>
      <c r="Q43" t="n">
        <v>204.14</v>
      </c>
      <c r="R43" t="n">
        <v>24.31</v>
      </c>
      <c r="S43" t="n">
        <v>17.37</v>
      </c>
      <c r="T43" t="n">
        <v>1370.76</v>
      </c>
      <c r="U43" t="n">
        <v>0.71</v>
      </c>
      <c r="V43" t="n">
        <v>0.75</v>
      </c>
      <c r="W43" t="n">
        <v>1.14</v>
      </c>
      <c r="X43" t="n">
        <v>0.08</v>
      </c>
      <c r="Y43" t="n">
        <v>1</v>
      </c>
      <c r="Z43" t="n">
        <v>10</v>
      </c>
      <c r="AA43" t="n">
        <v>43.64780892043991</v>
      </c>
      <c r="AB43" t="n">
        <v>59.72085777035431</v>
      </c>
      <c r="AC43" t="n">
        <v>54.02118292351414</v>
      </c>
      <c r="AD43" t="n">
        <v>43647.80892043991</v>
      </c>
      <c r="AE43" t="n">
        <v>59720.85777035431</v>
      </c>
      <c r="AF43" t="n">
        <v>2.785708676732706e-06</v>
      </c>
      <c r="AG43" t="n">
        <v>0.09406249999999999</v>
      </c>
      <c r="AH43" t="n">
        <v>54021.18292351414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11.0687</v>
      </c>
      <c r="E44" t="n">
        <v>9.029999999999999</v>
      </c>
      <c r="F44" t="n">
        <v>6.77</v>
      </c>
      <c r="G44" t="n">
        <v>81.29000000000001</v>
      </c>
      <c r="H44" t="n">
        <v>1.47</v>
      </c>
      <c r="I44" t="n">
        <v>5</v>
      </c>
      <c r="J44" t="n">
        <v>138.64</v>
      </c>
      <c r="K44" t="n">
        <v>45</v>
      </c>
      <c r="L44" t="n">
        <v>11.5</v>
      </c>
      <c r="M44" t="n">
        <v>2</v>
      </c>
      <c r="N44" t="n">
        <v>22.14</v>
      </c>
      <c r="O44" t="n">
        <v>17332.76</v>
      </c>
      <c r="P44" t="n">
        <v>58.68</v>
      </c>
      <c r="Q44" t="n">
        <v>204.14</v>
      </c>
      <c r="R44" t="n">
        <v>24.43</v>
      </c>
      <c r="S44" t="n">
        <v>17.37</v>
      </c>
      <c r="T44" t="n">
        <v>1433.7</v>
      </c>
      <c r="U44" t="n">
        <v>0.71</v>
      </c>
      <c r="V44" t="n">
        <v>0.75</v>
      </c>
      <c r="W44" t="n">
        <v>1.14</v>
      </c>
      <c r="X44" t="n">
        <v>0.08</v>
      </c>
      <c r="Y44" t="n">
        <v>1</v>
      </c>
      <c r="Z44" t="n">
        <v>10</v>
      </c>
      <c r="AA44" t="n">
        <v>43.59859429266138</v>
      </c>
      <c r="AB44" t="n">
        <v>59.65352014543161</v>
      </c>
      <c r="AC44" t="n">
        <v>53.96027190700509</v>
      </c>
      <c r="AD44" t="n">
        <v>43598.59429266138</v>
      </c>
      <c r="AE44" t="n">
        <v>59653.5201454316</v>
      </c>
      <c r="AF44" t="n">
        <v>2.784400584270338e-06</v>
      </c>
      <c r="AG44" t="n">
        <v>0.09406249999999999</v>
      </c>
      <c r="AH44" t="n">
        <v>53960.2719070051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11.067</v>
      </c>
      <c r="E45" t="n">
        <v>9.039999999999999</v>
      </c>
      <c r="F45" t="n">
        <v>6.78</v>
      </c>
      <c r="G45" t="n">
        <v>81.31</v>
      </c>
      <c r="H45" t="n">
        <v>1.5</v>
      </c>
      <c r="I45" t="n">
        <v>5</v>
      </c>
      <c r="J45" t="n">
        <v>138.98</v>
      </c>
      <c r="K45" t="n">
        <v>45</v>
      </c>
      <c r="L45" t="n">
        <v>11.75</v>
      </c>
      <c r="M45" t="n">
        <v>2</v>
      </c>
      <c r="N45" t="n">
        <v>22.23</v>
      </c>
      <c r="O45" t="n">
        <v>17374.54</v>
      </c>
      <c r="P45" t="n">
        <v>58.62</v>
      </c>
      <c r="Q45" t="n">
        <v>204.14</v>
      </c>
      <c r="R45" t="n">
        <v>24.43</v>
      </c>
      <c r="S45" t="n">
        <v>17.37</v>
      </c>
      <c r="T45" t="n">
        <v>1433.05</v>
      </c>
      <c r="U45" t="n">
        <v>0.71</v>
      </c>
      <c r="V45" t="n">
        <v>0.75</v>
      </c>
      <c r="W45" t="n">
        <v>1.15</v>
      </c>
      <c r="X45" t="n">
        <v>0.08</v>
      </c>
      <c r="Y45" t="n">
        <v>1</v>
      </c>
      <c r="Z45" t="n">
        <v>10</v>
      </c>
      <c r="AA45" t="n">
        <v>43.59477753660742</v>
      </c>
      <c r="AB45" t="n">
        <v>59.64829789141521</v>
      </c>
      <c r="AC45" t="n">
        <v>53.95554805758253</v>
      </c>
      <c r="AD45" t="n">
        <v>43594.77753660743</v>
      </c>
      <c r="AE45" t="n">
        <v>59648.29789141521</v>
      </c>
      <c r="AF45" t="n">
        <v>2.783972938657641e-06</v>
      </c>
      <c r="AG45" t="n">
        <v>0.09416666666666666</v>
      </c>
      <c r="AH45" t="n">
        <v>53955.54805758253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11.0722</v>
      </c>
      <c r="E46" t="n">
        <v>9.029999999999999</v>
      </c>
      <c r="F46" t="n">
        <v>6.77</v>
      </c>
      <c r="G46" t="n">
        <v>81.26000000000001</v>
      </c>
      <c r="H46" t="n">
        <v>1.52</v>
      </c>
      <c r="I46" t="n">
        <v>5</v>
      </c>
      <c r="J46" t="n">
        <v>139.32</v>
      </c>
      <c r="K46" t="n">
        <v>45</v>
      </c>
      <c r="L46" t="n">
        <v>12</v>
      </c>
      <c r="M46" t="n">
        <v>1</v>
      </c>
      <c r="N46" t="n">
        <v>22.32</v>
      </c>
      <c r="O46" t="n">
        <v>17416.34</v>
      </c>
      <c r="P46" t="n">
        <v>58.46</v>
      </c>
      <c r="Q46" t="n">
        <v>204.14</v>
      </c>
      <c r="R46" t="n">
        <v>24.33</v>
      </c>
      <c r="S46" t="n">
        <v>17.37</v>
      </c>
      <c r="T46" t="n">
        <v>1383.16</v>
      </c>
      <c r="U46" t="n">
        <v>0.71</v>
      </c>
      <c r="V46" t="n">
        <v>0.75</v>
      </c>
      <c r="W46" t="n">
        <v>1.14</v>
      </c>
      <c r="X46" t="n">
        <v>0.08</v>
      </c>
      <c r="Y46" t="n">
        <v>1</v>
      </c>
      <c r="Z46" t="n">
        <v>10</v>
      </c>
      <c r="AA46" t="n">
        <v>43.47728097285935</v>
      </c>
      <c r="AB46" t="n">
        <v>59.48753390931262</v>
      </c>
      <c r="AC46" t="n">
        <v>53.8101271642981</v>
      </c>
      <c r="AD46" t="n">
        <v>43477.28097285936</v>
      </c>
      <c r="AE46" t="n">
        <v>59487.53390931262</v>
      </c>
      <c r="AF46" t="n">
        <v>2.785281031120009e-06</v>
      </c>
      <c r="AG46" t="n">
        <v>0.09406249999999999</v>
      </c>
      <c r="AH46" t="n">
        <v>53810.1271642981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11.065</v>
      </c>
      <c r="E47" t="n">
        <v>9.039999999999999</v>
      </c>
      <c r="F47" t="n">
        <v>6.78</v>
      </c>
      <c r="G47" t="n">
        <v>81.33</v>
      </c>
      <c r="H47" t="n">
        <v>1.55</v>
      </c>
      <c r="I47" t="n">
        <v>5</v>
      </c>
      <c r="J47" t="n">
        <v>139.66</v>
      </c>
      <c r="K47" t="n">
        <v>45</v>
      </c>
      <c r="L47" t="n">
        <v>12.25</v>
      </c>
      <c r="M47" t="n">
        <v>0</v>
      </c>
      <c r="N47" t="n">
        <v>22.41</v>
      </c>
      <c r="O47" t="n">
        <v>17458.18</v>
      </c>
      <c r="P47" t="n">
        <v>58.6</v>
      </c>
      <c r="Q47" t="n">
        <v>204.14</v>
      </c>
      <c r="R47" t="n">
        <v>24.44</v>
      </c>
      <c r="S47" t="n">
        <v>17.37</v>
      </c>
      <c r="T47" t="n">
        <v>1436.52</v>
      </c>
      <c r="U47" t="n">
        <v>0.71</v>
      </c>
      <c r="V47" t="n">
        <v>0.75</v>
      </c>
      <c r="W47" t="n">
        <v>1.15</v>
      </c>
      <c r="X47" t="n">
        <v>0.09</v>
      </c>
      <c r="Y47" t="n">
        <v>1</v>
      </c>
      <c r="Z47" t="n">
        <v>10</v>
      </c>
      <c r="AA47" t="n">
        <v>43.59247899129495</v>
      </c>
      <c r="AB47" t="n">
        <v>59.64515292031403</v>
      </c>
      <c r="AC47" t="n">
        <v>53.95270323810924</v>
      </c>
      <c r="AD47" t="n">
        <v>43592.47899129496</v>
      </c>
      <c r="AE47" t="n">
        <v>59645.15292031402</v>
      </c>
      <c r="AF47" t="n">
        <v>2.783469826172116e-06</v>
      </c>
      <c r="AG47" t="n">
        <v>0.09416666666666666</v>
      </c>
      <c r="AH47" t="n">
        <v>53952.70323810924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5.7598</v>
      </c>
      <c r="E2" t="n">
        <v>17.36</v>
      </c>
      <c r="F2" t="n">
        <v>8.949999999999999</v>
      </c>
      <c r="G2" t="n">
        <v>4.88</v>
      </c>
      <c r="H2" t="n">
        <v>0.07000000000000001</v>
      </c>
      <c r="I2" t="n">
        <v>110</v>
      </c>
      <c r="J2" t="n">
        <v>263.32</v>
      </c>
      <c r="K2" t="n">
        <v>59.89</v>
      </c>
      <c r="L2" t="n">
        <v>1</v>
      </c>
      <c r="M2" t="n">
        <v>108</v>
      </c>
      <c r="N2" t="n">
        <v>67.43000000000001</v>
      </c>
      <c r="O2" t="n">
        <v>32710.1</v>
      </c>
      <c r="P2" t="n">
        <v>151.43</v>
      </c>
      <c r="Q2" t="n">
        <v>204.2</v>
      </c>
      <c r="R2" t="n">
        <v>92.12</v>
      </c>
      <c r="S2" t="n">
        <v>17.37</v>
      </c>
      <c r="T2" t="n">
        <v>34754.61</v>
      </c>
      <c r="U2" t="n">
        <v>0.19</v>
      </c>
      <c r="V2" t="n">
        <v>0.57</v>
      </c>
      <c r="W2" t="n">
        <v>1.32</v>
      </c>
      <c r="X2" t="n">
        <v>2.25</v>
      </c>
      <c r="Y2" t="n">
        <v>1</v>
      </c>
      <c r="Z2" t="n">
        <v>10</v>
      </c>
      <c r="AA2" t="n">
        <v>190.5772475639691</v>
      </c>
      <c r="AB2" t="n">
        <v>260.7561977916815</v>
      </c>
      <c r="AC2" t="n">
        <v>235.8699922481417</v>
      </c>
      <c r="AD2" t="n">
        <v>190577.2475639691</v>
      </c>
      <c r="AE2" t="n">
        <v>260756.1977916815</v>
      </c>
      <c r="AF2" t="n">
        <v>1.280602140531962e-06</v>
      </c>
      <c r="AG2" t="n">
        <v>0.1808333333333333</v>
      </c>
      <c r="AH2" t="n">
        <v>235869.9922481417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6.5173</v>
      </c>
      <c r="E3" t="n">
        <v>15.34</v>
      </c>
      <c r="F3" t="n">
        <v>8.35</v>
      </c>
      <c r="G3" t="n">
        <v>6.11</v>
      </c>
      <c r="H3" t="n">
        <v>0.08</v>
      </c>
      <c r="I3" t="n">
        <v>82</v>
      </c>
      <c r="J3" t="n">
        <v>263.79</v>
      </c>
      <c r="K3" t="n">
        <v>59.89</v>
      </c>
      <c r="L3" t="n">
        <v>1.25</v>
      </c>
      <c r="M3" t="n">
        <v>80</v>
      </c>
      <c r="N3" t="n">
        <v>67.65000000000001</v>
      </c>
      <c r="O3" t="n">
        <v>32767.75</v>
      </c>
      <c r="P3" t="n">
        <v>141.14</v>
      </c>
      <c r="Q3" t="n">
        <v>204.25</v>
      </c>
      <c r="R3" t="n">
        <v>73.54000000000001</v>
      </c>
      <c r="S3" t="n">
        <v>17.37</v>
      </c>
      <c r="T3" t="n">
        <v>25602.28</v>
      </c>
      <c r="U3" t="n">
        <v>0.24</v>
      </c>
      <c r="V3" t="n">
        <v>0.61</v>
      </c>
      <c r="W3" t="n">
        <v>1.26</v>
      </c>
      <c r="X3" t="n">
        <v>1.65</v>
      </c>
      <c r="Y3" t="n">
        <v>1</v>
      </c>
      <c r="Z3" t="n">
        <v>10</v>
      </c>
      <c r="AA3" t="n">
        <v>157.3401533229934</v>
      </c>
      <c r="AB3" t="n">
        <v>215.279739134091</v>
      </c>
      <c r="AC3" t="n">
        <v>194.7337429782065</v>
      </c>
      <c r="AD3" t="n">
        <v>157340.1533229934</v>
      </c>
      <c r="AE3" t="n">
        <v>215279.739134091</v>
      </c>
      <c r="AF3" t="n">
        <v>1.449020509477579e-06</v>
      </c>
      <c r="AG3" t="n">
        <v>0.1597916666666667</v>
      </c>
      <c r="AH3" t="n">
        <v>194733.7429782065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7.0392</v>
      </c>
      <c r="E4" t="n">
        <v>14.21</v>
      </c>
      <c r="F4" t="n">
        <v>8.02</v>
      </c>
      <c r="G4" t="n">
        <v>7.29</v>
      </c>
      <c r="H4" t="n">
        <v>0.1</v>
      </c>
      <c r="I4" t="n">
        <v>66</v>
      </c>
      <c r="J4" t="n">
        <v>264.25</v>
      </c>
      <c r="K4" t="n">
        <v>59.89</v>
      </c>
      <c r="L4" t="n">
        <v>1.5</v>
      </c>
      <c r="M4" t="n">
        <v>64</v>
      </c>
      <c r="N4" t="n">
        <v>67.87</v>
      </c>
      <c r="O4" t="n">
        <v>32825.49</v>
      </c>
      <c r="P4" t="n">
        <v>135.49</v>
      </c>
      <c r="Q4" t="n">
        <v>204.19</v>
      </c>
      <c r="R4" t="n">
        <v>63.1</v>
      </c>
      <c r="S4" t="n">
        <v>17.37</v>
      </c>
      <c r="T4" t="n">
        <v>20461.26</v>
      </c>
      <c r="U4" t="n">
        <v>0.28</v>
      </c>
      <c r="V4" t="n">
        <v>0.64</v>
      </c>
      <c r="W4" t="n">
        <v>1.24</v>
      </c>
      <c r="X4" t="n">
        <v>1.32</v>
      </c>
      <c r="Y4" t="n">
        <v>1</v>
      </c>
      <c r="Z4" t="n">
        <v>10</v>
      </c>
      <c r="AA4" t="n">
        <v>140.0612165494676</v>
      </c>
      <c r="AB4" t="n">
        <v>191.6379355476743</v>
      </c>
      <c r="AC4" t="n">
        <v>173.3482799445902</v>
      </c>
      <c r="AD4" t="n">
        <v>140061.2165494676</v>
      </c>
      <c r="AE4" t="n">
        <v>191637.9355476743</v>
      </c>
      <c r="AF4" t="n">
        <v>1.5650568748277e-06</v>
      </c>
      <c r="AG4" t="n">
        <v>0.1480208333333334</v>
      </c>
      <c r="AH4" t="n">
        <v>173348.2799445902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7.4514</v>
      </c>
      <c r="E5" t="n">
        <v>13.42</v>
      </c>
      <c r="F5" t="n">
        <v>7.79</v>
      </c>
      <c r="G5" t="n">
        <v>8.49</v>
      </c>
      <c r="H5" t="n">
        <v>0.12</v>
      </c>
      <c r="I5" t="n">
        <v>55</v>
      </c>
      <c r="J5" t="n">
        <v>264.72</v>
      </c>
      <c r="K5" t="n">
        <v>59.89</v>
      </c>
      <c r="L5" t="n">
        <v>1.75</v>
      </c>
      <c r="M5" t="n">
        <v>53</v>
      </c>
      <c r="N5" t="n">
        <v>68.09</v>
      </c>
      <c r="O5" t="n">
        <v>32883.31</v>
      </c>
      <c r="P5" t="n">
        <v>131.55</v>
      </c>
      <c r="Q5" t="n">
        <v>204.2</v>
      </c>
      <c r="R5" t="n">
        <v>55.8</v>
      </c>
      <c r="S5" t="n">
        <v>17.37</v>
      </c>
      <c r="T5" t="n">
        <v>16866.91</v>
      </c>
      <c r="U5" t="n">
        <v>0.31</v>
      </c>
      <c r="V5" t="n">
        <v>0.66</v>
      </c>
      <c r="W5" t="n">
        <v>1.23</v>
      </c>
      <c r="X5" t="n">
        <v>1.09</v>
      </c>
      <c r="Y5" t="n">
        <v>1</v>
      </c>
      <c r="Z5" t="n">
        <v>10</v>
      </c>
      <c r="AA5" t="n">
        <v>128.6260621474153</v>
      </c>
      <c r="AB5" t="n">
        <v>175.9918528113866</v>
      </c>
      <c r="AC5" t="n">
        <v>159.1954373852338</v>
      </c>
      <c r="AD5" t="n">
        <v>128626.0621474153</v>
      </c>
      <c r="AE5" t="n">
        <v>175991.8528113866</v>
      </c>
      <c r="AF5" t="n">
        <v>1.65670314767177e-06</v>
      </c>
      <c r="AG5" t="n">
        <v>0.1397916666666667</v>
      </c>
      <c r="AH5" t="n">
        <v>159195.4373852338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7.7346</v>
      </c>
      <c r="E6" t="n">
        <v>12.93</v>
      </c>
      <c r="F6" t="n">
        <v>7.65</v>
      </c>
      <c r="G6" t="n">
        <v>9.56</v>
      </c>
      <c r="H6" t="n">
        <v>0.13</v>
      </c>
      <c r="I6" t="n">
        <v>48</v>
      </c>
      <c r="J6" t="n">
        <v>265.19</v>
      </c>
      <c r="K6" t="n">
        <v>59.89</v>
      </c>
      <c r="L6" t="n">
        <v>2</v>
      </c>
      <c r="M6" t="n">
        <v>46</v>
      </c>
      <c r="N6" t="n">
        <v>68.31</v>
      </c>
      <c r="O6" t="n">
        <v>32941.21</v>
      </c>
      <c r="P6" t="n">
        <v>129.11</v>
      </c>
      <c r="Q6" t="n">
        <v>204.17</v>
      </c>
      <c r="R6" t="n">
        <v>51.42</v>
      </c>
      <c r="S6" t="n">
        <v>17.37</v>
      </c>
      <c r="T6" t="n">
        <v>14711.84</v>
      </c>
      <c r="U6" t="n">
        <v>0.34</v>
      </c>
      <c r="V6" t="n">
        <v>0.67</v>
      </c>
      <c r="W6" t="n">
        <v>1.22</v>
      </c>
      <c r="X6" t="n">
        <v>0.96</v>
      </c>
      <c r="Y6" t="n">
        <v>1</v>
      </c>
      <c r="Z6" t="n">
        <v>10</v>
      </c>
      <c r="AA6" t="n">
        <v>121.7318341203847</v>
      </c>
      <c r="AB6" t="n">
        <v>166.5588658729335</v>
      </c>
      <c r="AC6" t="n">
        <v>150.6627214809033</v>
      </c>
      <c r="AD6" t="n">
        <v>121731.8341203847</v>
      </c>
      <c r="AE6" t="n">
        <v>166558.8658729335</v>
      </c>
      <c r="AF6" t="n">
        <v>1.719668272536983e-06</v>
      </c>
      <c r="AG6" t="n">
        <v>0.1346875</v>
      </c>
      <c r="AH6" t="n">
        <v>150662.7214809033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8.0016</v>
      </c>
      <c r="E7" t="n">
        <v>12.5</v>
      </c>
      <c r="F7" t="n">
        <v>7.52</v>
      </c>
      <c r="G7" t="n">
        <v>10.74</v>
      </c>
      <c r="H7" t="n">
        <v>0.15</v>
      </c>
      <c r="I7" t="n">
        <v>42</v>
      </c>
      <c r="J7" t="n">
        <v>265.66</v>
      </c>
      <c r="K7" t="n">
        <v>59.89</v>
      </c>
      <c r="L7" t="n">
        <v>2.25</v>
      </c>
      <c r="M7" t="n">
        <v>40</v>
      </c>
      <c r="N7" t="n">
        <v>68.53</v>
      </c>
      <c r="O7" t="n">
        <v>32999.19</v>
      </c>
      <c r="P7" t="n">
        <v>126.86</v>
      </c>
      <c r="Q7" t="n">
        <v>204.24</v>
      </c>
      <c r="R7" t="n">
        <v>47.72</v>
      </c>
      <c r="S7" t="n">
        <v>17.37</v>
      </c>
      <c r="T7" t="n">
        <v>12894.69</v>
      </c>
      <c r="U7" t="n">
        <v>0.36</v>
      </c>
      <c r="V7" t="n">
        <v>0.68</v>
      </c>
      <c r="W7" t="n">
        <v>1.2</v>
      </c>
      <c r="X7" t="n">
        <v>0.83</v>
      </c>
      <c r="Y7" t="n">
        <v>1</v>
      </c>
      <c r="Z7" t="n">
        <v>10</v>
      </c>
      <c r="AA7" t="n">
        <v>115.7204739568256</v>
      </c>
      <c r="AB7" t="n">
        <v>158.3338576946628</v>
      </c>
      <c r="AC7" t="n">
        <v>143.2226965392926</v>
      </c>
      <c r="AD7" t="n">
        <v>115720.4739568256</v>
      </c>
      <c r="AE7" t="n">
        <v>158333.8576946628</v>
      </c>
      <c r="AF7" t="n">
        <v>1.779031578818804e-06</v>
      </c>
      <c r="AG7" t="n">
        <v>0.1302083333333333</v>
      </c>
      <c r="AH7" t="n">
        <v>143222.6965392926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8.225199999999999</v>
      </c>
      <c r="E8" t="n">
        <v>12.16</v>
      </c>
      <c r="F8" t="n">
        <v>7.43</v>
      </c>
      <c r="G8" t="n">
        <v>12.06</v>
      </c>
      <c r="H8" t="n">
        <v>0.17</v>
      </c>
      <c r="I8" t="n">
        <v>37</v>
      </c>
      <c r="J8" t="n">
        <v>266.13</v>
      </c>
      <c r="K8" t="n">
        <v>59.89</v>
      </c>
      <c r="L8" t="n">
        <v>2.5</v>
      </c>
      <c r="M8" t="n">
        <v>35</v>
      </c>
      <c r="N8" t="n">
        <v>68.75</v>
      </c>
      <c r="O8" t="n">
        <v>33057.26</v>
      </c>
      <c r="P8" t="n">
        <v>125.32</v>
      </c>
      <c r="Q8" t="n">
        <v>204.2</v>
      </c>
      <c r="R8" t="n">
        <v>44.52</v>
      </c>
      <c r="S8" t="n">
        <v>17.37</v>
      </c>
      <c r="T8" t="n">
        <v>11319.1</v>
      </c>
      <c r="U8" t="n">
        <v>0.39</v>
      </c>
      <c r="V8" t="n">
        <v>0.6899999999999999</v>
      </c>
      <c r="W8" t="n">
        <v>1.21</v>
      </c>
      <c r="X8" t="n">
        <v>0.74</v>
      </c>
      <c r="Y8" t="n">
        <v>1</v>
      </c>
      <c r="Z8" t="n">
        <v>10</v>
      </c>
      <c r="AA8" t="n">
        <v>111.2811242739061</v>
      </c>
      <c r="AB8" t="n">
        <v>152.2597436082097</v>
      </c>
      <c r="AC8" t="n">
        <v>137.7282873761761</v>
      </c>
      <c r="AD8" t="n">
        <v>111281.1242739061</v>
      </c>
      <c r="AE8" t="n">
        <v>152259.7436082097</v>
      </c>
      <c r="AF8" t="n">
        <v>1.828745568648824e-06</v>
      </c>
      <c r="AG8" t="n">
        <v>0.1266666666666667</v>
      </c>
      <c r="AH8" t="n">
        <v>137728.2873761761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8.381600000000001</v>
      </c>
      <c r="E9" t="n">
        <v>11.93</v>
      </c>
      <c r="F9" t="n">
        <v>7.36</v>
      </c>
      <c r="G9" t="n">
        <v>12.99</v>
      </c>
      <c r="H9" t="n">
        <v>0.18</v>
      </c>
      <c r="I9" t="n">
        <v>34</v>
      </c>
      <c r="J9" t="n">
        <v>266.6</v>
      </c>
      <c r="K9" t="n">
        <v>59.89</v>
      </c>
      <c r="L9" t="n">
        <v>2.75</v>
      </c>
      <c r="M9" t="n">
        <v>32</v>
      </c>
      <c r="N9" t="n">
        <v>68.97</v>
      </c>
      <c r="O9" t="n">
        <v>33115.41</v>
      </c>
      <c r="P9" t="n">
        <v>123.94</v>
      </c>
      <c r="Q9" t="n">
        <v>204.22</v>
      </c>
      <c r="R9" t="n">
        <v>42.45</v>
      </c>
      <c r="S9" t="n">
        <v>17.37</v>
      </c>
      <c r="T9" t="n">
        <v>10294.85</v>
      </c>
      <c r="U9" t="n">
        <v>0.41</v>
      </c>
      <c r="V9" t="n">
        <v>0.6899999999999999</v>
      </c>
      <c r="W9" t="n">
        <v>1.19</v>
      </c>
      <c r="X9" t="n">
        <v>0.67</v>
      </c>
      <c r="Y9" t="n">
        <v>1</v>
      </c>
      <c r="Z9" t="n">
        <v>10</v>
      </c>
      <c r="AA9" t="n">
        <v>108.0955108967715</v>
      </c>
      <c r="AB9" t="n">
        <v>147.9010468462729</v>
      </c>
      <c r="AC9" t="n">
        <v>133.7855785157278</v>
      </c>
      <c r="AD9" t="n">
        <v>108095.5108967715</v>
      </c>
      <c r="AE9" t="n">
        <v>147901.0468462729</v>
      </c>
      <c r="AF9" t="n">
        <v>1.863518681392183e-06</v>
      </c>
      <c r="AG9" t="n">
        <v>0.1242708333333333</v>
      </c>
      <c r="AH9" t="n">
        <v>133785.5785157278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8.5357</v>
      </c>
      <c r="E10" t="n">
        <v>11.72</v>
      </c>
      <c r="F10" t="n">
        <v>7.3</v>
      </c>
      <c r="G10" t="n">
        <v>14.12</v>
      </c>
      <c r="H10" t="n">
        <v>0.2</v>
      </c>
      <c r="I10" t="n">
        <v>31</v>
      </c>
      <c r="J10" t="n">
        <v>267.08</v>
      </c>
      <c r="K10" t="n">
        <v>59.89</v>
      </c>
      <c r="L10" t="n">
        <v>3</v>
      </c>
      <c r="M10" t="n">
        <v>29</v>
      </c>
      <c r="N10" t="n">
        <v>69.19</v>
      </c>
      <c r="O10" t="n">
        <v>33173.65</v>
      </c>
      <c r="P10" t="n">
        <v>122.82</v>
      </c>
      <c r="Q10" t="n">
        <v>204.24</v>
      </c>
      <c r="R10" t="n">
        <v>40.42</v>
      </c>
      <c r="S10" t="n">
        <v>17.37</v>
      </c>
      <c r="T10" t="n">
        <v>9297.6</v>
      </c>
      <c r="U10" t="n">
        <v>0.43</v>
      </c>
      <c r="V10" t="n">
        <v>0.7</v>
      </c>
      <c r="W10" t="n">
        <v>1.19</v>
      </c>
      <c r="X10" t="n">
        <v>0.6</v>
      </c>
      <c r="Y10" t="n">
        <v>1</v>
      </c>
      <c r="Z10" t="n">
        <v>10</v>
      </c>
      <c r="AA10" t="n">
        <v>105.2546615867717</v>
      </c>
      <c r="AB10" t="n">
        <v>144.0140714909069</v>
      </c>
      <c r="AC10" t="n">
        <v>130.2695706328725</v>
      </c>
      <c r="AD10" t="n">
        <v>105254.6615867717</v>
      </c>
      <c r="AE10" t="n">
        <v>144014.0714909069</v>
      </c>
      <c r="AF10" t="n">
        <v>1.897780424830493e-06</v>
      </c>
      <c r="AG10" t="n">
        <v>0.1220833333333333</v>
      </c>
      <c r="AH10" t="n">
        <v>130269.5706328725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8.6965</v>
      </c>
      <c r="E11" t="n">
        <v>11.5</v>
      </c>
      <c r="F11" t="n">
        <v>7.23</v>
      </c>
      <c r="G11" t="n">
        <v>15.49</v>
      </c>
      <c r="H11" t="n">
        <v>0.22</v>
      </c>
      <c r="I11" t="n">
        <v>28</v>
      </c>
      <c r="J11" t="n">
        <v>267.55</v>
      </c>
      <c r="K11" t="n">
        <v>59.89</v>
      </c>
      <c r="L11" t="n">
        <v>3.25</v>
      </c>
      <c r="M11" t="n">
        <v>26</v>
      </c>
      <c r="N11" t="n">
        <v>69.41</v>
      </c>
      <c r="O11" t="n">
        <v>33231.97</v>
      </c>
      <c r="P11" t="n">
        <v>121.6</v>
      </c>
      <c r="Q11" t="n">
        <v>204.17</v>
      </c>
      <c r="R11" t="n">
        <v>38.69</v>
      </c>
      <c r="S11" t="n">
        <v>17.37</v>
      </c>
      <c r="T11" t="n">
        <v>8447.93</v>
      </c>
      <c r="U11" t="n">
        <v>0.45</v>
      </c>
      <c r="V11" t="n">
        <v>0.71</v>
      </c>
      <c r="W11" t="n">
        <v>1.18</v>
      </c>
      <c r="X11" t="n">
        <v>0.54</v>
      </c>
      <c r="Y11" t="n">
        <v>1</v>
      </c>
      <c r="Z11" t="n">
        <v>10</v>
      </c>
      <c r="AA11" t="n">
        <v>102.3404650816404</v>
      </c>
      <c r="AB11" t="n">
        <v>140.0267392673121</v>
      </c>
      <c r="AC11" t="n">
        <v>126.6627838004404</v>
      </c>
      <c r="AD11" t="n">
        <v>102340.4650816404</v>
      </c>
      <c r="AE11" t="n">
        <v>140026.7392673121</v>
      </c>
      <c r="AF11" t="n">
        <v>1.933531809287859e-06</v>
      </c>
      <c r="AG11" t="n">
        <v>0.1197916666666667</v>
      </c>
      <c r="AH11" t="n">
        <v>126662.7838004404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8.7912</v>
      </c>
      <c r="E12" t="n">
        <v>11.38</v>
      </c>
      <c r="F12" t="n">
        <v>7.21</v>
      </c>
      <c r="G12" t="n">
        <v>16.63</v>
      </c>
      <c r="H12" t="n">
        <v>0.23</v>
      </c>
      <c r="I12" t="n">
        <v>26</v>
      </c>
      <c r="J12" t="n">
        <v>268.02</v>
      </c>
      <c r="K12" t="n">
        <v>59.89</v>
      </c>
      <c r="L12" t="n">
        <v>3.5</v>
      </c>
      <c r="M12" t="n">
        <v>24</v>
      </c>
      <c r="N12" t="n">
        <v>69.64</v>
      </c>
      <c r="O12" t="n">
        <v>33290.38</v>
      </c>
      <c r="P12" t="n">
        <v>121.2</v>
      </c>
      <c r="Q12" t="n">
        <v>204.19</v>
      </c>
      <c r="R12" t="n">
        <v>37.6</v>
      </c>
      <c r="S12" t="n">
        <v>17.37</v>
      </c>
      <c r="T12" t="n">
        <v>7914.4</v>
      </c>
      <c r="U12" t="n">
        <v>0.46</v>
      </c>
      <c r="V12" t="n">
        <v>0.71</v>
      </c>
      <c r="W12" t="n">
        <v>1.19</v>
      </c>
      <c r="X12" t="n">
        <v>0.52</v>
      </c>
      <c r="Y12" t="n">
        <v>1</v>
      </c>
      <c r="Z12" t="n">
        <v>10</v>
      </c>
      <c r="AA12" t="n">
        <v>100.9418206766537</v>
      </c>
      <c r="AB12" t="n">
        <v>138.113052288574</v>
      </c>
      <c r="AC12" t="n">
        <v>124.9317364210759</v>
      </c>
      <c r="AD12" t="n">
        <v>100941.8206766537</v>
      </c>
      <c r="AE12" t="n">
        <v>138113.052288574</v>
      </c>
      <c r="AF12" t="n">
        <v>1.954586884587067e-06</v>
      </c>
      <c r="AG12" t="n">
        <v>0.1185416666666667</v>
      </c>
      <c r="AH12" t="n">
        <v>124931.7364210759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8.9177</v>
      </c>
      <c r="E13" t="n">
        <v>11.21</v>
      </c>
      <c r="F13" t="n">
        <v>7.15</v>
      </c>
      <c r="G13" t="n">
        <v>17.87</v>
      </c>
      <c r="H13" t="n">
        <v>0.25</v>
      </c>
      <c r="I13" t="n">
        <v>24</v>
      </c>
      <c r="J13" t="n">
        <v>268.5</v>
      </c>
      <c r="K13" t="n">
        <v>59.89</v>
      </c>
      <c r="L13" t="n">
        <v>3.75</v>
      </c>
      <c r="M13" t="n">
        <v>22</v>
      </c>
      <c r="N13" t="n">
        <v>69.86</v>
      </c>
      <c r="O13" t="n">
        <v>33348.87</v>
      </c>
      <c r="P13" t="n">
        <v>120.06</v>
      </c>
      <c r="Q13" t="n">
        <v>204.15</v>
      </c>
      <c r="R13" t="n">
        <v>35.87</v>
      </c>
      <c r="S13" t="n">
        <v>17.37</v>
      </c>
      <c r="T13" t="n">
        <v>7055.46</v>
      </c>
      <c r="U13" t="n">
        <v>0.48</v>
      </c>
      <c r="V13" t="n">
        <v>0.71</v>
      </c>
      <c r="W13" t="n">
        <v>1.18</v>
      </c>
      <c r="X13" t="n">
        <v>0.46</v>
      </c>
      <c r="Y13" t="n">
        <v>1</v>
      </c>
      <c r="Z13" t="n">
        <v>10</v>
      </c>
      <c r="AA13" t="n">
        <v>98.64098364792562</v>
      </c>
      <c r="AB13" t="n">
        <v>134.964945560104</v>
      </c>
      <c r="AC13" t="n">
        <v>122.0840805803745</v>
      </c>
      <c r="AD13" t="n">
        <v>98640.98364792562</v>
      </c>
      <c r="AE13" t="n">
        <v>134964.945560104</v>
      </c>
      <c r="AF13" t="n">
        <v>1.982712196364783e-06</v>
      </c>
      <c r="AG13" t="n">
        <v>0.1167708333333333</v>
      </c>
      <c r="AH13" t="n">
        <v>122084.0805803745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8.9641</v>
      </c>
      <c r="E14" t="n">
        <v>11.16</v>
      </c>
      <c r="F14" t="n">
        <v>7.14</v>
      </c>
      <c r="G14" t="n">
        <v>18.63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119.94</v>
      </c>
      <c r="Q14" t="n">
        <v>204.17</v>
      </c>
      <c r="R14" t="n">
        <v>35.66</v>
      </c>
      <c r="S14" t="n">
        <v>17.37</v>
      </c>
      <c r="T14" t="n">
        <v>6959.49</v>
      </c>
      <c r="U14" t="n">
        <v>0.49</v>
      </c>
      <c r="V14" t="n">
        <v>0.72</v>
      </c>
      <c r="W14" t="n">
        <v>1.18</v>
      </c>
      <c r="X14" t="n">
        <v>0.45</v>
      </c>
      <c r="Y14" t="n">
        <v>1</v>
      </c>
      <c r="Z14" t="n">
        <v>10</v>
      </c>
      <c r="AA14" t="n">
        <v>98.03373946131832</v>
      </c>
      <c r="AB14" t="n">
        <v>134.1340872742656</v>
      </c>
      <c r="AC14" t="n">
        <v>121.3325182432193</v>
      </c>
      <c r="AD14" t="n">
        <v>98033.73946131831</v>
      </c>
      <c r="AE14" t="n">
        <v>134134.0872742656</v>
      </c>
      <c r="AF14" t="n">
        <v>1.993028516257954e-06</v>
      </c>
      <c r="AG14" t="n">
        <v>0.11625</v>
      </c>
      <c r="AH14" t="n">
        <v>121332.5182432193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9.0893</v>
      </c>
      <c r="E15" t="n">
        <v>11</v>
      </c>
      <c r="F15" t="n">
        <v>7.09</v>
      </c>
      <c r="G15" t="n">
        <v>20.25</v>
      </c>
      <c r="H15" t="n">
        <v>0.28</v>
      </c>
      <c r="I15" t="n">
        <v>21</v>
      </c>
      <c r="J15" t="n">
        <v>269.45</v>
      </c>
      <c r="K15" t="n">
        <v>59.89</v>
      </c>
      <c r="L15" t="n">
        <v>4.25</v>
      </c>
      <c r="M15" t="n">
        <v>19</v>
      </c>
      <c r="N15" t="n">
        <v>70.31</v>
      </c>
      <c r="O15" t="n">
        <v>33466.11</v>
      </c>
      <c r="P15" t="n">
        <v>118.85</v>
      </c>
      <c r="Q15" t="n">
        <v>204.19</v>
      </c>
      <c r="R15" t="n">
        <v>34.11</v>
      </c>
      <c r="S15" t="n">
        <v>17.37</v>
      </c>
      <c r="T15" t="n">
        <v>6190.39</v>
      </c>
      <c r="U15" t="n">
        <v>0.51</v>
      </c>
      <c r="V15" t="n">
        <v>0.72</v>
      </c>
      <c r="W15" t="n">
        <v>1.17</v>
      </c>
      <c r="X15" t="n">
        <v>0.4</v>
      </c>
      <c r="Y15" t="n">
        <v>1</v>
      </c>
      <c r="Z15" t="n">
        <v>10</v>
      </c>
      <c r="AA15" t="n">
        <v>95.89268276935073</v>
      </c>
      <c r="AB15" t="n">
        <v>131.2045990515621</v>
      </c>
      <c r="AC15" t="n">
        <v>118.6826162649272</v>
      </c>
      <c r="AD15" t="n">
        <v>95892.68276935072</v>
      </c>
      <c r="AE15" t="n">
        <v>131204.5990515621</v>
      </c>
      <c r="AF15" t="n">
        <v>2.020864793211078e-06</v>
      </c>
      <c r="AG15" t="n">
        <v>0.1145833333333333</v>
      </c>
      <c r="AH15" t="n">
        <v>118682.6162649272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9.144</v>
      </c>
      <c r="E16" t="n">
        <v>10.94</v>
      </c>
      <c r="F16" t="n">
        <v>7.07</v>
      </c>
      <c r="G16" t="n">
        <v>21.22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118.61</v>
      </c>
      <c r="Q16" t="n">
        <v>204.14</v>
      </c>
      <c r="R16" t="n">
        <v>33.55</v>
      </c>
      <c r="S16" t="n">
        <v>17.37</v>
      </c>
      <c r="T16" t="n">
        <v>5915.16</v>
      </c>
      <c r="U16" t="n">
        <v>0.52</v>
      </c>
      <c r="V16" t="n">
        <v>0.72</v>
      </c>
      <c r="W16" t="n">
        <v>1.17</v>
      </c>
      <c r="X16" t="n">
        <v>0.38</v>
      </c>
      <c r="Y16" t="n">
        <v>1</v>
      </c>
      <c r="Z16" t="n">
        <v>10</v>
      </c>
      <c r="AA16" t="n">
        <v>95.12240408723738</v>
      </c>
      <c r="AB16" t="n">
        <v>130.150669776398</v>
      </c>
      <c r="AC16" t="n">
        <v>117.7292725205855</v>
      </c>
      <c r="AD16" t="n">
        <v>95122.40408723739</v>
      </c>
      <c r="AE16" t="n">
        <v>130150.669776398</v>
      </c>
      <c r="AF16" t="n">
        <v>2.033026489292035e-06</v>
      </c>
      <c r="AG16" t="n">
        <v>0.1139583333333333</v>
      </c>
      <c r="AH16" t="n">
        <v>117729.2725205855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9.205299999999999</v>
      </c>
      <c r="E17" t="n">
        <v>10.86</v>
      </c>
      <c r="F17" t="n">
        <v>7.05</v>
      </c>
      <c r="G17" t="n">
        <v>22.26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118.09</v>
      </c>
      <c r="Q17" t="n">
        <v>204.14</v>
      </c>
      <c r="R17" t="n">
        <v>32.9</v>
      </c>
      <c r="S17" t="n">
        <v>17.37</v>
      </c>
      <c r="T17" t="n">
        <v>5597.2</v>
      </c>
      <c r="U17" t="n">
        <v>0.53</v>
      </c>
      <c r="V17" t="n">
        <v>0.72</v>
      </c>
      <c r="W17" t="n">
        <v>1.17</v>
      </c>
      <c r="X17" t="n">
        <v>0.36</v>
      </c>
      <c r="Y17" t="n">
        <v>1</v>
      </c>
      <c r="Z17" t="n">
        <v>10</v>
      </c>
      <c r="AA17" t="n">
        <v>94.12884935997975</v>
      </c>
      <c r="AB17" t="n">
        <v>128.7912443660238</v>
      </c>
      <c r="AC17" t="n">
        <v>116.4995887634114</v>
      </c>
      <c r="AD17" t="n">
        <v>94128.84935997975</v>
      </c>
      <c r="AE17" t="n">
        <v>128791.2443660238</v>
      </c>
      <c r="AF17" t="n">
        <v>2.046655592944003e-06</v>
      </c>
      <c r="AG17" t="n">
        <v>0.113125</v>
      </c>
      <c r="AH17" t="n">
        <v>116499.5887634113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9.265499999999999</v>
      </c>
      <c r="E18" t="n">
        <v>10.79</v>
      </c>
      <c r="F18" t="n">
        <v>7.03</v>
      </c>
      <c r="G18" t="n">
        <v>23.43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117.68</v>
      </c>
      <c r="Q18" t="n">
        <v>204.14</v>
      </c>
      <c r="R18" t="n">
        <v>32.49</v>
      </c>
      <c r="S18" t="n">
        <v>17.37</v>
      </c>
      <c r="T18" t="n">
        <v>5396.19</v>
      </c>
      <c r="U18" t="n">
        <v>0.53</v>
      </c>
      <c r="V18" t="n">
        <v>0.73</v>
      </c>
      <c r="W18" t="n">
        <v>1.16</v>
      </c>
      <c r="X18" t="n">
        <v>0.34</v>
      </c>
      <c r="Y18" t="n">
        <v>1</v>
      </c>
      <c r="Z18" t="n">
        <v>10</v>
      </c>
      <c r="AA18" t="n">
        <v>93.22416243079778</v>
      </c>
      <c r="AB18" t="n">
        <v>127.5534117975472</v>
      </c>
      <c r="AC18" t="n">
        <v>115.3798931979608</v>
      </c>
      <c r="AD18" t="n">
        <v>93224.16243079778</v>
      </c>
      <c r="AE18" t="n">
        <v>127553.4117975472</v>
      </c>
      <c r="AF18" t="n">
        <v>2.06004012866747e-06</v>
      </c>
      <c r="AG18" t="n">
        <v>0.1123958333333333</v>
      </c>
      <c r="AH18" t="n">
        <v>115379.8931979608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9.333</v>
      </c>
      <c r="E19" t="n">
        <v>10.71</v>
      </c>
      <c r="F19" t="n">
        <v>7</v>
      </c>
      <c r="G19" t="n">
        <v>24.71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116.98</v>
      </c>
      <c r="Q19" t="n">
        <v>204.14</v>
      </c>
      <c r="R19" t="n">
        <v>31.45</v>
      </c>
      <c r="S19" t="n">
        <v>17.37</v>
      </c>
      <c r="T19" t="n">
        <v>4882.18</v>
      </c>
      <c r="U19" t="n">
        <v>0.55</v>
      </c>
      <c r="V19" t="n">
        <v>0.73</v>
      </c>
      <c r="W19" t="n">
        <v>1.16</v>
      </c>
      <c r="X19" t="n">
        <v>0.31</v>
      </c>
      <c r="Y19" t="n">
        <v>1</v>
      </c>
      <c r="Z19" t="n">
        <v>10</v>
      </c>
      <c r="AA19" t="n">
        <v>92.05979825991783</v>
      </c>
      <c r="AB19" t="n">
        <v>125.9602773708282</v>
      </c>
      <c r="AC19" t="n">
        <v>113.9388052849492</v>
      </c>
      <c r="AD19" t="n">
        <v>92059.79825991782</v>
      </c>
      <c r="AE19" t="n">
        <v>125960.2773708282</v>
      </c>
      <c r="AF19" t="n">
        <v>2.075047706098268e-06</v>
      </c>
      <c r="AG19" t="n">
        <v>0.1115625</v>
      </c>
      <c r="AH19" t="n">
        <v>113938.8052849492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9.3218</v>
      </c>
      <c r="E20" t="n">
        <v>10.73</v>
      </c>
      <c r="F20" t="n">
        <v>7.01</v>
      </c>
      <c r="G20" t="n">
        <v>24.76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117.4</v>
      </c>
      <c r="Q20" t="n">
        <v>204.18</v>
      </c>
      <c r="R20" t="n">
        <v>31.74</v>
      </c>
      <c r="S20" t="n">
        <v>17.37</v>
      </c>
      <c r="T20" t="n">
        <v>5027.09</v>
      </c>
      <c r="U20" t="n">
        <v>0.55</v>
      </c>
      <c r="V20" t="n">
        <v>0.73</v>
      </c>
      <c r="W20" t="n">
        <v>1.17</v>
      </c>
      <c r="X20" t="n">
        <v>0.32</v>
      </c>
      <c r="Y20" t="n">
        <v>1</v>
      </c>
      <c r="Z20" t="n">
        <v>10</v>
      </c>
      <c r="AA20" t="n">
        <v>92.44514496532747</v>
      </c>
      <c r="AB20" t="n">
        <v>126.4875257334662</v>
      </c>
      <c r="AC20" t="n">
        <v>114.4157338038549</v>
      </c>
      <c r="AD20" t="n">
        <v>92445.14496532748</v>
      </c>
      <c r="AE20" t="n">
        <v>126487.5257334662</v>
      </c>
      <c r="AF20" t="n">
        <v>2.072557559917158e-06</v>
      </c>
      <c r="AG20" t="n">
        <v>0.1117708333333333</v>
      </c>
      <c r="AH20" t="n">
        <v>114415.7338038549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9.380599999999999</v>
      </c>
      <c r="E21" t="n">
        <v>10.66</v>
      </c>
      <c r="F21" t="n">
        <v>7</v>
      </c>
      <c r="G21" t="n">
        <v>26.24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116.95</v>
      </c>
      <c r="Q21" t="n">
        <v>204.14</v>
      </c>
      <c r="R21" t="n">
        <v>31.4</v>
      </c>
      <c r="S21" t="n">
        <v>17.37</v>
      </c>
      <c r="T21" t="n">
        <v>4861.76</v>
      </c>
      <c r="U21" t="n">
        <v>0.55</v>
      </c>
      <c r="V21" t="n">
        <v>0.73</v>
      </c>
      <c r="W21" t="n">
        <v>1.16</v>
      </c>
      <c r="X21" t="n">
        <v>0.31</v>
      </c>
      <c r="Y21" t="n">
        <v>1</v>
      </c>
      <c r="Z21" t="n">
        <v>10</v>
      </c>
      <c r="AA21" t="n">
        <v>91.58368294965874</v>
      </c>
      <c r="AB21" t="n">
        <v>125.308835398607</v>
      </c>
      <c r="AC21" t="n">
        <v>113.349536020252</v>
      </c>
      <c r="AD21" t="n">
        <v>91583.68294965873</v>
      </c>
      <c r="AE21" t="n">
        <v>125308.835398607</v>
      </c>
      <c r="AF21" t="n">
        <v>2.085630827367986e-06</v>
      </c>
      <c r="AG21" t="n">
        <v>0.1110416666666667</v>
      </c>
      <c r="AH21" t="n">
        <v>113349.536020252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9.4377</v>
      </c>
      <c r="E22" t="n">
        <v>10.6</v>
      </c>
      <c r="F22" t="n">
        <v>6.98</v>
      </c>
      <c r="G22" t="n">
        <v>27.94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116.63</v>
      </c>
      <c r="Q22" t="n">
        <v>204.22</v>
      </c>
      <c r="R22" t="n">
        <v>31.18</v>
      </c>
      <c r="S22" t="n">
        <v>17.37</v>
      </c>
      <c r="T22" t="n">
        <v>4756.2</v>
      </c>
      <c r="U22" t="n">
        <v>0.5600000000000001</v>
      </c>
      <c r="V22" t="n">
        <v>0.73</v>
      </c>
      <c r="W22" t="n">
        <v>1.16</v>
      </c>
      <c r="X22" t="n">
        <v>0.29</v>
      </c>
      <c r="Y22" t="n">
        <v>1</v>
      </c>
      <c r="Z22" t="n">
        <v>10</v>
      </c>
      <c r="AA22" t="n">
        <v>90.79330888160032</v>
      </c>
      <c r="AB22" t="n">
        <v>124.2274107298471</v>
      </c>
      <c r="AC22" t="n">
        <v>112.3713210040891</v>
      </c>
      <c r="AD22" t="n">
        <v>90793.30888160033</v>
      </c>
      <c r="AE22" t="n">
        <v>124227.4107298471</v>
      </c>
      <c r="AF22" t="n">
        <v>2.098326126202039e-06</v>
      </c>
      <c r="AG22" t="n">
        <v>0.1104166666666667</v>
      </c>
      <c r="AH22" t="n">
        <v>112371.3210040891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9.455299999999999</v>
      </c>
      <c r="E23" t="n">
        <v>10.58</v>
      </c>
      <c r="F23" t="n">
        <v>6.96</v>
      </c>
      <c r="G23" t="n">
        <v>27.86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116.25</v>
      </c>
      <c r="Q23" t="n">
        <v>204.14</v>
      </c>
      <c r="R23" t="n">
        <v>30.36</v>
      </c>
      <c r="S23" t="n">
        <v>17.37</v>
      </c>
      <c r="T23" t="n">
        <v>4347.91</v>
      </c>
      <c r="U23" t="n">
        <v>0.57</v>
      </c>
      <c r="V23" t="n">
        <v>0.73</v>
      </c>
      <c r="W23" t="n">
        <v>1.16</v>
      </c>
      <c r="X23" t="n">
        <v>0.27</v>
      </c>
      <c r="Y23" t="n">
        <v>1</v>
      </c>
      <c r="Z23" t="n">
        <v>10</v>
      </c>
      <c r="AA23" t="n">
        <v>90.34696295038567</v>
      </c>
      <c r="AB23" t="n">
        <v>123.6167005353667</v>
      </c>
      <c r="AC23" t="n">
        <v>111.8188961334326</v>
      </c>
      <c r="AD23" t="n">
        <v>90346.96295038567</v>
      </c>
      <c r="AE23" t="n">
        <v>123616.7005353667</v>
      </c>
      <c r="AF23" t="n">
        <v>2.102239213058069e-06</v>
      </c>
      <c r="AG23" t="n">
        <v>0.1102083333333333</v>
      </c>
      <c r="AH23" t="n">
        <v>111818.8961334326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9.511200000000001</v>
      </c>
      <c r="E24" t="n">
        <v>10.51</v>
      </c>
      <c r="F24" t="n">
        <v>6.95</v>
      </c>
      <c r="G24" t="n">
        <v>29.8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115.98</v>
      </c>
      <c r="Q24" t="n">
        <v>204.14</v>
      </c>
      <c r="R24" t="n">
        <v>29.91</v>
      </c>
      <c r="S24" t="n">
        <v>17.37</v>
      </c>
      <c r="T24" t="n">
        <v>4129.53</v>
      </c>
      <c r="U24" t="n">
        <v>0.58</v>
      </c>
      <c r="V24" t="n">
        <v>0.73</v>
      </c>
      <c r="W24" t="n">
        <v>1.16</v>
      </c>
      <c r="X24" t="n">
        <v>0.26</v>
      </c>
      <c r="Y24" t="n">
        <v>1</v>
      </c>
      <c r="Z24" t="n">
        <v>10</v>
      </c>
      <c r="AA24" t="n">
        <v>89.64017220247169</v>
      </c>
      <c r="AB24" t="n">
        <v>122.6496382526642</v>
      </c>
      <c r="AC24" t="n">
        <v>110.9441289177105</v>
      </c>
      <c r="AD24" t="n">
        <v>89640.17220247169</v>
      </c>
      <c r="AE24" t="n">
        <v>122649.6382526642</v>
      </c>
      <c r="AF24" t="n">
        <v>2.114667710515574e-06</v>
      </c>
      <c r="AG24" t="n">
        <v>0.1094791666666667</v>
      </c>
      <c r="AH24" t="n">
        <v>110944.1289177105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9.509499999999999</v>
      </c>
      <c r="E25" t="n">
        <v>10.52</v>
      </c>
      <c r="F25" t="n">
        <v>6.96</v>
      </c>
      <c r="G25" t="n">
        <v>29.81</v>
      </c>
      <c r="H25" t="n">
        <v>0.44</v>
      </c>
      <c r="I25" t="n">
        <v>14</v>
      </c>
      <c r="J25" t="n">
        <v>274.24</v>
      </c>
      <c r="K25" t="n">
        <v>59.89</v>
      </c>
      <c r="L25" t="n">
        <v>6.75</v>
      </c>
      <c r="M25" t="n">
        <v>12</v>
      </c>
      <c r="N25" t="n">
        <v>72.61</v>
      </c>
      <c r="O25" t="n">
        <v>34057.71</v>
      </c>
      <c r="P25" t="n">
        <v>116</v>
      </c>
      <c r="Q25" t="n">
        <v>204.15</v>
      </c>
      <c r="R25" t="n">
        <v>29.88</v>
      </c>
      <c r="S25" t="n">
        <v>17.37</v>
      </c>
      <c r="T25" t="n">
        <v>4114.8</v>
      </c>
      <c r="U25" t="n">
        <v>0.58</v>
      </c>
      <c r="V25" t="n">
        <v>0.73</v>
      </c>
      <c r="W25" t="n">
        <v>1.16</v>
      </c>
      <c r="X25" t="n">
        <v>0.26</v>
      </c>
      <c r="Y25" t="n">
        <v>1</v>
      </c>
      <c r="Z25" t="n">
        <v>10</v>
      </c>
      <c r="AA25" t="n">
        <v>89.69827450793017</v>
      </c>
      <c r="AB25" t="n">
        <v>122.7291363902852</v>
      </c>
      <c r="AC25" t="n">
        <v>111.0160398646534</v>
      </c>
      <c r="AD25" t="n">
        <v>89698.27450793017</v>
      </c>
      <c r="AE25" t="n">
        <v>122729.1363902852</v>
      </c>
      <c r="AF25" t="n">
        <v>2.114289741898798e-06</v>
      </c>
      <c r="AG25" t="n">
        <v>0.1095833333333333</v>
      </c>
      <c r="AH25" t="n">
        <v>111016.0398646534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9.576499999999999</v>
      </c>
      <c r="E26" t="n">
        <v>10.44</v>
      </c>
      <c r="F26" t="n">
        <v>6.93</v>
      </c>
      <c r="G26" t="n">
        <v>31.99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115.51</v>
      </c>
      <c r="Q26" t="n">
        <v>204.14</v>
      </c>
      <c r="R26" t="n">
        <v>29.32</v>
      </c>
      <c r="S26" t="n">
        <v>17.37</v>
      </c>
      <c r="T26" t="n">
        <v>3836.91</v>
      </c>
      <c r="U26" t="n">
        <v>0.59</v>
      </c>
      <c r="V26" t="n">
        <v>0.74</v>
      </c>
      <c r="W26" t="n">
        <v>1.16</v>
      </c>
      <c r="X26" t="n">
        <v>0.24</v>
      </c>
      <c r="Y26" t="n">
        <v>1</v>
      </c>
      <c r="Z26" t="n">
        <v>10</v>
      </c>
      <c r="AA26" t="n">
        <v>88.71215458106506</v>
      </c>
      <c r="AB26" t="n">
        <v>121.3798836018083</v>
      </c>
      <c r="AC26" t="n">
        <v>109.7955578686201</v>
      </c>
      <c r="AD26" t="n">
        <v>88712.15458106507</v>
      </c>
      <c r="AE26" t="n">
        <v>121379.8836018083</v>
      </c>
      <c r="AF26" t="n">
        <v>2.129186152089367e-06</v>
      </c>
      <c r="AG26" t="n">
        <v>0.10875</v>
      </c>
      <c r="AH26" t="n">
        <v>109795.5578686201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9.5783</v>
      </c>
      <c r="E27" t="n">
        <v>10.44</v>
      </c>
      <c r="F27" t="n">
        <v>6.93</v>
      </c>
      <c r="G27" t="n">
        <v>31.98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115.47</v>
      </c>
      <c r="Q27" t="n">
        <v>204.2</v>
      </c>
      <c r="R27" t="n">
        <v>29.05</v>
      </c>
      <c r="S27" t="n">
        <v>17.37</v>
      </c>
      <c r="T27" t="n">
        <v>3699.92</v>
      </c>
      <c r="U27" t="n">
        <v>0.6</v>
      </c>
      <c r="V27" t="n">
        <v>0.74</v>
      </c>
      <c r="W27" t="n">
        <v>1.16</v>
      </c>
      <c r="X27" t="n">
        <v>0.24</v>
      </c>
      <c r="Y27" t="n">
        <v>1</v>
      </c>
      <c r="Z27" t="n">
        <v>10</v>
      </c>
      <c r="AA27" t="n">
        <v>88.67312831643706</v>
      </c>
      <c r="AB27" t="n">
        <v>121.326486144827</v>
      </c>
      <c r="AC27" t="n">
        <v>109.7472565899892</v>
      </c>
      <c r="AD27" t="n">
        <v>88673.12831643705</v>
      </c>
      <c r="AE27" t="n">
        <v>121326.486144827</v>
      </c>
      <c r="AF27" t="n">
        <v>2.129586354154189e-06</v>
      </c>
      <c r="AG27" t="n">
        <v>0.10875</v>
      </c>
      <c r="AH27" t="n">
        <v>109747.2565899892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9.646599999999999</v>
      </c>
      <c r="E28" t="n">
        <v>10.37</v>
      </c>
      <c r="F28" t="n">
        <v>6.91</v>
      </c>
      <c r="G28" t="n">
        <v>34.53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114.92</v>
      </c>
      <c r="Q28" t="n">
        <v>204.15</v>
      </c>
      <c r="R28" t="n">
        <v>28.66</v>
      </c>
      <c r="S28" t="n">
        <v>17.37</v>
      </c>
      <c r="T28" t="n">
        <v>3513.77</v>
      </c>
      <c r="U28" t="n">
        <v>0.61</v>
      </c>
      <c r="V28" t="n">
        <v>0.74</v>
      </c>
      <c r="W28" t="n">
        <v>1.15</v>
      </c>
      <c r="X28" t="n">
        <v>0.22</v>
      </c>
      <c r="Y28" t="n">
        <v>1</v>
      </c>
      <c r="Z28" t="n">
        <v>10</v>
      </c>
      <c r="AA28" t="n">
        <v>87.686275480071</v>
      </c>
      <c r="AB28" t="n">
        <v>119.9762305572372</v>
      </c>
      <c r="AC28" t="n">
        <v>108.525867500583</v>
      </c>
      <c r="AD28" t="n">
        <v>87686.27548007101</v>
      </c>
      <c r="AE28" t="n">
        <v>119976.2305572372</v>
      </c>
      <c r="AF28" t="n">
        <v>2.144771799169351e-06</v>
      </c>
      <c r="AG28" t="n">
        <v>0.1080208333333333</v>
      </c>
      <c r="AH28" t="n">
        <v>108525.867500583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9.6448</v>
      </c>
      <c r="E29" t="n">
        <v>10.37</v>
      </c>
      <c r="F29" t="n">
        <v>6.91</v>
      </c>
      <c r="G29" t="n">
        <v>34.54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114.99</v>
      </c>
      <c r="Q29" t="n">
        <v>204.16</v>
      </c>
      <c r="R29" t="n">
        <v>28.64</v>
      </c>
      <c r="S29" t="n">
        <v>17.37</v>
      </c>
      <c r="T29" t="n">
        <v>3501.63</v>
      </c>
      <c r="U29" t="n">
        <v>0.61</v>
      </c>
      <c r="V29" t="n">
        <v>0.74</v>
      </c>
      <c r="W29" t="n">
        <v>1.15</v>
      </c>
      <c r="X29" t="n">
        <v>0.22</v>
      </c>
      <c r="Y29" t="n">
        <v>1</v>
      </c>
      <c r="Z29" t="n">
        <v>10</v>
      </c>
      <c r="AA29" t="n">
        <v>87.74176875879604</v>
      </c>
      <c r="AB29" t="n">
        <v>120.0521589093794</v>
      </c>
      <c r="AC29" t="n">
        <v>108.5945493573629</v>
      </c>
      <c r="AD29" t="n">
        <v>87741.76875879604</v>
      </c>
      <c r="AE29" t="n">
        <v>120052.1589093794</v>
      </c>
      <c r="AF29" t="n">
        <v>2.14437159710453e-06</v>
      </c>
      <c r="AG29" t="n">
        <v>0.1080208333333333</v>
      </c>
      <c r="AH29" t="n">
        <v>108594.5493573628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9.6448</v>
      </c>
      <c r="E30" t="n">
        <v>10.37</v>
      </c>
      <c r="F30" t="n">
        <v>6.91</v>
      </c>
      <c r="G30" t="n">
        <v>34.54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10</v>
      </c>
      <c r="N30" t="n">
        <v>73.78</v>
      </c>
      <c r="O30" t="n">
        <v>34356.83</v>
      </c>
      <c r="P30" t="n">
        <v>114.84</v>
      </c>
      <c r="Q30" t="n">
        <v>204.14</v>
      </c>
      <c r="R30" t="n">
        <v>28.75</v>
      </c>
      <c r="S30" t="n">
        <v>17.37</v>
      </c>
      <c r="T30" t="n">
        <v>3555.55</v>
      </c>
      <c r="U30" t="n">
        <v>0.6</v>
      </c>
      <c r="V30" t="n">
        <v>0.74</v>
      </c>
      <c r="W30" t="n">
        <v>1.15</v>
      </c>
      <c r="X30" t="n">
        <v>0.22</v>
      </c>
      <c r="Y30" t="n">
        <v>1</v>
      </c>
      <c r="Z30" t="n">
        <v>10</v>
      </c>
      <c r="AA30" t="n">
        <v>87.65713312249008</v>
      </c>
      <c r="AB30" t="n">
        <v>119.9363566979249</v>
      </c>
      <c r="AC30" t="n">
        <v>108.4897991464401</v>
      </c>
      <c r="AD30" t="n">
        <v>87657.13312249008</v>
      </c>
      <c r="AE30" t="n">
        <v>119936.3566979249</v>
      </c>
      <c r="AF30" t="n">
        <v>2.14437159710453e-06</v>
      </c>
      <c r="AG30" t="n">
        <v>0.1080208333333333</v>
      </c>
      <c r="AH30" t="n">
        <v>108489.7991464401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9.720000000000001</v>
      </c>
      <c r="E31" t="n">
        <v>10.29</v>
      </c>
      <c r="F31" t="n">
        <v>6.88</v>
      </c>
      <c r="G31" t="n">
        <v>37.52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114.11</v>
      </c>
      <c r="Q31" t="n">
        <v>204.15</v>
      </c>
      <c r="R31" t="n">
        <v>27.62</v>
      </c>
      <c r="S31" t="n">
        <v>17.37</v>
      </c>
      <c r="T31" t="n">
        <v>2996.68</v>
      </c>
      <c r="U31" t="n">
        <v>0.63</v>
      </c>
      <c r="V31" t="n">
        <v>0.74</v>
      </c>
      <c r="W31" t="n">
        <v>1.15</v>
      </c>
      <c r="X31" t="n">
        <v>0.19</v>
      </c>
      <c r="Y31" t="n">
        <v>1</v>
      </c>
      <c r="Z31" t="n">
        <v>10</v>
      </c>
      <c r="AA31" t="n">
        <v>86.49291406708511</v>
      </c>
      <c r="AB31" t="n">
        <v>118.3434208246008</v>
      </c>
      <c r="AC31" t="n">
        <v>107.048890837166</v>
      </c>
      <c r="AD31" t="n">
        <v>86492.9140670851</v>
      </c>
      <c r="AE31" t="n">
        <v>118343.4208246008</v>
      </c>
      <c r="AF31" t="n">
        <v>2.16109115003484e-06</v>
      </c>
      <c r="AG31" t="n">
        <v>0.1071875</v>
      </c>
      <c r="AH31" t="n">
        <v>107048.890837166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9.717599999999999</v>
      </c>
      <c r="E32" t="n">
        <v>10.29</v>
      </c>
      <c r="F32" t="n">
        <v>6.88</v>
      </c>
      <c r="G32" t="n">
        <v>37.53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114.13</v>
      </c>
      <c r="Q32" t="n">
        <v>204.14</v>
      </c>
      <c r="R32" t="n">
        <v>27.78</v>
      </c>
      <c r="S32" t="n">
        <v>17.37</v>
      </c>
      <c r="T32" t="n">
        <v>3075.54</v>
      </c>
      <c r="U32" t="n">
        <v>0.63</v>
      </c>
      <c r="V32" t="n">
        <v>0.74</v>
      </c>
      <c r="W32" t="n">
        <v>1.15</v>
      </c>
      <c r="X32" t="n">
        <v>0.19</v>
      </c>
      <c r="Y32" t="n">
        <v>1</v>
      </c>
      <c r="Z32" t="n">
        <v>10</v>
      </c>
      <c r="AA32" t="n">
        <v>86.52498927391107</v>
      </c>
      <c r="AB32" t="n">
        <v>118.3873075376383</v>
      </c>
      <c r="AC32" t="n">
        <v>107.0885890639067</v>
      </c>
      <c r="AD32" t="n">
        <v>86524.98927391108</v>
      </c>
      <c r="AE32" t="n">
        <v>118387.3075376383</v>
      </c>
      <c r="AF32" t="n">
        <v>2.160557547281745e-06</v>
      </c>
      <c r="AG32" t="n">
        <v>0.1071875</v>
      </c>
      <c r="AH32" t="n">
        <v>107088.5890639066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9.707700000000001</v>
      </c>
      <c r="E33" t="n">
        <v>10.3</v>
      </c>
      <c r="F33" t="n">
        <v>6.89</v>
      </c>
      <c r="G33" t="n">
        <v>37.59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9</v>
      </c>
      <c r="N33" t="n">
        <v>74.5</v>
      </c>
      <c r="O33" t="n">
        <v>34537.41</v>
      </c>
      <c r="P33" t="n">
        <v>114.31</v>
      </c>
      <c r="Q33" t="n">
        <v>204.14</v>
      </c>
      <c r="R33" t="n">
        <v>28.17</v>
      </c>
      <c r="S33" t="n">
        <v>17.37</v>
      </c>
      <c r="T33" t="n">
        <v>3270.17</v>
      </c>
      <c r="U33" t="n">
        <v>0.62</v>
      </c>
      <c r="V33" t="n">
        <v>0.74</v>
      </c>
      <c r="W33" t="n">
        <v>1.15</v>
      </c>
      <c r="X33" t="n">
        <v>0.2</v>
      </c>
      <c r="Y33" t="n">
        <v>1</v>
      </c>
      <c r="Z33" t="n">
        <v>10</v>
      </c>
      <c r="AA33" t="n">
        <v>86.74248354126321</v>
      </c>
      <c r="AB33" t="n">
        <v>118.6848927893993</v>
      </c>
      <c r="AC33" t="n">
        <v>107.3577731969031</v>
      </c>
      <c r="AD33" t="n">
        <v>86742.48354126321</v>
      </c>
      <c r="AE33" t="n">
        <v>118684.8927893993</v>
      </c>
      <c r="AF33" t="n">
        <v>2.158356435925228e-06</v>
      </c>
      <c r="AG33" t="n">
        <v>0.1072916666666667</v>
      </c>
      <c r="AH33" t="n">
        <v>107357.7731969031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9.710599999999999</v>
      </c>
      <c r="E34" t="n">
        <v>10.3</v>
      </c>
      <c r="F34" t="n">
        <v>6.89</v>
      </c>
      <c r="G34" t="n">
        <v>37.58</v>
      </c>
      <c r="H34" t="n">
        <v>0.58</v>
      </c>
      <c r="I34" t="n">
        <v>11</v>
      </c>
      <c r="J34" t="n">
        <v>278.62</v>
      </c>
      <c r="K34" t="n">
        <v>59.89</v>
      </c>
      <c r="L34" t="n">
        <v>9</v>
      </c>
      <c r="M34" t="n">
        <v>9</v>
      </c>
      <c r="N34" t="n">
        <v>74.73999999999999</v>
      </c>
      <c r="O34" t="n">
        <v>34597.8</v>
      </c>
      <c r="P34" t="n">
        <v>114.03</v>
      </c>
      <c r="Q34" t="n">
        <v>204.14</v>
      </c>
      <c r="R34" t="n">
        <v>27.87</v>
      </c>
      <c r="S34" t="n">
        <v>17.37</v>
      </c>
      <c r="T34" t="n">
        <v>3120.39</v>
      </c>
      <c r="U34" t="n">
        <v>0.62</v>
      </c>
      <c r="V34" t="n">
        <v>0.74</v>
      </c>
      <c r="W34" t="n">
        <v>1.16</v>
      </c>
      <c r="X34" t="n">
        <v>0.2</v>
      </c>
      <c r="Y34" t="n">
        <v>1</v>
      </c>
      <c r="Z34" t="n">
        <v>10</v>
      </c>
      <c r="AA34" t="n">
        <v>86.56025098229213</v>
      </c>
      <c r="AB34" t="n">
        <v>118.4355541626821</v>
      </c>
      <c r="AC34" t="n">
        <v>107.1322310987708</v>
      </c>
      <c r="AD34" t="n">
        <v>86560.25098229213</v>
      </c>
      <c r="AE34" t="n">
        <v>118435.554162682</v>
      </c>
      <c r="AF34" t="n">
        <v>2.159001205918551e-06</v>
      </c>
      <c r="AG34" t="n">
        <v>0.1072916666666667</v>
      </c>
      <c r="AH34" t="n">
        <v>107132.2310987708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9.781000000000001</v>
      </c>
      <c r="E35" t="n">
        <v>10.22</v>
      </c>
      <c r="F35" t="n">
        <v>6.87</v>
      </c>
      <c r="G35" t="n">
        <v>41.19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113.55</v>
      </c>
      <c r="Q35" t="n">
        <v>204.14</v>
      </c>
      <c r="R35" t="n">
        <v>27.22</v>
      </c>
      <c r="S35" t="n">
        <v>17.37</v>
      </c>
      <c r="T35" t="n">
        <v>2801.45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85.62210620902852</v>
      </c>
      <c r="AB35" t="n">
        <v>117.151943095877</v>
      </c>
      <c r="AC35" t="n">
        <v>105.9711260706218</v>
      </c>
      <c r="AD35" t="n">
        <v>85622.10620902851</v>
      </c>
      <c r="AE35" t="n">
        <v>117151.943095877</v>
      </c>
      <c r="AF35" t="n">
        <v>2.174653553342672e-06</v>
      </c>
      <c r="AG35" t="n">
        <v>0.1064583333333333</v>
      </c>
      <c r="AH35" t="n">
        <v>105971.1260706218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9.781000000000001</v>
      </c>
      <c r="E36" t="n">
        <v>10.22</v>
      </c>
      <c r="F36" t="n">
        <v>6.87</v>
      </c>
      <c r="G36" t="n">
        <v>41.19</v>
      </c>
      <c r="H36" t="n">
        <v>0.6</v>
      </c>
      <c r="I36" t="n">
        <v>10</v>
      </c>
      <c r="J36" t="n">
        <v>279.61</v>
      </c>
      <c r="K36" t="n">
        <v>59.89</v>
      </c>
      <c r="L36" t="n">
        <v>9.5</v>
      </c>
      <c r="M36" t="n">
        <v>8</v>
      </c>
      <c r="N36" t="n">
        <v>75.22</v>
      </c>
      <c r="O36" t="n">
        <v>34718.84</v>
      </c>
      <c r="P36" t="n">
        <v>113.52</v>
      </c>
      <c r="Q36" t="n">
        <v>204.15</v>
      </c>
      <c r="R36" t="n">
        <v>27.36</v>
      </c>
      <c r="S36" t="n">
        <v>17.37</v>
      </c>
      <c r="T36" t="n">
        <v>2873.03</v>
      </c>
      <c r="U36" t="n">
        <v>0.63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85.60541479127893</v>
      </c>
      <c r="AB36" t="n">
        <v>117.1291051617387</v>
      </c>
      <c r="AC36" t="n">
        <v>105.9504677568643</v>
      </c>
      <c r="AD36" t="n">
        <v>85605.41479127893</v>
      </c>
      <c r="AE36" t="n">
        <v>117129.1051617387</v>
      </c>
      <c r="AF36" t="n">
        <v>2.174653553342672e-06</v>
      </c>
      <c r="AG36" t="n">
        <v>0.1064583333333333</v>
      </c>
      <c r="AH36" t="n">
        <v>105950.4677568643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9.7842</v>
      </c>
      <c r="E37" t="n">
        <v>10.22</v>
      </c>
      <c r="F37" t="n">
        <v>6.86</v>
      </c>
      <c r="G37" t="n">
        <v>41.17</v>
      </c>
      <c r="H37" t="n">
        <v>0.62</v>
      </c>
      <c r="I37" t="n">
        <v>10</v>
      </c>
      <c r="J37" t="n">
        <v>280.1</v>
      </c>
      <c r="K37" t="n">
        <v>59.89</v>
      </c>
      <c r="L37" t="n">
        <v>9.75</v>
      </c>
      <c r="M37" t="n">
        <v>8</v>
      </c>
      <c r="N37" t="n">
        <v>75.45999999999999</v>
      </c>
      <c r="O37" t="n">
        <v>34779.51</v>
      </c>
      <c r="P37" t="n">
        <v>113.6</v>
      </c>
      <c r="Q37" t="n">
        <v>204.14</v>
      </c>
      <c r="R37" t="n">
        <v>27.06</v>
      </c>
      <c r="S37" t="n">
        <v>17.37</v>
      </c>
      <c r="T37" t="n">
        <v>2723.33</v>
      </c>
      <c r="U37" t="n">
        <v>0.64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85.59275919196439</v>
      </c>
      <c r="AB37" t="n">
        <v>117.1117892124309</v>
      </c>
      <c r="AC37" t="n">
        <v>105.9348044174554</v>
      </c>
      <c r="AD37" t="n">
        <v>85592.75919196439</v>
      </c>
      <c r="AE37" t="n">
        <v>117111.7892124309</v>
      </c>
      <c r="AF37" t="n">
        <v>2.175365023680132e-06</v>
      </c>
      <c r="AG37" t="n">
        <v>0.1064583333333333</v>
      </c>
      <c r="AH37" t="n">
        <v>105934.8044174554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9.772</v>
      </c>
      <c r="E38" t="n">
        <v>10.23</v>
      </c>
      <c r="F38" t="n">
        <v>6.87</v>
      </c>
      <c r="G38" t="n">
        <v>41.25</v>
      </c>
      <c r="H38" t="n">
        <v>0.63</v>
      </c>
      <c r="I38" t="n">
        <v>10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113.59</v>
      </c>
      <c r="Q38" t="n">
        <v>204.14</v>
      </c>
      <c r="R38" t="n">
        <v>27.52</v>
      </c>
      <c r="S38" t="n">
        <v>17.37</v>
      </c>
      <c r="T38" t="n">
        <v>2950.19</v>
      </c>
      <c r="U38" t="n">
        <v>0.63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85.72175521867013</v>
      </c>
      <c r="AB38" t="n">
        <v>117.2882872670726</v>
      </c>
      <c r="AC38" t="n">
        <v>106.0944577454787</v>
      </c>
      <c r="AD38" t="n">
        <v>85721.75521867012</v>
      </c>
      <c r="AE38" t="n">
        <v>117288.2872670727</v>
      </c>
      <c r="AF38" t="n">
        <v>2.172652543018566e-06</v>
      </c>
      <c r="AG38" t="n">
        <v>0.1065625</v>
      </c>
      <c r="AH38" t="n">
        <v>106094.4577454787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9.844900000000001</v>
      </c>
      <c r="E39" t="n">
        <v>10.16</v>
      </c>
      <c r="F39" t="n">
        <v>6.85</v>
      </c>
      <c r="G39" t="n">
        <v>45.66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7</v>
      </c>
      <c r="N39" t="n">
        <v>75.95</v>
      </c>
      <c r="O39" t="n">
        <v>34901.13</v>
      </c>
      <c r="P39" t="n">
        <v>113.1</v>
      </c>
      <c r="Q39" t="n">
        <v>204.14</v>
      </c>
      <c r="R39" t="n">
        <v>26.75</v>
      </c>
      <c r="S39" t="n">
        <v>17.37</v>
      </c>
      <c r="T39" t="n">
        <v>2573.96</v>
      </c>
      <c r="U39" t="n">
        <v>0.65</v>
      </c>
      <c r="V39" t="n">
        <v>0.75</v>
      </c>
      <c r="W39" t="n">
        <v>1.15</v>
      </c>
      <c r="X39" t="n">
        <v>0.16</v>
      </c>
      <c r="Y39" t="n">
        <v>1</v>
      </c>
      <c r="Z39" t="n">
        <v>10</v>
      </c>
      <c r="AA39" t="n">
        <v>84.76919397876168</v>
      </c>
      <c r="AB39" t="n">
        <v>115.9849509545946</v>
      </c>
      <c r="AC39" t="n">
        <v>104.9155100214192</v>
      </c>
      <c r="AD39" t="n">
        <v>84769.19397876167</v>
      </c>
      <c r="AE39" t="n">
        <v>115984.9509545946</v>
      </c>
      <c r="AF39" t="n">
        <v>2.188860726643827e-06</v>
      </c>
      <c r="AG39" t="n">
        <v>0.1058333333333333</v>
      </c>
      <c r="AH39" t="n">
        <v>104915.5100214192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9.833399999999999</v>
      </c>
      <c r="E40" t="n">
        <v>10.17</v>
      </c>
      <c r="F40" t="n">
        <v>6.86</v>
      </c>
      <c r="G40" t="n">
        <v>45.74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7</v>
      </c>
      <c r="N40" t="n">
        <v>76.19</v>
      </c>
      <c r="O40" t="n">
        <v>34962.08</v>
      </c>
      <c r="P40" t="n">
        <v>113.52</v>
      </c>
      <c r="Q40" t="n">
        <v>204.16</v>
      </c>
      <c r="R40" t="n">
        <v>27.19</v>
      </c>
      <c r="S40" t="n">
        <v>17.37</v>
      </c>
      <c r="T40" t="n">
        <v>2793.27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85.1284416038245</v>
      </c>
      <c r="AB40" t="n">
        <v>116.476489404092</v>
      </c>
      <c r="AC40" t="n">
        <v>105.3601367311752</v>
      </c>
      <c r="AD40" t="n">
        <v>85128.4416038245</v>
      </c>
      <c r="AE40" t="n">
        <v>116476.489404092</v>
      </c>
      <c r="AF40" t="n">
        <v>2.18630388011858e-06</v>
      </c>
      <c r="AG40" t="n">
        <v>0.1059375</v>
      </c>
      <c r="AH40" t="n">
        <v>105360.1367311752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9.841200000000001</v>
      </c>
      <c r="E41" t="n">
        <v>10.16</v>
      </c>
      <c r="F41" t="n">
        <v>6.85</v>
      </c>
      <c r="G41" t="n">
        <v>45.69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7</v>
      </c>
      <c r="N41" t="n">
        <v>76.44</v>
      </c>
      <c r="O41" t="n">
        <v>35023.13</v>
      </c>
      <c r="P41" t="n">
        <v>113.38</v>
      </c>
      <c r="Q41" t="n">
        <v>204.14</v>
      </c>
      <c r="R41" t="n">
        <v>26.94</v>
      </c>
      <c r="S41" t="n">
        <v>17.37</v>
      </c>
      <c r="T41" t="n">
        <v>2668.61</v>
      </c>
      <c r="U41" t="n">
        <v>0.64</v>
      </c>
      <c r="V41" t="n">
        <v>0.75</v>
      </c>
      <c r="W41" t="n">
        <v>1.15</v>
      </c>
      <c r="X41" t="n">
        <v>0.16</v>
      </c>
      <c r="Y41" t="n">
        <v>1</v>
      </c>
      <c r="Z41" t="n">
        <v>10</v>
      </c>
      <c r="AA41" t="n">
        <v>84.9551592037642</v>
      </c>
      <c r="AB41" t="n">
        <v>116.2393967796496</v>
      </c>
      <c r="AC41" t="n">
        <v>105.145671894048</v>
      </c>
      <c r="AD41" t="n">
        <v>84955.1592037642</v>
      </c>
      <c r="AE41" t="n">
        <v>116239.3967796496</v>
      </c>
      <c r="AF41" t="n">
        <v>2.188038089066139e-06</v>
      </c>
      <c r="AG41" t="n">
        <v>0.1058333333333333</v>
      </c>
      <c r="AH41" t="n">
        <v>105145.671894048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9.837400000000001</v>
      </c>
      <c r="E42" t="n">
        <v>10.17</v>
      </c>
      <c r="F42" t="n">
        <v>6.86</v>
      </c>
      <c r="G42" t="n">
        <v>45.71</v>
      </c>
      <c r="H42" t="n">
        <v>0.6899999999999999</v>
      </c>
      <c r="I42" t="n">
        <v>9</v>
      </c>
      <c r="J42" t="n">
        <v>282.57</v>
      </c>
      <c r="K42" t="n">
        <v>59.89</v>
      </c>
      <c r="L42" t="n">
        <v>11</v>
      </c>
      <c r="M42" t="n">
        <v>7</v>
      </c>
      <c r="N42" t="n">
        <v>76.68000000000001</v>
      </c>
      <c r="O42" t="n">
        <v>35084.28</v>
      </c>
      <c r="P42" t="n">
        <v>113.23</v>
      </c>
      <c r="Q42" t="n">
        <v>204.14</v>
      </c>
      <c r="R42" t="n">
        <v>27.02</v>
      </c>
      <c r="S42" t="n">
        <v>17.37</v>
      </c>
      <c r="T42" t="n">
        <v>2707.01</v>
      </c>
      <c r="U42" t="n">
        <v>0.64</v>
      </c>
      <c r="V42" t="n">
        <v>0.74</v>
      </c>
      <c r="W42" t="n">
        <v>1.15</v>
      </c>
      <c r="X42" t="n">
        <v>0.17</v>
      </c>
      <c r="Y42" t="n">
        <v>1</v>
      </c>
      <c r="Z42" t="n">
        <v>10</v>
      </c>
      <c r="AA42" t="n">
        <v>84.93420153460112</v>
      </c>
      <c r="AB42" t="n">
        <v>116.2107215721136</v>
      </c>
      <c r="AC42" t="n">
        <v>105.1197334080733</v>
      </c>
      <c r="AD42" t="n">
        <v>84934.20153460112</v>
      </c>
      <c r="AE42" t="n">
        <v>116210.7215721136</v>
      </c>
      <c r="AF42" t="n">
        <v>2.187193218040405e-06</v>
      </c>
      <c r="AG42" t="n">
        <v>0.1059375</v>
      </c>
      <c r="AH42" t="n">
        <v>105119.7334080733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9.8371</v>
      </c>
      <c r="E43" t="n">
        <v>10.17</v>
      </c>
      <c r="F43" t="n">
        <v>6.86</v>
      </c>
      <c r="G43" t="n">
        <v>45.72</v>
      </c>
      <c r="H43" t="n">
        <v>0.71</v>
      </c>
      <c r="I43" t="n">
        <v>9</v>
      </c>
      <c r="J43" t="n">
        <v>283.06</v>
      </c>
      <c r="K43" t="n">
        <v>59.89</v>
      </c>
      <c r="L43" t="n">
        <v>11.25</v>
      </c>
      <c r="M43" t="n">
        <v>7</v>
      </c>
      <c r="N43" t="n">
        <v>76.93000000000001</v>
      </c>
      <c r="O43" t="n">
        <v>35145.53</v>
      </c>
      <c r="P43" t="n">
        <v>113.13</v>
      </c>
      <c r="Q43" t="n">
        <v>204.14</v>
      </c>
      <c r="R43" t="n">
        <v>26.99</v>
      </c>
      <c r="S43" t="n">
        <v>17.37</v>
      </c>
      <c r="T43" t="n">
        <v>2693.45</v>
      </c>
      <c r="U43" t="n">
        <v>0.64</v>
      </c>
      <c r="V43" t="n">
        <v>0.74</v>
      </c>
      <c r="W43" t="n">
        <v>1.15</v>
      </c>
      <c r="X43" t="n">
        <v>0.17</v>
      </c>
      <c r="Y43" t="n">
        <v>1</v>
      </c>
      <c r="Z43" t="n">
        <v>10</v>
      </c>
      <c r="AA43" t="n">
        <v>84.88141103401914</v>
      </c>
      <c r="AB43" t="n">
        <v>116.1384912802649</v>
      </c>
      <c r="AC43" t="n">
        <v>105.0543966739027</v>
      </c>
      <c r="AD43" t="n">
        <v>84881.41103401914</v>
      </c>
      <c r="AE43" t="n">
        <v>116138.4912802649</v>
      </c>
      <c r="AF43" t="n">
        <v>2.187126517696268e-06</v>
      </c>
      <c r="AG43" t="n">
        <v>0.1059375</v>
      </c>
      <c r="AH43" t="n">
        <v>105054.3966739027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9.9116</v>
      </c>
      <c r="E44" t="n">
        <v>10.09</v>
      </c>
      <c r="F44" t="n">
        <v>6.83</v>
      </c>
      <c r="G44" t="n">
        <v>51.24</v>
      </c>
      <c r="H44" t="n">
        <v>0.72</v>
      </c>
      <c r="I44" t="n">
        <v>8</v>
      </c>
      <c r="J44" t="n">
        <v>283.56</v>
      </c>
      <c r="K44" t="n">
        <v>59.89</v>
      </c>
      <c r="L44" t="n">
        <v>11.5</v>
      </c>
      <c r="M44" t="n">
        <v>6</v>
      </c>
      <c r="N44" t="n">
        <v>77.18000000000001</v>
      </c>
      <c r="O44" t="n">
        <v>35206.88</v>
      </c>
      <c r="P44" t="n">
        <v>112.4</v>
      </c>
      <c r="Q44" t="n">
        <v>204.15</v>
      </c>
      <c r="R44" t="n">
        <v>26.29</v>
      </c>
      <c r="S44" t="n">
        <v>17.37</v>
      </c>
      <c r="T44" t="n">
        <v>2346.58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83.76651237997064</v>
      </c>
      <c r="AB44" t="n">
        <v>114.6130377559392</v>
      </c>
      <c r="AC44" t="n">
        <v>103.6745302929508</v>
      </c>
      <c r="AD44" t="n">
        <v>83766.51237997063</v>
      </c>
      <c r="AE44" t="n">
        <v>114613.0377559392</v>
      </c>
      <c r="AF44" t="n">
        <v>2.203690436490259e-06</v>
      </c>
      <c r="AG44" t="n">
        <v>0.1051041666666667</v>
      </c>
      <c r="AH44" t="n">
        <v>103674.5302929508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9.922000000000001</v>
      </c>
      <c r="E45" t="n">
        <v>10.08</v>
      </c>
      <c r="F45" t="n">
        <v>6.82</v>
      </c>
      <c r="G45" t="n">
        <v>51.16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112.34</v>
      </c>
      <c r="Q45" t="n">
        <v>204.14</v>
      </c>
      <c r="R45" t="n">
        <v>25.87</v>
      </c>
      <c r="S45" t="n">
        <v>17.37</v>
      </c>
      <c r="T45" t="n">
        <v>2138.06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83.61814896706541</v>
      </c>
      <c r="AB45" t="n">
        <v>114.4100403890706</v>
      </c>
      <c r="AC45" t="n">
        <v>103.4909067098674</v>
      </c>
      <c r="AD45" t="n">
        <v>83618.14896706541</v>
      </c>
      <c r="AE45" t="n">
        <v>114410.0403890706</v>
      </c>
      <c r="AF45" t="n">
        <v>2.206002715087005e-06</v>
      </c>
      <c r="AG45" t="n">
        <v>0.105</v>
      </c>
      <c r="AH45" t="n">
        <v>103490.9067098674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9.927199999999999</v>
      </c>
      <c r="E46" t="n">
        <v>10.07</v>
      </c>
      <c r="F46" t="n">
        <v>6.82</v>
      </c>
      <c r="G46" t="n">
        <v>51.12</v>
      </c>
      <c r="H46" t="n">
        <v>0.75</v>
      </c>
      <c r="I46" t="n">
        <v>8</v>
      </c>
      <c r="J46" t="n">
        <v>284.56</v>
      </c>
      <c r="K46" t="n">
        <v>59.89</v>
      </c>
      <c r="L46" t="n">
        <v>12</v>
      </c>
      <c r="M46" t="n">
        <v>6</v>
      </c>
      <c r="N46" t="n">
        <v>77.67</v>
      </c>
      <c r="O46" t="n">
        <v>35329.87</v>
      </c>
      <c r="P46" t="n">
        <v>112.05</v>
      </c>
      <c r="Q46" t="n">
        <v>204.14</v>
      </c>
      <c r="R46" t="n">
        <v>25.84</v>
      </c>
      <c r="S46" t="n">
        <v>17.37</v>
      </c>
      <c r="T46" t="n">
        <v>2121.88</v>
      </c>
      <c r="U46" t="n">
        <v>0.67</v>
      </c>
      <c r="V46" t="n">
        <v>0.75</v>
      </c>
      <c r="W46" t="n">
        <v>1.14</v>
      </c>
      <c r="X46" t="n">
        <v>0.12</v>
      </c>
      <c r="Y46" t="n">
        <v>1</v>
      </c>
      <c r="Z46" t="n">
        <v>10</v>
      </c>
      <c r="AA46" t="n">
        <v>83.41607512914072</v>
      </c>
      <c r="AB46" t="n">
        <v>114.1335540491536</v>
      </c>
      <c r="AC46" t="n">
        <v>103.240807838181</v>
      </c>
      <c r="AD46" t="n">
        <v>83416.07512914072</v>
      </c>
      <c r="AE46" t="n">
        <v>114133.5540491536</v>
      </c>
      <c r="AF46" t="n">
        <v>2.207158854385377e-06</v>
      </c>
      <c r="AG46" t="n">
        <v>0.1048958333333333</v>
      </c>
      <c r="AH46" t="n">
        <v>103240.807838181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9.918699999999999</v>
      </c>
      <c r="E47" t="n">
        <v>10.08</v>
      </c>
      <c r="F47" t="n">
        <v>6.82</v>
      </c>
      <c r="G47" t="n">
        <v>51.18</v>
      </c>
      <c r="H47" t="n">
        <v>0.77</v>
      </c>
      <c r="I47" t="n">
        <v>8</v>
      </c>
      <c r="J47" t="n">
        <v>285.06</v>
      </c>
      <c r="K47" t="n">
        <v>59.89</v>
      </c>
      <c r="L47" t="n">
        <v>12.25</v>
      </c>
      <c r="M47" t="n">
        <v>6</v>
      </c>
      <c r="N47" t="n">
        <v>77.92</v>
      </c>
      <c r="O47" t="n">
        <v>35391.51</v>
      </c>
      <c r="P47" t="n">
        <v>112.19</v>
      </c>
      <c r="Q47" t="n">
        <v>204.14</v>
      </c>
      <c r="R47" t="n">
        <v>25.99</v>
      </c>
      <c r="S47" t="n">
        <v>17.37</v>
      </c>
      <c r="T47" t="n">
        <v>2197.56</v>
      </c>
      <c r="U47" t="n">
        <v>0.67</v>
      </c>
      <c r="V47" t="n">
        <v>0.75</v>
      </c>
      <c r="W47" t="n">
        <v>1.15</v>
      </c>
      <c r="X47" t="n">
        <v>0.13</v>
      </c>
      <c r="Y47" t="n">
        <v>1</v>
      </c>
      <c r="Z47" t="n">
        <v>10</v>
      </c>
      <c r="AA47" t="n">
        <v>83.56301751163473</v>
      </c>
      <c r="AB47" t="n">
        <v>114.3346070995222</v>
      </c>
      <c r="AC47" t="n">
        <v>103.4226726676022</v>
      </c>
      <c r="AD47" t="n">
        <v>83563.01751163472</v>
      </c>
      <c r="AE47" t="n">
        <v>114334.6070995222</v>
      </c>
      <c r="AF47" t="n">
        <v>2.205269011301499e-06</v>
      </c>
      <c r="AG47" t="n">
        <v>0.105</v>
      </c>
      <c r="AH47" t="n">
        <v>103422.6726676022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9.9168</v>
      </c>
      <c r="E48" t="n">
        <v>10.08</v>
      </c>
      <c r="F48" t="n">
        <v>6.83</v>
      </c>
      <c r="G48" t="n">
        <v>51.2</v>
      </c>
      <c r="H48" t="n">
        <v>0.78</v>
      </c>
      <c r="I48" t="n">
        <v>8</v>
      </c>
      <c r="J48" t="n">
        <v>285.56</v>
      </c>
      <c r="K48" t="n">
        <v>59.89</v>
      </c>
      <c r="L48" t="n">
        <v>12.5</v>
      </c>
      <c r="M48" t="n">
        <v>6</v>
      </c>
      <c r="N48" t="n">
        <v>78.17</v>
      </c>
      <c r="O48" t="n">
        <v>35453.26</v>
      </c>
      <c r="P48" t="n">
        <v>112.03</v>
      </c>
      <c r="Q48" t="n">
        <v>204.15</v>
      </c>
      <c r="R48" t="n">
        <v>26.16</v>
      </c>
      <c r="S48" t="n">
        <v>17.37</v>
      </c>
      <c r="T48" t="n">
        <v>2281.91</v>
      </c>
      <c r="U48" t="n">
        <v>0.66</v>
      </c>
      <c r="V48" t="n">
        <v>0.75</v>
      </c>
      <c r="W48" t="n">
        <v>1.15</v>
      </c>
      <c r="X48" t="n">
        <v>0.14</v>
      </c>
      <c r="Y48" t="n">
        <v>1</v>
      </c>
      <c r="Z48" t="n">
        <v>10</v>
      </c>
      <c r="AA48" t="n">
        <v>83.52024841718088</v>
      </c>
      <c r="AB48" t="n">
        <v>114.2760885376511</v>
      </c>
      <c r="AC48" t="n">
        <v>103.3697390351448</v>
      </c>
      <c r="AD48" t="n">
        <v>83520.24841718088</v>
      </c>
      <c r="AE48" t="n">
        <v>114276.0885376511</v>
      </c>
      <c r="AF48" t="n">
        <v>2.204846575788632e-06</v>
      </c>
      <c r="AG48" t="n">
        <v>0.105</v>
      </c>
      <c r="AH48" t="n">
        <v>103369.7390351448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9.9154</v>
      </c>
      <c r="E49" t="n">
        <v>10.09</v>
      </c>
      <c r="F49" t="n">
        <v>6.83</v>
      </c>
      <c r="G49" t="n">
        <v>51.21</v>
      </c>
      <c r="H49" t="n">
        <v>0.79</v>
      </c>
      <c r="I49" t="n">
        <v>8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112.15</v>
      </c>
      <c r="Q49" t="n">
        <v>204.19</v>
      </c>
      <c r="R49" t="n">
        <v>26.09</v>
      </c>
      <c r="S49" t="n">
        <v>17.37</v>
      </c>
      <c r="T49" t="n">
        <v>2248.48</v>
      </c>
      <c r="U49" t="n">
        <v>0.67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83.59795225300232</v>
      </c>
      <c r="AB49" t="n">
        <v>114.3824063538733</v>
      </c>
      <c r="AC49" t="n">
        <v>103.4659100282047</v>
      </c>
      <c r="AD49" t="n">
        <v>83597.95225300232</v>
      </c>
      <c r="AE49" t="n">
        <v>114382.4063538733</v>
      </c>
      <c r="AF49" t="n">
        <v>2.204535307515994e-06</v>
      </c>
      <c r="AG49" t="n">
        <v>0.1051041666666667</v>
      </c>
      <c r="AH49" t="n">
        <v>103465.9100282047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9.9138</v>
      </c>
      <c r="E50" t="n">
        <v>10.09</v>
      </c>
      <c r="F50" t="n">
        <v>6.83</v>
      </c>
      <c r="G50" t="n">
        <v>51.22</v>
      </c>
      <c r="H50" t="n">
        <v>0.8100000000000001</v>
      </c>
      <c r="I50" t="n">
        <v>8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111.95</v>
      </c>
      <c r="Q50" t="n">
        <v>204.15</v>
      </c>
      <c r="R50" t="n">
        <v>26.14</v>
      </c>
      <c r="S50" t="n">
        <v>17.37</v>
      </c>
      <c r="T50" t="n">
        <v>2274.75</v>
      </c>
      <c r="U50" t="n">
        <v>0.66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83.50134181177427</v>
      </c>
      <c r="AB50" t="n">
        <v>114.2502196860333</v>
      </c>
      <c r="AC50" t="n">
        <v>103.3463390704182</v>
      </c>
      <c r="AD50" t="n">
        <v>83501.34181177427</v>
      </c>
      <c r="AE50" t="n">
        <v>114250.2196860333</v>
      </c>
      <c r="AF50" t="n">
        <v>2.204179572347264e-06</v>
      </c>
      <c r="AG50" t="n">
        <v>0.1051041666666667</v>
      </c>
      <c r="AH50" t="n">
        <v>103346.3390704182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9.916499999999999</v>
      </c>
      <c r="E51" t="n">
        <v>10.08</v>
      </c>
      <c r="F51" t="n">
        <v>6.83</v>
      </c>
      <c r="G51" t="n">
        <v>51.2</v>
      </c>
      <c r="H51" t="n">
        <v>0.82</v>
      </c>
      <c r="I51" t="n">
        <v>8</v>
      </c>
      <c r="J51" t="n">
        <v>287.07</v>
      </c>
      <c r="K51" t="n">
        <v>59.89</v>
      </c>
      <c r="L51" t="n">
        <v>13.25</v>
      </c>
      <c r="M51" t="n">
        <v>6</v>
      </c>
      <c r="N51" t="n">
        <v>78.93000000000001</v>
      </c>
      <c r="O51" t="n">
        <v>35639.23</v>
      </c>
      <c r="P51" t="n">
        <v>111.66</v>
      </c>
      <c r="Q51" t="n">
        <v>204.15</v>
      </c>
      <c r="R51" t="n">
        <v>26.03</v>
      </c>
      <c r="S51" t="n">
        <v>17.37</v>
      </c>
      <c r="T51" t="n">
        <v>2218.76</v>
      </c>
      <c r="U51" t="n">
        <v>0.67</v>
      </c>
      <c r="V51" t="n">
        <v>0.75</v>
      </c>
      <c r="W51" t="n">
        <v>1.15</v>
      </c>
      <c r="X51" t="n">
        <v>0.13</v>
      </c>
      <c r="Y51" t="n">
        <v>1</v>
      </c>
      <c r="Z51" t="n">
        <v>10</v>
      </c>
      <c r="AA51" t="n">
        <v>83.31966781440889</v>
      </c>
      <c r="AB51" t="n">
        <v>114.001645307947</v>
      </c>
      <c r="AC51" t="n">
        <v>103.1214882821</v>
      </c>
      <c r="AD51" t="n">
        <v>83319.66781440889</v>
      </c>
      <c r="AE51" t="n">
        <v>114001.645307947</v>
      </c>
      <c r="AF51" t="n">
        <v>2.204779875444495e-06</v>
      </c>
      <c r="AG51" t="n">
        <v>0.105</v>
      </c>
      <c r="AH51" t="n">
        <v>103121.4882821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9.9892</v>
      </c>
      <c r="E52" t="n">
        <v>10.01</v>
      </c>
      <c r="F52" t="n">
        <v>6.8</v>
      </c>
      <c r="G52" t="n">
        <v>58.32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111.43</v>
      </c>
      <c r="Q52" t="n">
        <v>204.16</v>
      </c>
      <c r="R52" t="n">
        <v>25.31</v>
      </c>
      <c r="S52" t="n">
        <v>17.37</v>
      </c>
      <c r="T52" t="n">
        <v>1864.39</v>
      </c>
      <c r="U52" t="n">
        <v>0.6899999999999999</v>
      </c>
      <c r="V52" t="n">
        <v>0.75</v>
      </c>
      <c r="W52" t="n">
        <v>1.15</v>
      </c>
      <c r="X52" t="n">
        <v>0.11</v>
      </c>
      <c r="Y52" t="n">
        <v>1</v>
      </c>
      <c r="Z52" t="n">
        <v>10</v>
      </c>
      <c r="AA52" t="n">
        <v>82.51241518155258</v>
      </c>
      <c r="AB52" t="n">
        <v>112.8971266422009</v>
      </c>
      <c r="AC52" t="n">
        <v>102.1223833276107</v>
      </c>
      <c r="AD52" t="n">
        <v>82512.41518155258</v>
      </c>
      <c r="AE52" t="n">
        <v>112897.1266422009</v>
      </c>
      <c r="AF52" t="n">
        <v>2.220943592173665e-06</v>
      </c>
      <c r="AG52" t="n">
        <v>0.1042708333333333</v>
      </c>
      <c r="AH52" t="n">
        <v>102122.3833276107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9.9811</v>
      </c>
      <c r="E53" t="n">
        <v>10.02</v>
      </c>
      <c r="F53" t="n">
        <v>6.81</v>
      </c>
      <c r="G53" t="n">
        <v>58.39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5</v>
      </c>
      <c r="N53" t="n">
        <v>79.44</v>
      </c>
      <c r="O53" t="n">
        <v>35763.64</v>
      </c>
      <c r="P53" t="n">
        <v>111.65</v>
      </c>
      <c r="Q53" t="n">
        <v>204.15</v>
      </c>
      <c r="R53" t="n">
        <v>25.55</v>
      </c>
      <c r="S53" t="n">
        <v>17.37</v>
      </c>
      <c r="T53" t="n">
        <v>1982.75</v>
      </c>
      <c r="U53" t="n">
        <v>0.68</v>
      </c>
      <c r="V53" t="n">
        <v>0.75</v>
      </c>
      <c r="W53" t="n">
        <v>1.15</v>
      </c>
      <c r="X53" t="n">
        <v>0.12</v>
      </c>
      <c r="Y53" t="n">
        <v>1</v>
      </c>
      <c r="Z53" t="n">
        <v>10</v>
      </c>
      <c r="AA53" t="n">
        <v>82.7272723263963</v>
      </c>
      <c r="AB53" t="n">
        <v>113.1911036666041</v>
      </c>
      <c r="AC53" t="n">
        <v>102.3883035974043</v>
      </c>
      <c r="AD53" t="n">
        <v>82727.2723263963</v>
      </c>
      <c r="AE53" t="n">
        <v>113191.1036666041</v>
      </c>
      <c r="AF53" t="n">
        <v>2.219142682881969e-06</v>
      </c>
      <c r="AG53" t="n">
        <v>0.104375</v>
      </c>
      <c r="AH53" t="n">
        <v>102388.3035974043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9.992000000000001</v>
      </c>
      <c r="E54" t="n">
        <v>10.01</v>
      </c>
      <c r="F54" t="n">
        <v>6.8</v>
      </c>
      <c r="G54" t="n">
        <v>58.3</v>
      </c>
      <c r="H54" t="n">
        <v>0.86</v>
      </c>
      <c r="I54" t="n">
        <v>7</v>
      </c>
      <c r="J54" t="n">
        <v>288.58</v>
      </c>
      <c r="K54" t="n">
        <v>59.89</v>
      </c>
      <c r="L54" t="n">
        <v>14</v>
      </c>
      <c r="M54" t="n">
        <v>5</v>
      </c>
      <c r="N54" t="n">
        <v>79.69</v>
      </c>
      <c r="O54" t="n">
        <v>35826</v>
      </c>
      <c r="P54" t="n">
        <v>111.67</v>
      </c>
      <c r="Q54" t="n">
        <v>204.14</v>
      </c>
      <c r="R54" t="n">
        <v>25.28</v>
      </c>
      <c r="S54" t="n">
        <v>17.37</v>
      </c>
      <c r="T54" t="n">
        <v>1846.38</v>
      </c>
      <c r="U54" t="n">
        <v>0.6899999999999999</v>
      </c>
      <c r="V54" t="n">
        <v>0.75</v>
      </c>
      <c r="W54" t="n">
        <v>1.15</v>
      </c>
      <c r="X54" t="n">
        <v>0.11</v>
      </c>
      <c r="Y54" t="n">
        <v>1</v>
      </c>
      <c r="Z54" t="n">
        <v>10</v>
      </c>
      <c r="AA54" t="n">
        <v>82.62055426846932</v>
      </c>
      <c r="AB54" t="n">
        <v>113.0450873116801</v>
      </c>
      <c r="AC54" t="n">
        <v>102.256222838459</v>
      </c>
      <c r="AD54" t="n">
        <v>82620.55426846932</v>
      </c>
      <c r="AE54" t="n">
        <v>113045.0873116801</v>
      </c>
      <c r="AF54" t="n">
        <v>2.221566128718943e-06</v>
      </c>
      <c r="AG54" t="n">
        <v>0.1042708333333333</v>
      </c>
      <c r="AH54" t="n">
        <v>102256.222838459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9.98</v>
      </c>
      <c r="E55" t="n">
        <v>10.02</v>
      </c>
      <c r="F55" t="n">
        <v>6.81</v>
      </c>
      <c r="G55" t="n">
        <v>58.4</v>
      </c>
      <c r="H55" t="n">
        <v>0.88</v>
      </c>
      <c r="I55" t="n">
        <v>7</v>
      </c>
      <c r="J55" t="n">
        <v>289.09</v>
      </c>
      <c r="K55" t="n">
        <v>59.89</v>
      </c>
      <c r="L55" t="n">
        <v>14.25</v>
      </c>
      <c r="M55" t="n">
        <v>5</v>
      </c>
      <c r="N55" t="n">
        <v>79.95</v>
      </c>
      <c r="O55" t="n">
        <v>35888.47</v>
      </c>
      <c r="P55" t="n">
        <v>111.77</v>
      </c>
      <c r="Q55" t="n">
        <v>204.14</v>
      </c>
      <c r="R55" t="n">
        <v>25.67</v>
      </c>
      <c r="S55" t="n">
        <v>17.37</v>
      </c>
      <c r="T55" t="n">
        <v>2042.38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82.8016087692327</v>
      </c>
      <c r="AB55" t="n">
        <v>113.2928140671853</v>
      </c>
      <c r="AC55" t="n">
        <v>102.4803069001055</v>
      </c>
      <c r="AD55" t="n">
        <v>82801.6087692327</v>
      </c>
      <c r="AE55" t="n">
        <v>113292.8140671853</v>
      </c>
      <c r="AF55" t="n">
        <v>2.218898114953468e-06</v>
      </c>
      <c r="AG55" t="n">
        <v>0.104375</v>
      </c>
      <c r="AH55" t="n">
        <v>102480.3069001055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9.984999999999999</v>
      </c>
      <c r="E56" t="n">
        <v>10.02</v>
      </c>
      <c r="F56" t="n">
        <v>6.81</v>
      </c>
      <c r="G56" t="n">
        <v>58.35</v>
      </c>
      <c r="H56" t="n">
        <v>0.89</v>
      </c>
      <c r="I56" t="n">
        <v>7</v>
      </c>
      <c r="J56" t="n">
        <v>289.6</v>
      </c>
      <c r="K56" t="n">
        <v>59.89</v>
      </c>
      <c r="L56" t="n">
        <v>14.5</v>
      </c>
      <c r="M56" t="n">
        <v>5</v>
      </c>
      <c r="N56" t="n">
        <v>80.20999999999999</v>
      </c>
      <c r="O56" t="n">
        <v>35951.04</v>
      </c>
      <c r="P56" t="n">
        <v>111.7</v>
      </c>
      <c r="Q56" t="n">
        <v>204.14</v>
      </c>
      <c r="R56" t="n">
        <v>25.52</v>
      </c>
      <c r="S56" t="n">
        <v>17.37</v>
      </c>
      <c r="T56" t="n">
        <v>1965.85</v>
      </c>
      <c r="U56" t="n">
        <v>0.68</v>
      </c>
      <c r="V56" t="n">
        <v>0.75</v>
      </c>
      <c r="W56" t="n">
        <v>1.15</v>
      </c>
      <c r="X56" t="n">
        <v>0.12</v>
      </c>
      <c r="Y56" t="n">
        <v>1</v>
      </c>
      <c r="Z56" t="n">
        <v>10</v>
      </c>
      <c r="AA56" t="n">
        <v>82.7229769107675</v>
      </c>
      <c r="AB56" t="n">
        <v>113.1852264894404</v>
      </c>
      <c r="AC56" t="n">
        <v>102.3829873297805</v>
      </c>
      <c r="AD56" t="n">
        <v>82722.97691076749</v>
      </c>
      <c r="AE56" t="n">
        <v>113185.2264894404</v>
      </c>
      <c r="AF56" t="n">
        <v>2.220009787355749e-06</v>
      </c>
      <c r="AG56" t="n">
        <v>0.104375</v>
      </c>
      <c r="AH56" t="n">
        <v>102382.9873297805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9.9809</v>
      </c>
      <c r="E57" t="n">
        <v>10.02</v>
      </c>
      <c r="F57" t="n">
        <v>6.81</v>
      </c>
      <c r="G57" t="n">
        <v>58.39</v>
      </c>
      <c r="H57" t="n">
        <v>0.91</v>
      </c>
      <c r="I57" t="n">
        <v>7</v>
      </c>
      <c r="J57" t="n">
        <v>290.1</v>
      </c>
      <c r="K57" t="n">
        <v>59.89</v>
      </c>
      <c r="L57" t="n">
        <v>14.75</v>
      </c>
      <c r="M57" t="n">
        <v>5</v>
      </c>
      <c r="N57" t="n">
        <v>80.47</v>
      </c>
      <c r="O57" t="n">
        <v>36013.72</v>
      </c>
      <c r="P57" t="n">
        <v>111.6</v>
      </c>
      <c r="Q57" t="n">
        <v>204.14</v>
      </c>
      <c r="R57" t="n">
        <v>25.66</v>
      </c>
      <c r="S57" t="n">
        <v>17.37</v>
      </c>
      <c r="T57" t="n">
        <v>2039.26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82.7016288758705</v>
      </c>
      <c r="AB57" t="n">
        <v>113.1560171662855</v>
      </c>
      <c r="AC57" t="n">
        <v>102.3565657034319</v>
      </c>
      <c r="AD57" t="n">
        <v>82701.62887587049</v>
      </c>
      <c r="AE57" t="n">
        <v>113156.0171662855</v>
      </c>
      <c r="AF57" t="n">
        <v>2.219098215985879e-06</v>
      </c>
      <c r="AG57" t="n">
        <v>0.104375</v>
      </c>
      <c r="AH57" t="n">
        <v>102356.5657034319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9.9809</v>
      </c>
      <c r="E58" t="n">
        <v>10.02</v>
      </c>
      <c r="F58" t="n">
        <v>6.81</v>
      </c>
      <c r="G58" t="n">
        <v>58.39</v>
      </c>
      <c r="H58" t="n">
        <v>0.92</v>
      </c>
      <c r="I58" t="n">
        <v>7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111.46</v>
      </c>
      <c r="Q58" t="n">
        <v>204.14</v>
      </c>
      <c r="R58" t="n">
        <v>25.62</v>
      </c>
      <c r="S58" t="n">
        <v>17.37</v>
      </c>
      <c r="T58" t="n">
        <v>2016.57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82.62529565948978</v>
      </c>
      <c r="AB58" t="n">
        <v>113.0515746920497</v>
      </c>
      <c r="AC58" t="n">
        <v>102.2620910723512</v>
      </c>
      <c r="AD58" t="n">
        <v>82625.29565948978</v>
      </c>
      <c r="AE58" t="n">
        <v>113051.5746920497</v>
      </c>
      <c r="AF58" t="n">
        <v>2.219098215985879e-06</v>
      </c>
      <c r="AG58" t="n">
        <v>0.104375</v>
      </c>
      <c r="AH58" t="n">
        <v>102262.0910723512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9.9811</v>
      </c>
      <c r="E59" t="n">
        <v>10.02</v>
      </c>
      <c r="F59" t="n">
        <v>6.81</v>
      </c>
      <c r="G59" t="n">
        <v>58.39</v>
      </c>
      <c r="H59" t="n">
        <v>0.93</v>
      </c>
      <c r="I59" t="n">
        <v>7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111.31</v>
      </c>
      <c r="Q59" t="n">
        <v>204.14</v>
      </c>
      <c r="R59" t="n">
        <v>25.74</v>
      </c>
      <c r="S59" t="n">
        <v>17.37</v>
      </c>
      <c r="T59" t="n">
        <v>2077.3</v>
      </c>
      <c r="U59" t="n">
        <v>0.67</v>
      </c>
      <c r="V59" t="n">
        <v>0.75</v>
      </c>
      <c r="W59" t="n">
        <v>1.14</v>
      </c>
      <c r="X59" t="n">
        <v>0.12</v>
      </c>
      <c r="Y59" t="n">
        <v>1</v>
      </c>
      <c r="Z59" t="n">
        <v>10</v>
      </c>
      <c r="AA59" t="n">
        <v>82.5418953726772</v>
      </c>
      <c r="AB59" t="n">
        <v>112.9374627402718</v>
      </c>
      <c r="AC59" t="n">
        <v>102.1588698050938</v>
      </c>
      <c r="AD59" t="n">
        <v>82541.8953726772</v>
      </c>
      <c r="AE59" t="n">
        <v>112937.4627402718</v>
      </c>
      <c r="AF59" t="n">
        <v>2.219142682881969e-06</v>
      </c>
      <c r="AG59" t="n">
        <v>0.104375</v>
      </c>
      <c r="AH59" t="n">
        <v>102158.8698050938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9.9809</v>
      </c>
      <c r="E60" t="n">
        <v>10.02</v>
      </c>
      <c r="F60" t="n">
        <v>6.81</v>
      </c>
      <c r="G60" t="n">
        <v>58.39</v>
      </c>
      <c r="H60" t="n">
        <v>0.95</v>
      </c>
      <c r="I60" t="n">
        <v>7</v>
      </c>
      <c r="J60" t="n">
        <v>291.63</v>
      </c>
      <c r="K60" t="n">
        <v>59.89</v>
      </c>
      <c r="L60" t="n">
        <v>15.5</v>
      </c>
      <c r="M60" t="n">
        <v>5</v>
      </c>
      <c r="N60" t="n">
        <v>81.25</v>
      </c>
      <c r="O60" t="n">
        <v>36202.38</v>
      </c>
      <c r="P60" t="n">
        <v>111.16</v>
      </c>
      <c r="Q60" t="n">
        <v>204.14</v>
      </c>
      <c r="R60" t="n">
        <v>25.66</v>
      </c>
      <c r="S60" t="n">
        <v>17.37</v>
      </c>
      <c r="T60" t="n">
        <v>2038.69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82.46172448153115</v>
      </c>
      <c r="AB60" t="n">
        <v>112.8277693901157</v>
      </c>
      <c r="AC60" t="n">
        <v>102.059645434321</v>
      </c>
      <c r="AD60" t="n">
        <v>82461.72448153114</v>
      </c>
      <c r="AE60" t="n">
        <v>112827.7693901157</v>
      </c>
      <c r="AF60" t="n">
        <v>2.219098215985879e-06</v>
      </c>
      <c r="AG60" t="n">
        <v>0.104375</v>
      </c>
      <c r="AH60" t="n">
        <v>102059.645434321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9.9895</v>
      </c>
      <c r="E61" t="n">
        <v>10.01</v>
      </c>
      <c r="F61" t="n">
        <v>6.8</v>
      </c>
      <c r="G61" t="n">
        <v>58.32</v>
      </c>
      <c r="H61" t="n">
        <v>0.96</v>
      </c>
      <c r="I61" t="n">
        <v>7</v>
      </c>
      <c r="J61" t="n">
        <v>292.15</v>
      </c>
      <c r="K61" t="n">
        <v>59.89</v>
      </c>
      <c r="L61" t="n">
        <v>15.75</v>
      </c>
      <c r="M61" t="n">
        <v>5</v>
      </c>
      <c r="N61" t="n">
        <v>81.51000000000001</v>
      </c>
      <c r="O61" t="n">
        <v>36265.48</v>
      </c>
      <c r="P61" t="n">
        <v>110.78</v>
      </c>
      <c r="Q61" t="n">
        <v>204.14</v>
      </c>
      <c r="R61" t="n">
        <v>25.41</v>
      </c>
      <c r="S61" t="n">
        <v>17.37</v>
      </c>
      <c r="T61" t="n">
        <v>1914.13</v>
      </c>
      <c r="U61" t="n">
        <v>0.68</v>
      </c>
      <c r="V61" t="n">
        <v>0.75</v>
      </c>
      <c r="W61" t="n">
        <v>1.14</v>
      </c>
      <c r="X61" t="n">
        <v>0.11</v>
      </c>
      <c r="Y61" t="n">
        <v>1</v>
      </c>
      <c r="Z61" t="n">
        <v>10</v>
      </c>
      <c r="AA61" t="n">
        <v>82.15589698452631</v>
      </c>
      <c r="AB61" t="n">
        <v>112.409322716557</v>
      </c>
      <c r="AC61" t="n">
        <v>101.681134723993</v>
      </c>
      <c r="AD61" t="n">
        <v>82155.89698452631</v>
      </c>
      <c r="AE61" t="n">
        <v>112409.322716557</v>
      </c>
      <c r="AF61" t="n">
        <v>2.221010292517802e-06</v>
      </c>
      <c r="AG61" t="n">
        <v>0.1042708333333333</v>
      </c>
      <c r="AH61" t="n">
        <v>101681.134723993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10.0576</v>
      </c>
      <c r="E62" t="n">
        <v>9.94</v>
      </c>
      <c r="F62" t="n">
        <v>6.79</v>
      </c>
      <c r="G62" t="n">
        <v>67.86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4</v>
      </c>
      <c r="N62" t="n">
        <v>81.77</v>
      </c>
      <c r="O62" t="n">
        <v>36328.69</v>
      </c>
      <c r="P62" t="n">
        <v>110.45</v>
      </c>
      <c r="Q62" t="n">
        <v>204.14</v>
      </c>
      <c r="R62" t="n">
        <v>24.72</v>
      </c>
      <c r="S62" t="n">
        <v>17.37</v>
      </c>
      <c r="T62" t="n">
        <v>1570.85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81.40305911827407</v>
      </c>
      <c r="AB62" t="n">
        <v>111.3792567350886</v>
      </c>
      <c r="AC62" t="n">
        <v>100.7493767940889</v>
      </c>
      <c r="AD62" t="n">
        <v>81403.05911827408</v>
      </c>
      <c r="AE62" t="n">
        <v>111379.2567350886</v>
      </c>
      <c r="AF62" t="n">
        <v>2.236151270636874e-06</v>
      </c>
      <c r="AG62" t="n">
        <v>0.1035416666666667</v>
      </c>
      <c r="AH62" t="n">
        <v>100749.3767940889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10.0547</v>
      </c>
      <c r="E63" t="n">
        <v>9.949999999999999</v>
      </c>
      <c r="F63" t="n">
        <v>6.79</v>
      </c>
      <c r="G63" t="n">
        <v>67.89</v>
      </c>
      <c r="H63" t="n">
        <v>0.99</v>
      </c>
      <c r="I63" t="n">
        <v>6</v>
      </c>
      <c r="J63" t="n">
        <v>293.17</v>
      </c>
      <c r="K63" t="n">
        <v>59.89</v>
      </c>
      <c r="L63" t="n">
        <v>16.25</v>
      </c>
      <c r="M63" t="n">
        <v>4</v>
      </c>
      <c r="N63" t="n">
        <v>82.03</v>
      </c>
      <c r="O63" t="n">
        <v>36392.01</v>
      </c>
      <c r="P63" t="n">
        <v>110.58</v>
      </c>
      <c r="Q63" t="n">
        <v>204.14</v>
      </c>
      <c r="R63" t="n">
        <v>24.82</v>
      </c>
      <c r="S63" t="n">
        <v>17.37</v>
      </c>
      <c r="T63" t="n">
        <v>1620.42</v>
      </c>
      <c r="U63" t="n">
        <v>0.7</v>
      </c>
      <c r="V63" t="n">
        <v>0.75</v>
      </c>
      <c r="W63" t="n">
        <v>1.15</v>
      </c>
      <c r="X63" t="n">
        <v>0.1</v>
      </c>
      <c r="Y63" t="n">
        <v>1</v>
      </c>
      <c r="Z63" t="n">
        <v>10</v>
      </c>
      <c r="AA63" t="n">
        <v>81.49666100822695</v>
      </c>
      <c r="AB63" t="n">
        <v>111.507326970346</v>
      </c>
      <c r="AC63" t="n">
        <v>100.8652241858411</v>
      </c>
      <c r="AD63" t="n">
        <v>81496.66100822695</v>
      </c>
      <c r="AE63" t="n">
        <v>111507.326970346</v>
      </c>
      <c r="AF63" t="n">
        <v>2.235506500643551e-06</v>
      </c>
      <c r="AG63" t="n">
        <v>0.1036458333333333</v>
      </c>
      <c r="AH63" t="n">
        <v>100865.2241858411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10.0567</v>
      </c>
      <c r="E64" t="n">
        <v>9.94</v>
      </c>
      <c r="F64" t="n">
        <v>6.79</v>
      </c>
      <c r="G64" t="n">
        <v>67.87</v>
      </c>
      <c r="H64" t="n">
        <v>1</v>
      </c>
      <c r="I64" t="n">
        <v>6</v>
      </c>
      <c r="J64" t="n">
        <v>293.69</v>
      </c>
      <c r="K64" t="n">
        <v>59.89</v>
      </c>
      <c r="L64" t="n">
        <v>16.5</v>
      </c>
      <c r="M64" t="n">
        <v>4</v>
      </c>
      <c r="N64" t="n">
        <v>82.3</v>
      </c>
      <c r="O64" t="n">
        <v>36455.44</v>
      </c>
      <c r="P64" t="n">
        <v>110.57</v>
      </c>
      <c r="Q64" t="n">
        <v>204.14</v>
      </c>
      <c r="R64" t="n">
        <v>24.84</v>
      </c>
      <c r="S64" t="n">
        <v>17.37</v>
      </c>
      <c r="T64" t="n">
        <v>1631.74</v>
      </c>
      <c r="U64" t="n">
        <v>0.7</v>
      </c>
      <c r="V64" t="n">
        <v>0.75</v>
      </c>
      <c r="W64" t="n">
        <v>1.15</v>
      </c>
      <c r="X64" t="n">
        <v>0.1</v>
      </c>
      <c r="Y64" t="n">
        <v>1</v>
      </c>
      <c r="Z64" t="n">
        <v>10</v>
      </c>
      <c r="AA64" t="n">
        <v>81.47510412850198</v>
      </c>
      <c r="AB64" t="n">
        <v>111.4778318964839</v>
      </c>
      <c r="AC64" t="n">
        <v>100.8385440804318</v>
      </c>
      <c r="AD64" t="n">
        <v>81475.10412850199</v>
      </c>
      <c r="AE64" t="n">
        <v>111477.8318964839</v>
      </c>
      <c r="AF64" t="n">
        <v>2.235951169604463e-06</v>
      </c>
      <c r="AG64" t="n">
        <v>0.1035416666666667</v>
      </c>
      <c r="AH64" t="n">
        <v>100838.5440804318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10.0578</v>
      </c>
      <c r="E65" t="n">
        <v>9.94</v>
      </c>
      <c r="F65" t="n">
        <v>6.79</v>
      </c>
      <c r="G65" t="n">
        <v>67.86</v>
      </c>
      <c r="H65" t="n">
        <v>1.01</v>
      </c>
      <c r="I65" t="n">
        <v>6</v>
      </c>
      <c r="J65" t="n">
        <v>294.2</v>
      </c>
      <c r="K65" t="n">
        <v>59.89</v>
      </c>
      <c r="L65" t="n">
        <v>16.75</v>
      </c>
      <c r="M65" t="n">
        <v>4</v>
      </c>
      <c r="N65" t="n">
        <v>82.56</v>
      </c>
      <c r="O65" t="n">
        <v>36518.97</v>
      </c>
      <c r="P65" t="n">
        <v>110.7</v>
      </c>
      <c r="Q65" t="n">
        <v>204.14</v>
      </c>
      <c r="R65" t="n">
        <v>24.84</v>
      </c>
      <c r="S65" t="n">
        <v>17.37</v>
      </c>
      <c r="T65" t="n">
        <v>1631</v>
      </c>
      <c r="U65" t="n">
        <v>0.7</v>
      </c>
      <c r="V65" t="n">
        <v>0.75</v>
      </c>
      <c r="W65" t="n">
        <v>1.14</v>
      </c>
      <c r="X65" t="n">
        <v>0.1</v>
      </c>
      <c r="Y65" t="n">
        <v>1</v>
      </c>
      <c r="Z65" t="n">
        <v>10</v>
      </c>
      <c r="AA65" t="n">
        <v>81.5367464800233</v>
      </c>
      <c r="AB65" t="n">
        <v>111.5621736813039</v>
      </c>
      <c r="AC65" t="n">
        <v>100.9148364036831</v>
      </c>
      <c r="AD65" t="n">
        <v>81536.7464800233</v>
      </c>
      <c r="AE65" t="n">
        <v>111562.1736813039</v>
      </c>
      <c r="AF65" t="n">
        <v>2.236195737532965e-06</v>
      </c>
      <c r="AG65" t="n">
        <v>0.1035416666666667</v>
      </c>
      <c r="AH65" t="n">
        <v>100914.8364036831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10.0531</v>
      </c>
      <c r="E66" t="n">
        <v>9.949999999999999</v>
      </c>
      <c r="F66" t="n">
        <v>6.79</v>
      </c>
      <c r="G66" t="n">
        <v>67.91</v>
      </c>
      <c r="H66" t="n">
        <v>1.03</v>
      </c>
      <c r="I66" t="n">
        <v>6</v>
      </c>
      <c r="J66" t="n">
        <v>294.72</v>
      </c>
      <c r="K66" t="n">
        <v>59.89</v>
      </c>
      <c r="L66" t="n">
        <v>17</v>
      </c>
      <c r="M66" t="n">
        <v>4</v>
      </c>
      <c r="N66" t="n">
        <v>82.83</v>
      </c>
      <c r="O66" t="n">
        <v>36582.62</v>
      </c>
      <c r="P66" t="n">
        <v>110.82</v>
      </c>
      <c r="Q66" t="n">
        <v>204.14</v>
      </c>
      <c r="R66" t="n">
        <v>25.04</v>
      </c>
      <c r="S66" t="n">
        <v>17.37</v>
      </c>
      <c r="T66" t="n">
        <v>1734.41</v>
      </c>
      <c r="U66" t="n">
        <v>0.6899999999999999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81.63923697510459</v>
      </c>
      <c r="AB66" t="n">
        <v>111.7024056982356</v>
      </c>
      <c r="AC66" t="n">
        <v>101.0416848737357</v>
      </c>
      <c r="AD66" t="n">
        <v>81639.23697510459</v>
      </c>
      <c r="AE66" t="n">
        <v>111702.4056982356</v>
      </c>
      <c r="AF66" t="n">
        <v>2.235150765474821e-06</v>
      </c>
      <c r="AG66" t="n">
        <v>0.1036458333333333</v>
      </c>
      <c r="AH66" t="n">
        <v>101041.6848737357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10.0584</v>
      </c>
      <c r="E67" t="n">
        <v>9.94</v>
      </c>
      <c r="F67" t="n">
        <v>6.79</v>
      </c>
      <c r="G67" t="n">
        <v>67.86</v>
      </c>
      <c r="H67" t="n">
        <v>1.04</v>
      </c>
      <c r="I67" t="n">
        <v>6</v>
      </c>
      <c r="J67" t="n">
        <v>295.23</v>
      </c>
      <c r="K67" t="n">
        <v>59.89</v>
      </c>
      <c r="L67" t="n">
        <v>17.25</v>
      </c>
      <c r="M67" t="n">
        <v>4</v>
      </c>
      <c r="N67" t="n">
        <v>83.09999999999999</v>
      </c>
      <c r="O67" t="n">
        <v>36646.38</v>
      </c>
      <c r="P67" t="n">
        <v>110.72</v>
      </c>
      <c r="Q67" t="n">
        <v>204.14</v>
      </c>
      <c r="R67" t="n">
        <v>24.7</v>
      </c>
      <c r="S67" t="n">
        <v>17.37</v>
      </c>
      <c r="T67" t="n">
        <v>1561.96</v>
      </c>
      <c r="U67" t="n">
        <v>0.7</v>
      </c>
      <c r="V67" t="n">
        <v>0.75</v>
      </c>
      <c r="W67" t="n">
        <v>1.15</v>
      </c>
      <c r="X67" t="n">
        <v>0.09</v>
      </c>
      <c r="Y67" t="n">
        <v>1</v>
      </c>
      <c r="Z67" t="n">
        <v>10</v>
      </c>
      <c r="AA67" t="n">
        <v>81.54282023675461</v>
      </c>
      <c r="AB67" t="n">
        <v>111.5704840632189</v>
      </c>
      <c r="AC67" t="n">
        <v>100.9223536544118</v>
      </c>
      <c r="AD67" t="n">
        <v>81542.8202367546</v>
      </c>
      <c r="AE67" t="n">
        <v>111570.4840632189</v>
      </c>
      <c r="AF67" t="n">
        <v>2.236329138221239e-06</v>
      </c>
      <c r="AG67" t="n">
        <v>0.1035416666666667</v>
      </c>
      <c r="AH67" t="n">
        <v>100922.3536544118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10.0618</v>
      </c>
      <c r="E68" t="n">
        <v>9.94</v>
      </c>
      <c r="F68" t="n">
        <v>6.78</v>
      </c>
      <c r="G68" t="n">
        <v>67.81999999999999</v>
      </c>
      <c r="H68" t="n">
        <v>1.05</v>
      </c>
      <c r="I68" t="n">
        <v>6</v>
      </c>
      <c r="J68" t="n">
        <v>295.75</v>
      </c>
      <c r="K68" t="n">
        <v>59.89</v>
      </c>
      <c r="L68" t="n">
        <v>17.5</v>
      </c>
      <c r="M68" t="n">
        <v>4</v>
      </c>
      <c r="N68" t="n">
        <v>83.36</v>
      </c>
      <c r="O68" t="n">
        <v>36710.24</v>
      </c>
      <c r="P68" t="n">
        <v>110.51</v>
      </c>
      <c r="Q68" t="n">
        <v>204.15</v>
      </c>
      <c r="R68" t="n">
        <v>24.6</v>
      </c>
      <c r="S68" t="n">
        <v>17.37</v>
      </c>
      <c r="T68" t="n">
        <v>1510.01</v>
      </c>
      <c r="U68" t="n">
        <v>0.71</v>
      </c>
      <c r="V68" t="n">
        <v>0.75</v>
      </c>
      <c r="W68" t="n">
        <v>1.15</v>
      </c>
      <c r="X68" t="n">
        <v>0.09</v>
      </c>
      <c r="Y68" t="n">
        <v>1</v>
      </c>
      <c r="Z68" t="n">
        <v>10</v>
      </c>
      <c r="AA68" t="n">
        <v>81.373373536443</v>
      </c>
      <c r="AB68" t="n">
        <v>111.3386396123919</v>
      </c>
      <c r="AC68" t="n">
        <v>100.7126361125759</v>
      </c>
      <c r="AD68" t="n">
        <v>81373.373536443</v>
      </c>
      <c r="AE68" t="n">
        <v>111338.6396123919</v>
      </c>
      <c r="AF68" t="n">
        <v>2.23708507545479e-06</v>
      </c>
      <c r="AG68" t="n">
        <v>0.1035416666666667</v>
      </c>
      <c r="AH68" t="n">
        <v>100712.6361125759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10.057</v>
      </c>
      <c r="E69" t="n">
        <v>9.94</v>
      </c>
      <c r="F69" t="n">
        <v>6.79</v>
      </c>
      <c r="G69" t="n">
        <v>67.87</v>
      </c>
      <c r="H69" t="n">
        <v>1.07</v>
      </c>
      <c r="I69" t="n">
        <v>6</v>
      </c>
      <c r="J69" t="n">
        <v>296.27</v>
      </c>
      <c r="K69" t="n">
        <v>59.89</v>
      </c>
      <c r="L69" t="n">
        <v>17.75</v>
      </c>
      <c r="M69" t="n">
        <v>4</v>
      </c>
      <c r="N69" t="n">
        <v>83.63</v>
      </c>
      <c r="O69" t="n">
        <v>36774.22</v>
      </c>
      <c r="P69" t="n">
        <v>110.48</v>
      </c>
      <c r="Q69" t="n">
        <v>204.16</v>
      </c>
      <c r="R69" t="n">
        <v>24.8</v>
      </c>
      <c r="S69" t="n">
        <v>17.37</v>
      </c>
      <c r="T69" t="n">
        <v>1614.72</v>
      </c>
      <c r="U69" t="n">
        <v>0.7</v>
      </c>
      <c r="V69" t="n">
        <v>0.75</v>
      </c>
      <c r="W69" t="n">
        <v>1.15</v>
      </c>
      <c r="X69" t="n">
        <v>0.1</v>
      </c>
      <c r="Y69" t="n">
        <v>1</v>
      </c>
      <c r="Z69" t="n">
        <v>10</v>
      </c>
      <c r="AA69" t="n">
        <v>81.42403211630777</v>
      </c>
      <c r="AB69" t="n">
        <v>111.4079529162616</v>
      </c>
      <c r="AC69" t="n">
        <v>100.7753342520062</v>
      </c>
      <c r="AD69" t="n">
        <v>81424.03211630778</v>
      </c>
      <c r="AE69" t="n">
        <v>111407.9529162616</v>
      </c>
      <c r="AF69" t="n">
        <v>2.2360178699486e-06</v>
      </c>
      <c r="AG69" t="n">
        <v>0.1035416666666667</v>
      </c>
      <c r="AH69" t="n">
        <v>100775.3342520062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10.0547</v>
      </c>
      <c r="E70" t="n">
        <v>9.949999999999999</v>
      </c>
      <c r="F70" t="n">
        <v>6.79</v>
      </c>
      <c r="G70" t="n">
        <v>67.89</v>
      </c>
      <c r="H70" t="n">
        <v>1.08</v>
      </c>
      <c r="I70" t="n">
        <v>6</v>
      </c>
      <c r="J70" t="n">
        <v>296.79</v>
      </c>
      <c r="K70" t="n">
        <v>59.89</v>
      </c>
      <c r="L70" t="n">
        <v>18</v>
      </c>
      <c r="M70" t="n">
        <v>4</v>
      </c>
      <c r="N70" t="n">
        <v>83.90000000000001</v>
      </c>
      <c r="O70" t="n">
        <v>36838.32</v>
      </c>
      <c r="P70" t="n">
        <v>110.4</v>
      </c>
      <c r="Q70" t="n">
        <v>204.14</v>
      </c>
      <c r="R70" t="n">
        <v>24.92</v>
      </c>
      <c r="S70" t="n">
        <v>17.37</v>
      </c>
      <c r="T70" t="n">
        <v>1674.77</v>
      </c>
      <c r="U70" t="n">
        <v>0.7</v>
      </c>
      <c r="V70" t="n">
        <v>0.75</v>
      </c>
      <c r="W70" t="n">
        <v>1.14</v>
      </c>
      <c r="X70" t="n">
        <v>0.1</v>
      </c>
      <c r="Y70" t="n">
        <v>1</v>
      </c>
      <c r="Z70" t="n">
        <v>10</v>
      </c>
      <c r="AA70" t="n">
        <v>81.3992386542977</v>
      </c>
      <c r="AB70" t="n">
        <v>111.3740294077291</v>
      </c>
      <c r="AC70" t="n">
        <v>100.744648355516</v>
      </c>
      <c r="AD70" t="n">
        <v>81399.2386542977</v>
      </c>
      <c r="AE70" t="n">
        <v>111374.0294077291</v>
      </c>
      <c r="AF70" t="n">
        <v>2.235506500643551e-06</v>
      </c>
      <c r="AG70" t="n">
        <v>0.1036458333333333</v>
      </c>
      <c r="AH70" t="n">
        <v>100744.648355516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10.0528</v>
      </c>
      <c r="E71" t="n">
        <v>9.949999999999999</v>
      </c>
      <c r="F71" t="n">
        <v>6.79</v>
      </c>
      <c r="G71" t="n">
        <v>67.91</v>
      </c>
      <c r="H71" t="n">
        <v>1.09</v>
      </c>
      <c r="I71" t="n">
        <v>6</v>
      </c>
      <c r="J71" t="n">
        <v>297.31</v>
      </c>
      <c r="K71" t="n">
        <v>59.89</v>
      </c>
      <c r="L71" t="n">
        <v>18.25</v>
      </c>
      <c r="M71" t="n">
        <v>4</v>
      </c>
      <c r="N71" t="n">
        <v>84.17</v>
      </c>
      <c r="O71" t="n">
        <v>36902.52</v>
      </c>
      <c r="P71" t="n">
        <v>110.34</v>
      </c>
      <c r="Q71" t="n">
        <v>204.14</v>
      </c>
      <c r="R71" t="n">
        <v>25.02</v>
      </c>
      <c r="S71" t="n">
        <v>17.37</v>
      </c>
      <c r="T71" t="n">
        <v>1721.32</v>
      </c>
      <c r="U71" t="n">
        <v>0.6899999999999999</v>
      </c>
      <c r="V71" t="n">
        <v>0.75</v>
      </c>
      <c r="W71" t="n">
        <v>1.14</v>
      </c>
      <c r="X71" t="n">
        <v>0.1</v>
      </c>
      <c r="Y71" t="n">
        <v>1</v>
      </c>
      <c r="Z71" t="n">
        <v>10</v>
      </c>
      <c r="AA71" t="n">
        <v>81.38177278453109</v>
      </c>
      <c r="AB71" t="n">
        <v>111.3501318341746</v>
      </c>
      <c r="AC71" t="n">
        <v>100.7230315328411</v>
      </c>
      <c r="AD71" t="n">
        <v>81381.77278453109</v>
      </c>
      <c r="AE71" t="n">
        <v>111350.1318341747</v>
      </c>
      <c r="AF71" t="n">
        <v>2.235084065130683e-06</v>
      </c>
      <c r="AG71" t="n">
        <v>0.1036458333333333</v>
      </c>
      <c r="AH71" t="n">
        <v>100723.0315328412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10.0556</v>
      </c>
      <c r="E72" t="n">
        <v>9.94</v>
      </c>
      <c r="F72" t="n">
        <v>6.79</v>
      </c>
      <c r="G72" t="n">
        <v>67.88</v>
      </c>
      <c r="H72" t="n">
        <v>1.11</v>
      </c>
      <c r="I72" t="n">
        <v>6</v>
      </c>
      <c r="J72" t="n">
        <v>297.83</v>
      </c>
      <c r="K72" t="n">
        <v>59.89</v>
      </c>
      <c r="L72" t="n">
        <v>18.5</v>
      </c>
      <c r="M72" t="n">
        <v>4</v>
      </c>
      <c r="N72" t="n">
        <v>84.45</v>
      </c>
      <c r="O72" t="n">
        <v>36966.84</v>
      </c>
      <c r="P72" t="n">
        <v>110.15</v>
      </c>
      <c r="Q72" t="n">
        <v>204.14</v>
      </c>
      <c r="R72" t="n">
        <v>24.85</v>
      </c>
      <c r="S72" t="n">
        <v>17.37</v>
      </c>
      <c r="T72" t="n">
        <v>1638.96</v>
      </c>
      <c r="U72" t="n">
        <v>0.7</v>
      </c>
      <c r="V72" t="n">
        <v>0.75</v>
      </c>
      <c r="W72" t="n">
        <v>1.15</v>
      </c>
      <c r="X72" t="n">
        <v>0.1</v>
      </c>
      <c r="Y72" t="n">
        <v>1</v>
      </c>
      <c r="Z72" t="n">
        <v>10</v>
      </c>
      <c r="AA72" t="n">
        <v>81.25650410189503</v>
      </c>
      <c r="AB72" t="n">
        <v>111.1787336961278</v>
      </c>
      <c r="AC72" t="n">
        <v>100.5679913925307</v>
      </c>
      <c r="AD72" t="n">
        <v>81256.50410189503</v>
      </c>
      <c r="AE72" t="n">
        <v>111178.7336961278</v>
      </c>
      <c r="AF72" t="n">
        <v>2.235706601675961e-06</v>
      </c>
      <c r="AG72" t="n">
        <v>0.1035416666666667</v>
      </c>
      <c r="AH72" t="n">
        <v>100567.9913925307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10.0573</v>
      </c>
      <c r="E73" t="n">
        <v>9.94</v>
      </c>
      <c r="F73" t="n">
        <v>6.79</v>
      </c>
      <c r="G73" t="n">
        <v>67.87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110.01</v>
      </c>
      <c r="Q73" t="n">
        <v>204.14</v>
      </c>
      <c r="R73" t="n">
        <v>24.86</v>
      </c>
      <c r="S73" t="n">
        <v>17.37</v>
      </c>
      <c r="T73" t="n">
        <v>1641.75</v>
      </c>
      <c r="U73" t="n">
        <v>0.7</v>
      </c>
      <c r="V73" t="n">
        <v>0.75</v>
      </c>
      <c r="W73" t="n">
        <v>1.14</v>
      </c>
      <c r="X73" t="n">
        <v>0.1</v>
      </c>
      <c r="Y73" t="n">
        <v>1</v>
      </c>
      <c r="Z73" t="n">
        <v>10</v>
      </c>
      <c r="AA73" t="n">
        <v>81.16734690651215</v>
      </c>
      <c r="AB73" t="n">
        <v>111.0567448880672</v>
      </c>
      <c r="AC73" t="n">
        <v>100.4576450250989</v>
      </c>
      <c r="AD73" t="n">
        <v>81167.34690651215</v>
      </c>
      <c r="AE73" t="n">
        <v>111056.7448880672</v>
      </c>
      <c r="AF73" t="n">
        <v>2.236084570292736e-06</v>
      </c>
      <c r="AG73" t="n">
        <v>0.1035416666666667</v>
      </c>
      <c r="AH73" t="n">
        <v>100457.6450250989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10.0592</v>
      </c>
      <c r="E74" t="n">
        <v>9.94</v>
      </c>
      <c r="F74" t="n">
        <v>6.78</v>
      </c>
      <c r="G74" t="n">
        <v>67.84999999999999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109.99</v>
      </c>
      <c r="Q74" t="n">
        <v>204.15</v>
      </c>
      <c r="R74" t="n">
        <v>24.75</v>
      </c>
      <c r="S74" t="n">
        <v>17.37</v>
      </c>
      <c r="T74" t="n">
        <v>1589.56</v>
      </c>
      <c r="U74" t="n">
        <v>0.7</v>
      </c>
      <c r="V74" t="n">
        <v>0.75</v>
      </c>
      <c r="W74" t="n">
        <v>1.14</v>
      </c>
      <c r="X74" t="n">
        <v>0.09</v>
      </c>
      <c r="Y74" t="n">
        <v>1</v>
      </c>
      <c r="Z74" t="n">
        <v>10</v>
      </c>
      <c r="AA74" t="n">
        <v>81.11258341339851</v>
      </c>
      <c r="AB74" t="n">
        <v>110.9818150607943</v>
      </c>
      <c r="AC74" t="n">
        <v>100.3898663953763</v>
      </c>
      <c r="AD74" t="n">
        <v>81112.5834133985</v>
      </c>
      <c r="AE74" t="n">
        <v>110981.8150607943</v>
      </c>
      <c r="AF74" t="n">
        <v>2.236507005805604e-06</v>
      </c>
      <c r="AG74" t="n">
        <v>0.1035416666666667</v>
      </c>
      <c r="AH74" t="n">
        <v>100389.8663953763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10.0533</v>
      </c>
      <c r="E75" t="n">
        <v>9.949999999999999</v>
      </c>
      <c r="F75" t="n">
        <v>6.79</v>
      </c>
      <c r="G75" t="n">
        <v>67.91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109.87</v>
      </c>
      <c r="Q75" t="n">
        <v>204.14</v>
      </c>
      <c r="R75" t="n">
        <v>25.02</v>
      </c>
      <c r="S75" t="n">
        <v>17.37</v>
      </c>
      <c r="T75" t="n">
        <v>1720.02</v>
      </c>
      <c r="U75" t="n">
        <v>0.6899999999999999</v>
      </c>
      <c r="V75" t="n">
        <v>0.75</v>
      </c>
      <c r="W75" t="n">
        <v>1.14</v>
      </c>
      <c r="X75" t="n">
        <v>0.1</v>
      </c>
      <c r="Y75" t="n">
        <v>1</v>
      </c>
      <c r="Z75" t="n">
        <v>10</v>
      </c>
      <c r="AA75" t="n">
        <v>81.12340668023899</v>
      </c>
      <c r="AB75" t="n">
        <v>110.9966239319743</v>
      </c>
      <c r="AC75" t="n">
        <v>100.4032619286752</v>
      </c>
      <c r="AD75" t="n">
        <v>81123.40668023899</v>
      </c>
      <c r="AE75" t="n">
        <v>110996.6239319743</v>
      </c>
      <c r="AF75" t="n">
        <v>2.235195232370911e-06</v>
      </c>
      <c r="AG75" t="n">
        <v>0.1036458333333333</v>
      </c>
      <c r="AH75" t="n">
        <v>100403.2619286752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10.0505</v>
      </c>
      <c r="E76" t="n">
        <v>9.949999999999999</v>
      </c>
      <c r="F76" t="n">
        <v>6.79</v>
      </c>
      <c r="G76" t="n">
        <v>67.93000000000001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109.5</v>
      </c>
      <c r="Q76" t="n">
        <v>204.14</v>
      </c>
      <c r="R76" t="n">
        <v>24.98</v>
      </c>
      <c r="S76" t="n">
        <v>17.37</v>
      </c>
      <c r="T76" t="n">
        <v>1700.49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80.94512061606957</v>
      </c>
      <c r="AB76" t="n">
        <v>110.7526850735518</v>
      </c>
      <c r="AC76" t="n">
        <v>100.1826042525302</v>
      </c>
      <c r="AD76" t="n">
        <v>80945.12061606957</v>
      </c>
      <c r="AE76" t="n">
        <v>110752.6850735518</v>
      </c>
      <c r="AF76" t="n">
        <v>2.234572695825634e-06</v>
      </c>
      <c r="AG76" t="n">
        <v>0.1036458333333333</v>
      </c>
      <c r="AH76" t="n">
        <v>100182.6042525302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10.1246</v>
      </c>
      <c r="E77" t="n">
        <v>9.880000000000001</v>
      </c>
      <c r="F77" t="n">
        <v>6.77</v>
      </c>
      <c r="G77" t="n">
        <v>81.25</v>
      </c>
      <c r="H77" t="n">
        <v>1.17</v>
      </c>
      <c r="I77" t="n">
        <v>5</v>
      </c>
      <c r="J77" t="n">
        <v>300.45</v>
      </c>
      <c r="K77" t="n">
        <v>59.89</v>
      </c>
      <c r="L77" t="n">
        <v>19.75</v>
      </c>
      <c r="M77" t="n">
        <v>3</v>
      </c>
      <c r="N77" t="n">
        <v>85.81999999999999</v>
      </c>
      <c r="O77" t="n">
        <v>37290.29</v>
      </c>
      <c r="P77" t="n">
        <v>109.19</v>
      </c>
      <c r="Q77" t="n">
        <v>204.14</v>
      </c>
      <c r="R77" t="n">
        <v>24.37</v>
      </c>
      <c r="S77" t="n">
        <v>17.37</v>
      </c>
      <c r="T77" t="n">
        <v>1400.08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80.14052635423261</v>
      </c>
      <c r="AB77" t="n">
        <v>109.6518037083134</v>
      </c>
      <c r="AC77" t="n">
        <v>99.18678945969305</v>
      </c>
      <c r="AD77" t="n">
        <v>80140.5263542326</v>
      </c>
      <c r="AE77" t="n">
        <v>109651.8037083134</v>
      </c>
      <c r="AF77" t="n">
        <v>2.251047680827443e-06</v>
      </c>
      <c r="AG77" t="n">
        <v>0.1029166666666667</v>
      </c>
      <c r="AH77" t="n">
        <v>99186.78945969304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10.122</v>
      </c>
      <c r="E78" t="n">
        <v>9.880000000000001</v>
      </c>
      <c r="F78" t="n">
        <v>6.77</v>
      </c>
      <c r="G78" t="n">
        <v>81.28</v>
      </c>
      <c r="H78" t="n">
        <v>1.18</v>
      </c>
      <c r="I78" t="n">
        <v>5</v>
      </c>
      <c r="J78" t="n">
        <v>300.98</v>
      </c>
      <c r="K78" t="n">
        <v>59.89</v>
      </c>
      <c r="L78" t="n">
        <v>20</v>
      </c>
      <c r="M78" t="n">
        <v>3</v>
      </c>
      <c r="N78" t="n">
        <v>86.09</v>
      </c>
      <c r="O78" t="n">
        <v>37355.31</v>
      </c>
      <c r="P78" t="n">
        <v>109.48</v>
      </c>
      <c r="Q78" t="n">
        <v>204.14</v>
      </c>
      <c r="R78" t="n">
        <v>24.47</v>
      </c>
      <c r="S78" t="n">
        <v>17.37</v>
      </c>
      <c r="T78" t="n">
        <v>1453.24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80.31652379975623</v>
      </c>
      <c r="AB78" t="n">
        <v>109.892611177738</v>
      </c>
      <c r="AC78" t="n">
        <v>99.40461460221123</v>
      </c>
      <c r="AD78" t="n">
        <v>80316.52379975622</v>
      </c>
      <c r="AE78" t="n">
        <v>109892.611177738</v>
      </c>
      <c r="AF78" t="n">
        <v>2.250469611178257e-06</v>
      </c>
      <c r="AG78" t="n">
        <v>0.1029166666666667</v>
      </c>
      <c r="AH78" t="n">
        <v>99404.61460221122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10.1198</v>
      </c>
      <c r="E79" t="n">
        <v>9.880000000000001</v>
      </c>
      <c r="F79" t="n">
        <v>6.78</v>
      </c>
      <c r="G79" t="n">
        <v>81.31</v>
      </c>
      <c r="H79" t="n">
        <v>1.2</v>
      </c>
      <c r="I79" t="n">
        <v>5</v>
      </c>
      <c r="J79" t="n">
        <v>301.51</v>
      </c>
      <c r="K79" t="n">
        <v>59.89</v>
      </c>
      <c r="L79" t="n">
        <v>20.25</v>
      </c>
      <c r="M79" t="n">
        <v>3</v>
      </c>
      <c r="N79" t="n">
        <v>86.37</v>
      </c>
      <c r="O79" t="n">
        <v>37420.44</v>
      </c>
      <c r="P79" t="n">
        <v>109.72</v>
      </c>
      <c r="Q79" t="n">
        <v>204.14</v>
      </c>
      <c r="R79" t="n">
        <v>24.53</v>
      </c>
      <c r="S79" t="n">
        <v>17.37</v>
      </c>
      <c r="T79" t="n">
        <v>1483.88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80.49142873448295</v>
      </c>
      <c r="AB79" t="n">
        <v>110.1319238256921</v>
      </c>
      <c r="AC79" t="n">
        <v>99.6210875869221</v>
      </c>
      <c r="AD79" t="n">
        <v>80491.42873448295</v>
      </c>
      <c r="AE79" t="n">
        <v>110131.9238256921</v>
      </c>
      <c r="AF79" t="n">
        <v>2.249980475321253e-06</v>
      </c>
      <c r="AG79" t="n">
        <v>0.1029166666666667</v>
      </c>
      <c r="AH79" t="n">
        <v>99621.08758692211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10.1254</v>
      </c>
      <c r="E80" t="n">
        <v>9.880000000000001</v>
      </c>
      <c r="F80" t="n">
        <v>6.77</v>
      </c>
      <c r="G80" t="n">
        <v>81.23999999999999</v>
      </c>
      <c r="H80" t="n">
        <v>1.21</v>
      </c>
      <c r="I80" t="n">
        <v>5</v>
      </c>
      <c r="J80" t="n">
        <v>302.04</v>
      </c>
      <c r="K80" t="n">
        <v>59.89</v>
      </c>
      <c r="L80" t="n">
        <v>20.5</v>
      </c>
      <c r="M80" t="n">
        <v>3</v>
      </c>
      <c r="N80" t="n">
        <v>86.65000000000001</v>
      </c>
      <c r="O80" t="n">
        <v>37485.7</v>
      </c>
      <c r="P80" t="n">
        <v>109.69</v>
      </c>
      <c r="Q80" t="n">
        <v>204.14</v>
      </c>
      <c r="R80" t="n">
        <v>24.31</v>
      </c>
      <c r="S80" t="n">
        <v>17.37</v>
      </c>
      <c r="T80" t="n">
        <v>1372.62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80.40307718260286</v>
      </c>
      <c r="AB80" t="n">
        <v>110.0110373346144</v>
      </c>
      <c r="AC80" t="n">
        <v>99.51173833288759</v>
      </c>
      <c r="AD80" t="n">
        <v>80403.07718260285</v>
      </c>
      <c r="AE80" t="n">
        <v>110011.0373346144</v>
      </c>
      <c r="AF80" t="n">
        <v>2.251225548411808e-06</v>
      </c>
      <c r="AG80" t="n">
        <v>0.1029166666666667</v>
      </c>
      <c r="AH80" t="n">
        <v>99511.73833288759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10.1215</v>
      </c>
      <c r="E81" t="n">
        <v>9.880000000000001</v>
      </c>
      <c r="F81" t="n">
        <v>6.77</v>
      </c>
      <c r="G81" t="n">
        <v>81.29000000000001</v>
      </c>
      <c r="H81" t="n">
        <v>1.22</v>
      </c>
      <c r="I81" t="n">
        <v>5</v>
      </c>
      <c r="J81" t="n">
        <v>302.57</v>
      </c>
      <c r="K81" t="n">
        <v>59.89</v>
      </c>
      <c r="L81" t="n">
        <v>20.75</v>
      </c>
      <c r="M81" t="n">
        <v>3</v>
      </c>
      <c r="N81" t="n">
        <v>86.93000000000001</v>
      </c>
      <c r="O81" t="n">
        <v>37551.07</v>
      </c>
      <c r="P81" t="n">
        <v>109.9</v>
      </c>
      <c r="Q81" t="n">
        <v>204.14</v>
      </c>
      <c r="R81" t="n">
        <v>24.38</v>
      </c>
      <c r="S81" t="n">
        <v>17.37</v>
      </c>
      <c r="T81" t="n">
        <v>1406.09</v>
      </c>
      <c r="U81" t="n">
        <v>0.71</v>
      </c>
      <c r="V81" t="n">
        <v>0.75</v>
      </c>
      <c r="W81" t="n">
        <v>1.15</v>
      </c>
      <c r="X81" t="n">
        <v>0.08</v>
      </c>
      <c r="Y81" t="n">
        <v>1</v>
      </c>
      <c r="Z81" t="n">
        <v>10</v>
      </c>
      <c r="AA81" t="n">
        <v>80.5462133270528</v>
      </c>
      <c r="AB81" t="n">
        <v>110.2068825221718</v>
      </c>
      <c r="AC81" t="n">
        <v>99.68889233061496</v>
      </c>
      <c r="AD81" t="n">
        <v>80546.2133270528</v>
      </c>
      <c r="AE81" t="n">
        <v>110206.8825221718</v>
      </c>
      <c r="AF81" t="n">
        <v>2.250358443938028e-06</v>
      </c>
      <c r="AG81" t="n">
        <v>0.1029166666666667</v>
      </c>
      <c r="AH81" t="n">
        <v>99688.89233061497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10.1223</v>
      </c>
      <c r="E82" t="n">
        <v>9.880000000000001</v>
      </c>
      <c r="F82" t="n">
        <v>6.77</v>
      </c>
      <c r="G82" t="n">
        <v>81.28</v>
      </c>
      <c r="H82" t="n">
        <v>1.23</v>
      </c>
      <c r="I82" t="n">
        <v>5</v>
      </c>
      <c r="J82" t="n">
        <v>303.1</v>
      </c>
      <c r="K82" t="n">
        <v>59.89</v>
      </c>
      <c r="L82" t="n">
        <v>21</v>
      </c>
      <c r="M82" t="n">
        <v>3</v>
      </c>
      <c r="N82" t="n">
        <v>87.20999999999999</v>
      </c>
      <c r="O82" t="n">
        <v>37616.56</v>
      </c>
      <c r="P82" t="n">
        <v>109.84</v>
      </c>
      <c r="Q82" t="n">
        <v>204.14</v>
      </c>
      <c r="R82" t="n">
        <v>24.45</v>
      </c>
      <c r="S82" t="n">
        <v>17.37</v>
      </c>
      <c r="T82" t="n">
        <v>1443.47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80.50774487724446</v>
      </c>
      <c r="AB82" t="n">
        <v>110.1542482920358</v>
      </c>
      <c r="AC82" t="n">
        <v>99.64128143753057</v>
      </c>
      <c r="AD82" t="n">
        <v>80507.74487724446</v>
      </c>
      <c r="AE82" t="n">
        <v>110154.2482920358</v>
      </c>
      <c r="AF82" t="n">
        <v>2.250536311522393e-06</v>
      </c>
      <c r="AG82" t="n">
        <v>0.1029166666666667</v>
      </c>
      <c r="AH82" t="n">
        <v>99641.28143753056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10.1223</v>
      </c>
      <c r="E83" t="n">
        <v>9.880000000000001</v>
      </c>
      <c r="F83" t="n">
        <v>6.77</v>
      </c>
      <c r="G83" t="n">
        <v>81.28</v>
      </c>
      <c r="H83" t="n">
        <v>1.25</v>
      </c>
      <c r="I83" t="n">
        <v>5</v>
      </c>
      <c r="J83" t="n">
        <v>303.63</v>
      </c>
      <c r="K83" t="n">
        <v>59.89</v>
      </c>
      <c r="L83" t="n">
        <v>21.25</v>
      </c>
      <c r="M83" t="n">
        <v>3</v>
      </c>
      <c r="N83" t="n">
        <v>87.48999999999999</v>
      </c>
      <c r="O83" t="n">
        <v>37682.17</v>
      </c>
      <c r="P83" t="n">
        <v>109.78</v>
      </c>
      <c r="Q83" t="n">
        <v>204.14</v>
      </c>
      <c r="R83" t="n">
        <v>24.36</v>
      </c>
      <c r="S83" t="n">
        <v>17.37</v>
      </c>
      <c r="T83" t="n">
        <v>1397.64</v>
      </c>
      <c r="U83" t="n">
        <v>0.71</v>
      </c>
      <c r="V83" t="n">
        <v>0.75</v>
      </c>
      <c r="W83" t="n">
        <v>1.15</v>
      </c>
      <c r="X83" t="n">
        <v>0.08</v>
      </c>
      <c r="Y83" t="n">
        <v>1</v>
      </c>
      <c r="Z83" t="n">
        <v>10</v>
      </c>
      <c r="AA83" t="n">
        <v>80.47548763195262</v>
      </c>
      <c r="AB83" t="n">
        <v>110.1101125059383</v>
      </c>
      <c r="AC83" t="n">
        <v>99.60135790891323</v>
      </c>
      <c r="AD83" t="n">
        <v>80475.48763195262</v>
      </c>
      <c r="AE83" t="n">
        <v>110110.1125059383</v>
      </c>
      <c r="AF83" t="n">
        <v>2.250536311522393e-06</v>
      </c>
      <c r="AG83" t="n">
        <v>0.1029166666666667</v>
      </c>
      <c r="AH83" t="n">
        <v>99601.35790891323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10.12</v>
      </c>
      <c r="E84" t="n">
        <v>9.880000000000001</v>
      </c>
      <c r="F84" t="n">
        <v>6.78</v>
      </c>
      <c r="G84" t="n">
        <v>81.31</v>
      </c>
      <c r="H84" t="n">
        <v>1.26</v>
      </c>
      <c r="I84" t="n">
        <v>5</v>
      </c>
      <c r="J84" t="n">
        <v>304.16</v>
      </c>
      <c r="K84" t="n">
        <v>59.89</v>
      </c>
      <c r="L84" t="n">
        <v>21.5</v>
      </c>
      <c r="M84" t="n">
        <v>3</v>
      </c>
      <c r="N84" t="n">
        <v>87.78</v>
      </c>
      <c r="O84" t="n">
        <v>37747.91</v>
      </c>
      <c r="P84" t="n">
        <v>109.83</v>
      </c>
      <c r="Q84" t="n">
        <v>204.15</v>
      </c>
      <c r="R84" t="n">
        <v>24.51</v>
      </c>
      <c r="S84" t="n">
        <v>17.37</v>
      </c>
      <c r="T84" t="n">
        <v>1470.45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80.54902838669783</v>
      </c>
      <c r="AB84" t="n">
        <v>110.2107342109697</v>
      </c>
      <c r="AC84" t="n">
        <v>99.69237641963997</v>
      </c>
      <c r="AD84" t="n">
        <v>80549.02838669783</v>
      </c>
      <c r="AE84" t="n">
        <v>110210.7342109697</v>
      </c>
      <c r="AF84" t="n">
        <v>2.250024942217344e-06</v>
      </c>
      <c r="AG84" t="n">
        <v>0.1029166666666667</v>
      </c>
      <c r="AH84" t="n">
        <v>99692.37641963997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10.1198</v>
      </c>
      <c r="E85" t="n">
        <v>9.880000000000001</v>
      </c>
      <c r="F85" t="n">
        <v>6.78</v>
      </c>
      <c r="G85" t="n">
        <v>81.31</v>
      </c>
      <c r="H85" t="n">
        <v>1.27</v>
      </c>
      <c r="I85" t="n">
        <v>5</v>
      </c>
      <c r="J85" t="n">
        <v>304.7</v>
      </c>
      <c r="K85" t="n">
        <v>59.89</v>
      </c>
      <c r="L85" t="n">
        <v>21.75</v>
      </c>
      <c r="M85" t="n">
        <v>3</v>
      </c>
      <c r="N85" t="n">
        <v>88.06</v>
      </c>
      <c r="O85" t="n">
        <v>37813.76</v>
      </c>
      <c r="P85" t="n">
        <v>109.83</v>
      </c>
      <c r="Q85" t="n">
        <v>204.14</v>
      </c>
      <c r="R85" t="n">
        <v>24.54</v>
      </c>
      <c r="S85" t="n">
        <v>17.37</v>
      </c>
      <c r="T85" t="n">
        <v>1485.46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80.55058162706634</v>
      </c>
      <c r="AB85" t="n">
        <v>110.2128594229661</v>
      </c>
      <c r="AC85" t="n">
        <v>99.69429880438614</v>
      </c>
      <c r="AD85" t="n">
        <v>80550.58162706633</v>
      </c>
      <c r="AE85" t="n">
        <v>110212.8594229661</v>
      </c>
      <c r="AF85" t="n">
        <v>2.249980475321253e-06</v>
      </c>
      <c r="AG85" t="n">
        <v>0.1029166666666667</v>
      </c>
      <c r="AH85" t="n">
        <v>99694.29880438614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10.1223</v>
      </c>
      <c r="E86" t="n">
        <v>9.880000000000001</v>
      </c>
      <c r="F86" t="n">
        <v>6.77</v>
      </c>
      <c r="G86" t="n">
        <v>81.28</v>
      </c>
      <c r="H86" t="n">
        <v>1.28</v>
      </c>
      <c r="I86" t="n">
        <v>5</v>
      </c>
      <c r="J86" t="n">
        <v>305.23</v>
      </c>
      <c r="K86" t="n">
        <v>59.89</v>
      </c>
      <c r="L86" t="n">
        <v>22</v>
      </c>
      <c r="M86" t="n">
        <v>3</v>
      </c>
      <c r="N86" t="n">
        <v>88.34999999999999</v>
      </c>
      <c r="O86" t="n">
        <v>37879.74</v>
      </c>
      <c r="P86" t="n">
        <v>109.75</v>
      </c>
      <c r="Q86" t="n">
        <v>204.14</v>
      </c>
      <c r="R86" t="n">
        <v>24.45</v>
      </c>
      <c r="S86" t="n">
        <v>17.37</v>
      </c>
      <c r="T86" t="n">
        <v>1443.68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80.45935900930672</v>
      </c>
      <c r="AB86" t="n">
        <v>110.0880446128896</v>
      </c>
      <c r="AC86" t="n">
        <v>99.58139614460457</v>
      </c>
      <c r="AD86" t="n">
        <v>80459.35900930672</v>
      </c>
      <c r="AE86" t="n">
        <v>110088.0446128896</v>
      </c>
      <c r="AF86" t="n">
        <v>2.250536311522393e-06</v>
      </c>
      <c r="AG86" t="n">
        <v>0.1029166666666667</v>
      </c>
      <c r="AH86" t="n">
        <v>99581.39614460457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10.1237</v>
      </c>
      <c r="E87" t="n">
        <v>9.880000000000001</v>
      </c>
      <c r="F87" t="n">
        <v>6.77</v>
      </c>
      <c r="G87" t="n">
        <v>81.26000000000001</v>
      </c>
      <c r="H87" t="n">
        <v>1.3</v>
      </c>
      <c r="I87" t="n">
        <v>5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109.58</v>
      </c>
      <c r="Q87" t="n">
        <v>204.14</v>
      </c>
      <c r="R87" t="n">
        <v>24.46</v>
      </c>
      <c r="S87" t="n">
        <v>17.37</v>
      </c>
      <c r="T87" t="n">
        <v>1448.82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80.35712002628436</v>
      </c>
      <c r="AB87" t="n">
        <v>109.9481567258529</v>
      </c>
      <c r="AC87" t="n">
        <v>99.45485896117272</v>
      </c>
      <c r="AD87" t="n">
        <v>80357.12002628436</v>
      </c>
      <c r="AE87" t="n">
        <v>109948.1567258529</v>
      </c>
      <c r="AF87" t="n">
        <v>2.250847579795032e-06</v>
      </c>
      <c r="AG87" t="n">
        <v>0.1029166666666667</v>
      </c>
      <c r="AH87" t="n">
        <v>99454.85896117272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10.1229</v>
      </c>
      <c r="E88" t="n">
        <v>9.880000000000001</v>
      </c>
      <c r="F88" t="n">
        <v>6.77</v>
      </c>
      <c r="G88" t="n">
        <v>81.27</v>
      </c>
      <c r="H88" t="n">
        <v>1.31</v>
      </c>
      <c r="I88" t="n">
        <v>5</v>
      </c>
      <c r="J88" t="n">
        <v>306.31</v>
      </c>
      <c r="K88" t="n">
        <v>59.89</v>
      </c>
      <c r="L88" t="n">
        <v>22.5</v>
      </c>
      <c r="M88" t="n">
        <v>3</v>
      </c>
      <c r="N88" t="n">
        <v>88.92</v>
      </c>
      <c r="O88" t="n">
        <v>38012.07</v>
      </c>
      <c r="P88" t="n">
        <v>109.58</v>
      </c>
      <c r="Q88" t="n">
        <v>204.14</v>
      </c>
      <c r="R88" t="n">
        <v>24.37</v>
      </c>
      <c r="S88" t="n">
        <v>17.37</v>
      </c>
      <c r="T88" t="n">
        <v>1404.58</v>
      </c>
      <c r="U88" t="n">
        <v>0.71</v>
      </c>
      <c r="V88" t="n">
        <v>0.75</v>
      </c>
      <c r="W88" t="n">
        <v>1.14</v>
      </c>
      <c r="X88" t="n">
        <v>0.08</v>
      </c>
      <c r="Y88" t="n">
        <v>1</v>
      </c>
      <c r="Z88" t="n">
        <v>10</v>
      </c>
      <c r="AA88" t="n">
        <v>80.3633159188484</v>
      </c>
      <c r="AB88" t="n">
        <v>109.9566342194025</v>
      </c>
      <c r="AC88" t="n">
        <v>99.46252737463621</v>
      </c>
      <c r="AD88" t="n">
        <v>80363.3159188484</v>
      </c>
      <c r="AE88" t="n">
        <v>109956.6342194025</v>
      </c>
      <c r="AF88" t="n">
        <v>2.250669712210667e-06</v>
      </c>
      <c r="AG88" t="n">
        <v>0.1029166666666667</v>
      </c>
      <c r="AH88" t="n">
        <v>99462.52737463621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10.1303</v>
      </c>
      <c r="E89" t="n">
        <v>9.869999999999999</v>
      </c>
      <c r="F89" t="n">
        <v>6.77</v>
      </c>
      <c r="G89" t="n">
        <v>81.19</v>
      </c>
      <c r="H89" t="n">
        <v>1.32</v>
      </c>
      <c r="I89" t="n">
        <v>5</v>
      </c>
      <c r="J89" t="n">
        <v>306.84</v>
      </c>
      <c r="K89" t="n">
        <v>59.89</v>
      </c>
      <c r="L89" t="n">
        <v>22.75</v>
      </c>
      <c r="M89" t="n">
        <v>3</v>
      </c>
      <c r="N89" t="n">
        <v>89.20999999999999</v>
      </c>
      <c r="O89" t="n">
        <v>38078.42</v>
      </c>
      <c r="P89" t="n">
        <v>109.29</v>
      </c>
      <c r="Q89" t="n">
        <v>204.14</v>
      </c>
      <c r="R89" t="n">
        <v>24.14</v>
      </c>
      <c r="S89" t="n">
        <v>17.37</v>
      </c>
      <c r="T89" t="n">
        <v>1289.42</v>
      </c>
      <c r="U89" t="n">
        <v>0.72</v>
      </c>
      <c r="V89" t="n">
        <v>0.75</v>
      </c>
      <c r="W89" t="n">
        <v>1.14</v>
      </c>
      <c r="X89" t="n">
        <v>0.07000000000000001</v>
      </c>
      <c r="Y89" t="n">
        <v>1</v>
      </c>
      <c r="Z89" t="n">
        <v>10</v>
      </c>
      <c r="AA89" t="n">
        <v>80.14992661601804</v>
      </c>
      <c r="AB89" t="n">
        <v>109.6646655611985</v>
      </c>
      <c r="AC89" t="n">
        <v>99.19842379539055</v>
      </c>
      <c r="AD89" t="n">
        <v>80149.92661601804</v>
      </c>
      <c r="AE89" t="n">
        <v>109664.6655611985</v>
      </c>
      <c r="AF89" t="n">
        <v>2.252314987366043e-06</v>
      </c>
      <c r="AG89" t="n">
        <v>0.1028125</v>
      </c>
      <c r="AH89" t="n">
        <v>99198.42379539055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10.1309</v>
      </c>
      <c r="E90" t="n">
        <v>9.869999999999999</v>
      </c>
      <c r="F90" t="n">
        <v>6.76</v>
      </c>
      <c r="G90" t="n">
        <v>81.18000000000001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109.05</v>
      </c>
      <c r="Q90" t="n">
        <v>204.14</v>
      </c>
      <c r="R90" t="n">
        <v>24.13</v>
      </c>
      <c r="S90" t="n">
        <v>17.37</v>
      </c>
      <c r="T90" t="n">
        <v>1281.33</v>
      </c>
      <c r="U90" t="n">
        <v>0.72</v>
      </c>
      <c r="V90" t="n">
        <v>0.75</v>
      </c>
      <c r="W90" t="n">
        <v>1.14</v>
      </c>
      <c r="X90" t="n">
        <v>0.07000000000000001</v>
      </c>
      <c r="Y90" t="n">
        <v>1</v>
      </c>
      <c r="Z90" t="n">
        <v>10</v>
      </c>
      <c r="AA90" t="n">
        <v>79.98759875283997</v>
      </c>
      <c r="AB90" t="n">
        <v>109.4425614173985</v>
      </c>
      <c r="AC90" t="n">
        <v>98.9975169593496</v>
      </c>
      <c r="AD90" t="n">
        <v>79987.59875283997</v>
      </c>
      <c r="AE90" t="n">
        <v>109442.5614173985</v>
      </c>
      <c r="AF90" t="n">
        <v>2.252448388054317e-06</v>
      </c>
      <c r="AG90" t="n">
        <v>0.1028125</v>
      </c>
      <c r="AH90" t="n">
        <v>98997.5169593496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10.136</v>
      </c>
      <c r="E91" t="n">
        <v>9.869999999999999</v>
      </c>
      <c r="F91" t="n">
        <v>6.76</v>
      </c>
      <c r="G91" t="n">
        <v>81.12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108.76</v>
      </c>
      <c r="Q91" t="n">
        <v>204.14</v>
      </c>
      <c r="R91" t="n">
        <v>24.03</v>
      </c>
      <c r="S91" t="n">
        <v>17.37</v>
      </c>
      <c r="T91" t="n">
        <v>1231.96</v>
      </c>
      <c r="U91" t="n">
        <v>0.72</v>
      </c>
      <c r="V91" t="n">
        <v>0.76</v>
      </c>
      <c r="W91" t="n">
        <v>1.14</v>
      </c>
      <c r="X91" t="n">
        <v>0.07000000000000001</v>
      </c>
      <c r="Y91" t="n">
        <v>1</v>
      </c>
      <c r="Z91" t="n">
        <v>10</v>
      </c>
      <c r="AA91" t="n">
        <v>79.79263746113362</v>
      </c>
      <c r="AB91" t="n">
        <v>109.1758067770008</v>
      </c>
      <c r="AC91" t="n">
        <v>98.7562210074389</v>
      </c>
      <c r="AD91" t="n">
        <v>79792.63746113362</v>
      </c>
      <c r="AE91" t="n">
        <v>109175.8067770008</v>
      </c>
      <c r="AF91" t="n">
        <v>2.253582293904644e-06</v>
      </c>
      <c r="AG91" t="n">
        <v>0.1028125</v>
      </c>
      <c r="AH91" t="n">
        <v>98756.2210074389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10.1337</v>
      </c>
      <c r="E92" t="n">
        <v>9.869999999999999</v>
      </c>
      <c r="F92" t="n">
        <v>6.76</v>
      </c>
      <c r="G92" t="n">
        <v>81.15000000000001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108.59</v>
      </c>
      <c r="Q92" t="n">
        <v>204.14</v>
      </c>
      <c r="R92" t="n">
        <v>24.03</v>
      </c>
      <c r="S92" t="n">
        <v>17.37</v>
      </c>
      <c r="T92" t="n">
        <v>1233.48</v>
      </c>
      <c r="U92" t="n">
        <v>0.72</v>
      </c>
      <c r="V92" t="n">
        <v>0.76</v>
      </c>
      <c r="W92" t="n">
        <v>1.14</v>
      </c>
      <c r="X92" t="n">
        <v>0.07000000000000001</v>
      </c>
      <c r="Y92" t="n">
        <v>1</v>
      </c>
      <c r="Z92" t="n">
        <v>10</v>
      </c>
      <c r="AA92" t="n">
        <v>79.71901091208703</v>
      </c>
      <c r="AB92" t="n">
        <v>109.0750676844212</v>
      </c>
      <c r="AC92" t="n">
        <v>98.66509631246687</v>
      </c>
      <c r="AD92" t="n">
        <v>79719.01091208703</v>
      </c>
      <c r="AE92" t="n">
        <v>109075.0676844212</v>
      </c>
      <c r="AF92" t="n">
        <v>2.253070924599595e-06</v>
      </c>
      <c r="AG92" t="n">
        <v>0.1028125</v>
      </c>
      <c r="AH92" t="n">
        <v>98665.09631246688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10.1269</v>
      </c>
      <c r="E93" t="n">
        <v>9.869999999999999</v>
      </c>
      <c r="F93" t="n">
        <v>6.77</v>
      </c>
      <c r="G93" t="n">
        <v>81.23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108.41</v>
      </c>
      <c r="Q93" t="n">
        <v>204.16</v>
      </c>
      <c r="R93" t="n">
        <v>24.23</v>
      </c>
      <c r="S93" t="n">
        <v>17.37</v>
      </c>
      <c r="T93" t="n">
        <v>1333.77</v>
      </c>
      <c r="U93" t="n">
        <v>0.72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79.7032879429154</v>
      </c>
      <c r="AB93" t="n">
        <v>109.0535548243521</v>
      </c>
      <c r="AC93" t="n">
        <v>98.64563660956929</v>
      </c>
      <c r="AD93" t="n">
        <v>79703.2879429154</v>
      </c>
      <c r="AE93" t="n">
        <v>109053.5548243521</v>
      </c>
      <c r="AF93" t="n">
        <v>2.251559050132492e-06</v>
      </c>
      <c r="AG93" t="n">
        <v>0.1028125</v>
      </c>
      <c r="AH93" t="n">
        <v>98645.63660956929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10.1311</v>
      </c>
      <c r="E94" t="n">
        <v>9.869999999999999</v>
      </c>
      <c r="F94" t="n">
        <v>6.76</v>
      </c>
      <c r="G94" t="n">
        <v>81.18000000000001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108.14</v>
      </c>
      <c r="Q94" t="n">
        <v>204.14</v>
      </c>
      <c r="R94" t="n">
        <v>24.14</v>
      </c>
      <c r="S94" t="n">
        <v>17.37</v>
      </c>
      <c r="T94" t="n">
        <v>1287.6</v>
      </c>
      <c r="U94" t="n">
        <v>0.72</v>
      </c>
      <c r="V94" t="n">
        <v>0.75</v>
      </c>
      <c r="W94" t="n">
        <v>1.14</v>
      </c>
      <c r="X94" t="n">
        <v>0.07000000000000001</v>
      </c>
      <c r="Y94" t="n">
        <v>1</v>
      </c>
      <c r="Z94" t="n">
        <v>10</v>
      </c>
      <c r="AA94" t="n">
        <v>79.49724839034876</v>
      </c>
      <c r="AB94" t="n">
        <v>108.7716424187071</v>
      </c>
      <c r="AC94" t="n">
        <v>98.39062952825236</v>
      </c>
      <c r="AD94" t="n">
        <v>79497.24839034876</v>
      </c>
      <c r="AE94" t="n">
        <v>108771.6424187071</v>
      </c>
      <c r="AF94" t="n">
        <v>2.252492854950408e-06</v>
      </c>
      <c r="AG94" t="n">
        <v>0.1028125</v>
      </c>
      <c r="AH94" t="n">
        <v>98390.62952825236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10.1269</v>
      </c>
      <c r="E95" t="n">
        <v>9.869999999999999</v>
      </c>
      <c r="F95" t="n">
        <v>6.77</v>
      </c>
      <c r="G95" t="n">
        <v>81.23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108.17</v>
      </c>
      <c r="Q95" t="n">
        <v>204.16</v>
      </c>
      <c r="R95" t="n">
        <v>24.28</v>
      </c>
      <c r="S95" t="n">
        <v>17.37</v>
      </c>
      <c r="T95" t="n">
        <v>1357.19</v>
      </c>
      <c r="U95" t="n">
        <v>0.72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79.5743175713239</v>
      </c>
      <c r="AB95" t="n">
        <v>108.8770918721695</v>
      </c>
      <c r="AC95" t="n">
        <v>98.48601503387562</v>
      </c>
      <c r="AD95" t="n">
        <v>79574.3175713239</v>
      </c>
      <c r="AE95" t="n">
        <v>108877.0918721695</v>
      </c>
      <c r="AF95" t="n">
        <v>2.251559050132492e-06</v>
      </c>
      <c r="AG95" t="n">
        <v>0.1028125</v>
      </c>
      <c r="AH95" t="n">
        <v>98486.01503387562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10.1252</v>
      </c>
      <c r="E96" t="n">
        <v>9.880000000000001</v>
      </c>
      <c r="F96" t="n">
        <v>6.77</v>
      </c>
      <c r="G96" t="n">
        <v>81.25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108.16</v>
      </c>
      <c r="Q96" t="n">
        <v>204.14</v>
      </c>
      <c r="R96" t="n">
        <v>24.32</v>
      </c>
      <c r="S96" t="n">
        <v>17.37</v>
      </c>
      <c r="T96" t="n">
        <v>1376.49</v>
      </c>
      <c r="U96" t="n">
        <v>0.71</v>
      </c>
      <c r="V96" t="n">
        <v>0.75</v>
      </c>
      <c r="W96" t="n">
        <v>1.14</v>
      </c>
      <c r="X96" t="n">
        <v>0.08</v>
      </c>
      <c r="Y96" t="n">
        <v>1</v>
      </c>
      <c r="Z96" t="n">
        <v>10</v>
      </c>
      <c r="AA96" t="n">
        <v>79.58230254942958</v>
      </c>
      <c r="AB96" t="n">
        <v>108.8880172714861</v>
      </c>
      <c r="AC96" t="n">
        <v>98.49589772841529</v>
      </c>
      <c r="AD96" t="n">
        <v>79582.30254942959</v>
      </c>
      <c r="AE96" t="n">
        <v>108888.0172714861</v>
      </c>
      <c r="AF96" t="n">
        <v>2.251181081515716e-06</v>
      </c>
      <c r="AG96" t="n">
        <v>0.1029166666666667</v>
      </c>
      <c r="AH96" t="n">
        <v>98495.89772841529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10.1215</v>
      </c>
      <c r="E97" t="n">
        <v>9.880000000000001</v>
      </c>
      <c r="F97" t="n">
        <v>6.77</v>
      </c>
      <c r="G97" t="n">
        <v>81.29000000000001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108.1</v>
      </c>
      <c r="Q97" t="n">
        <v>204.14</v>
      </c>
      <c r="R97" t="n">
        <v>24.42</v>
      </c>
      <c r="S97" t="n">
        <v>17.37</v>
      </c>
      <c r="T97" t="n">
        <v>1425.02</v>
      </c>
      <c r="U97" t="n">
        <v>0.71</v>
      </c>
      <c r="V97" t="n">
        <v>0.75</v>
      </c>
      <c r="W97" t="n">
        <v>1.15</v>
      </c>
      <c r="X97" t="n">
        <v>0.08</v>
      </c>
      <c r="Y97" t="n">
        <v>1</v>
      </c>
      <c r="Z97" t="n">
        <v>10</v>
      </c>
      <c r="AA97" t="n">
        <v>79.57841948023903</v>
      </c>
      <c r="AB97" t="n">
        <v>108.8827042849107</v>
      </c>
      <c r="AC97" t="n">
        <v>98.49109180582181</v>
      </c>
      <c r="AD97" t="n">
        <v>79578.41948023904</v>
      </c>
      <c r="AE97" t="n">
        <v>108882.7042849107</v>
      </c>
      <c r="AF97" t="n">
        <v>2.250358443938028e-06</v>
      </c>
      <c r="AG97" t="n">
        <v>0.1029166666666667</v>
      </c>
      <c r="AH97" t="n">
        <v>98491.09180582181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10.1272</v>
      </c>
      <c r="E98" t="n">
        <v>9.869999999999999</v>
      </c>
      <c r="F98" t="n">
        <v>6.77</v>
      </c>
      <c r="G98" t="n">
        <v>81.22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107.83</v>
      </c>
      <c r="Q98" t="n">
        <v>204.14</v>
      </c>
      <c r="R98" t="n">
        <v>24.36</v>
      </c>
      <c r="S98" t="n">
        <v>17.37</v>
      </c>
      <c r="T98" t="n">
        <v>1395.36</v>
      </c>
      <c r="U98" t="n">
        <v>0.71</v>
      </c>
      <c r="V98" t="n">
        <v>0.75</v>
      </c>
      <c r="W98" t="n">
        <v>1.14</v>
      </c>
      <c r="X98" t="n">
        <v>0.08</v>
      </c>
      <c r="Y98" t="n">
        <v>1</v>
      </c>
      <c r="Z98" t="n">
        <v>10</v>
      </c>
      <c r="AA98" t="n">
        <v>79.38931566352456</v>
      </c>
      <c r="AB98" t="n">
        <v>108.6239641002104</v>
      </c>
      <c r="AC98" t="n">
        <v>98.25704542120516</v>
      </c>
      <c r="AD98" t="n">
        <v>79389.31566352455</v>
      </c>
      <c r="AE98" t="n">
        <v>108623.9641002104</v>
      </c>
      <c r="AF98" t="n">
        <v>2.251625750476629e-06</v>
      </c>
      <c r="AG98" t="n">
        <v>0.1028125</v>
      </c>
      <c r="AH98" t="n">
        <v>98257.04542120517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10.1291</v>
      </c>
      <c r="E99" t="n">
        <v>9.869999999999999</v>
      </c>
      <c r="F99" t="n">
        <v>6.77</v>
      </c>
      <c r="G99" t="n">
        <v>81.2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3</v>
      </c>
      <c r="N99" t="n">
        <v>92.15000000000001</v>
      </c>
      <c r="O99" t="n">
        <v>38749.07</v>
      </c>
      <c r="P99" t="n">
        <v>107.53</v>
      </c>
      <c r="Q99" t="n">
        <v>204.14</v>
      </c>
      <c r="R99" t="n">
        <v>24.17</v>
      </c>
      <c r="S99" t="n">
        <v>17.37</v>
      </c>
      <c r="T99" t="n">
        <v>1301.3</v>
      </c>
      <c r="U99" t="n">
        <v>0.72</v>
      </c>
      <c r="V99" t="n">
        <v>0.75</v>
      </c>
      <c r="W99" t="n">
        <v>1.14</v>
      </c>
      <c r="X99" t="n">
        <v>0.08</v>
      </c>
      <c r="Y99" t="n">
        <v>1</v>
      </c>
      <c r="Z99" t="n">
        <v>10</v>
      </c>
      <c r="AA99" t="n">
        <v>79.21361295385705</v>
      </c>
      <c r="AB99" t="n">
        <v>108.383559901387</v>
      </c>
      <c r="AC99" t="n">
        <v>98.03958506170797</v>
      </c>
      <c r="AD99" t="n">
        <v>79213.61295385705</v>
      </c>
      <c r="AE99" t="n">
        <v>108383.559901387</v>
      </c>
      <c r="AF99" t="n">
        <v>2.252048185989496e-06</v>
      </c>
      <c r="AG99" t="n">
        <v>0.1028125</v>
      </c>
      <c r="AH99" t="n">
        <v>98039.58506170797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10.2061</v>
      </c>
      <c r="E100" t="n">
        <v>9.800000000000001</v>
      </c>
      <c r="F100" t="n">
        <v>6.74</v>
      </c>
      <c r="G100" t="n">
        <v>101.14</v>
      </c>
      <c r="H100" t="n">
        <v>1.45</v>
      </c>
      <c r="I100" t="n">
        <v>4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106.84</v>
      </c>
      <c r="Q100" t="n">
        <v>204.14</v>
      </c>
      <c r="R100" t="n">
        <v>23.47</v>
      </c>
      <c r="S100" t="n">
        <v>17.37</v>
      </c>
      <c r="T100" t="n">
        <v>955.13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78.17484170855313</v>
      </c>
      <c r="AB100" t="n">
        <v>106.9622672562099</v>
      </c>
      <c r="AC100" t="n">
        <v>96.75393859178934</v>
      </c>
      <c r="AD100" t="n">
        <v>78174.84170855313</v>
      </c>
      <c r="AE100" t="n">
        <v>106962.2672562099</v>
      </c>
      <c r="AF100" t="n">
        <v>2.269167940984628e-06</v>
      </c>
      <c r="AG100" t="n">
        <v>0.1020833333333333</v>
      </c>
      <c r="AH100" t="n">
        <v>96753.93859178934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10.2061</v>
      </c>
      <c r="E101" t="n">
        <v>9.800000000000001</v>
      </c>
      <c r="F101" t="n">
        <v>6.74</v>
      </c>
      <c r="G101" t="n">
        <v>101.14</v>
      </c>
      <c r="H101" t="n">
        <v>1.46</v>
      </c>
      <c r="I101" t="n">
        <v>4</v>
      </c>
      <c r="J101" t="n">
        <v>313.38</v>
      </c>
      <c r="K101" t="n">
        <v>59.89</v>
      </c>
      <c r="L101" t="n">
        <v>25.75</v>
      </c>
      <c r="M101" t="n">
        <v>2</v>
      </c>
      <c r="N101" t="n">
        <v>92.75</v>
      </c>
      <c r="O101" t="n">
        <v>38884.75</v>
      </c>
      <c r="P101" t="n">
        <v>106.85</v>
      </c>
      <c r="Q101" t="n">
        <v>204.14</v>
      </c>
      <c r="R101" t="n">
        <v>23.44</v>
      </c>
      <c r="S101" t="n">
        <v>17.37</v>
      </c>
      <c r="T101" t="n">
        <v>944.83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78.18017377326633</v>
      </c>
      <c r="AB101" t="n">
        <v>106.9695628223846</v>
      </c>
      <c r="AC101" t="n">
        <v>96.76053787936772</v>
      </c>
      <c r="AD101" t="n">
        <v>78180.17377326633</v>
      </c>
      <c r="AE101" t="n">
        <v>106969.5628223846</v>
      </c>
      <c r="AF101" t="n">
        <v>2.269167940984628e-06</v>
      </c>
      <c r="AG101" t="n">
        <v>0.1020833333333333</v>
      </c>
      <c r="AH101" t="n">
        <v>96760.53787936772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10.2015</v>
      </c>
      <c r="E102" t="n">
        <v>9.800000000000001</v>
      </c>
      <c r="F102" t="n">
        <v>6.75</v>
      </c>
      <c r="G102" t="n">
        <v>101.21</v>
      </c>
      <c r="H102" t="n">
        <v>1.48</v>
      </c>
      <c r="I102" t="n">
        <v>4</v>
      </c>
      <c r="J102" t="n">
        <v>313.93</v>
      </c>
      <c r="K102" t="n">
        <v>59.89</v>
      </c>
      <c r="L102" t="n">
        <v>26</v>
      </c>
      <c r="M102" t="n">
        <v>2</v>
      </c>
      <c r="N102" t="n">
        <v>93.05</v>
      </c>
      <c r="O102" t="n">
        <v>38952.8</v>
      </c>
      <c r="P102" t="n">
        <v>107.09</v>
      </c>
      <c r="Q102" t="n">
        <v>204.15</v>
      </c>
      <c r="R102" t="n">
        <v>23.48</v>
      </c>
      <c r="S102" t="n">
        <v>17.37</v>
      </c>
      <c r="T102" t="n">
        <v>964</v>
      </c>
      <c r="U102" t="n">
        <v>0.74</v>
      </c>
      <c r="V102" t="n">
        <v>0.76</v>
      </c>
      <c r="W102" t="n">
        <v>1.15</v>
      </c>
      <c r="X102" t="n">
        <v>0.06</v>
      </c>
      <c r="Y102" t="n">
        <v>1</v>
      </c>
      <c r="Z102" t="n">
        <v>10</v>
      </c>
      <c r="AA102" t="n">
        <v>78.37115074535416</v>
      </c>
      <c r="AB102" t="n">
        <v>107.2308659409044</v>
      </c>
      <c r="AC102" t="n">
        <v>96.99690259499729</v>
      </c>
      <c r="AD102" t="n">
        <v>78371.15074535416</v>
      </c>
      <c r="AE102" t="n">
        <v>107230.8659409044</v>
      </c>
      <c r="AF102" t="n">
        <v>2.268145202374529e-06</v>
      </c>
      <c r="AG102" t="n">
        <v>0.1020833333333333</v>
      </c>
      <c r="AH102" t="n">
        <v>96996.9025949973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10.2003</v>
      </c>
      <c r="E103" t="n">
        <v>9.800000000000001</v>
      </c>
      <c r="F103" t="n">
        <v>6.75</v>
      </c>
      <c r="G103" t="n">
        <v>101.22</v>
      </c>
      <c r="H103" t="n">
        <v>1.49</v>
      </c>
      <c r="I103" t="n">
        <v>4</v>
      </c>
      <c r="J103" t="n">
        <v>314.49</v>
      </c>
      <c r="K103" t="n">
        <v>59.89</v>
      </c>
      <c r="L103" t="n">
        <v>26.25</v>
      </c>
      <c r="M103" t="n">
        <v>2</v>
      </c>
      <c r="N103" t="n">
        <v>93.34999999999999</v>
      </c>
      <c r="O103" t="n">
        <v>39020.97</v>
      </c>
      <c r="P103" t="n">
        <v>107.18</v>
      </c>
      <c r="Q103" t="n">
        <v>204.15</v>
      </c>
      <c r="R103" t="n">
        <v>23.55</v>
      </c>
      <c r="S103" t="n">
        <v>17.37</v>
      </c>
      <c r="T103" t="n">
        <v>996.87</v>
      </c>
      <c r="U103" t="n">
        <v>0.74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78.42815660355991</v>
      </c>
      <c r="AB103" t="n">
        <v>107.3088638710224</v>
      </c>
      <c r="AC103" t="n">
        <v>97.06745651213571</v>
      </c>
      <c r="AD103" t="n">
        <v>78428.15660355991</v>
      </c>
      <c r="AE103" t="n">
        <v>107308.8638710224</v>
      </c>
      <c r="AF103" t="n">
        <v>2.267878400997982e-06</v>
      </c>
      <c r="AG103" t="n">
        <v>0.1020833333333333</v>
      </c>
      <c r="AH103" t="n">
        <v>97067.4565121357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10.1977</v>
      </c>
      <c r="E104" t="n">
        <v>9.81</v>
      </c>
      <c r="F104" t="n">
        <v>6.75</v>
      </c>
      <c r="G104" t="n">
        <v>101.26</v>
      </c>
      <c r="H104" t="n">
        <v>1.5</v>
      </c>
      <c r="I104" t="n">
        <v>4</v>
      </c>
      <c r="J104" t="n">
        <v>315.04</v>
      </c>
      <c r="K104" t="n">
        <v>59.89</v>
      </c>
      <c r="L104" t="n">
        <v>26.5</v>
      </c>
      <c r="M104" t="n">
        <v>2</v>
      </c>
      <c r="N104" t="n">
        <v>93.65000000000001</v>
      </c>
      <c r="O104" t="n">
        <v>39089.29</v>
      </c>
      <c r="P104" t="n">
        <v>107.4</v>
      </c>
      <c r="Q104" t="n">
        <v>204.15</v>
      </c>
      <c r="R104" t="n">
        <v>23.66</v>
      </c>
      <c r="S104" t="n">
        <v>17.37</v>
      </c>
      <c r="T104" t="n">
        <v>1053.4</v>
      </c>
      <c r="U104" t="n">
        <v>0.73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78.56538420409629</v>
      </c>
      <c r="AB104" t="n">
        <v>107.4966247281307</v>
      </c>
      <c r="AC104" t="n">
        <v>97.23729773656558</v>
      </c>
      <c r="AD104" t="n">
        <v>78565.38420409629</v>
      </c>
      <c r="AE104" t="n">
        <v>107496.6247281307</v>
      </c>
      <c r="AF104" t="n">
        <v>2.267300331348795e-06</v>
      </c>
      <c r="AG104" t="n">
        <v>0.1021875</v>
      </c>
      <c r="AH104" t="n">
        <v>97237.29773656558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10.2006</v>
      </c>
      <c r="E105" t="n">
        <v>9.800000000000001</v>
      </c>
      <c r="F105" t="n">
        <v>6.75</v>
      </c>
      <c r="G105" t="n">
        <v>101.22</v>
      </c>
      <c r="H105" t="n">
        <v>1.51</v>
      </c>
      <c r="I105" t="n">
        <v>4</v>
      </c>
      <c r="J105" t="n">
        <v>315.6</v>
      </c>
      <c r="K105" t="n">
        <v>59.89</v>
      </c>
      <c r="L105" t="n">
        <v>26.75</v>
      </c>
      <c r="M105" t="n">
        <v>2</v>
      </c>
      <c r="N105" t="n">
        <v>93.95999999999999</v>
      </c>
      <c r="O105" t="n">
        <v>39157.74</v>
      </c>
      <c r="P105" t="n">
        <v>107.49</v>
      </c>
      <c r="Q105" t="n">
        <v>204.14</v>
      </c>
      <c r="R105" t="n">
        <v>23.65</v>
      </c>
      <c r="S105" t="n">
        <v>17.37</v>
      </c>
      <c r="T105" t="n">
        <v>1046.44</v>
      </c>
      <c r="U105" t="n">
        <v>0.73</v>
      </c>
      <c r="V105" t="n">
        <v>0.76</v>
      </c>
      <c r="W105" t="n">
        <v>1.14</v>
      </c>
      <c r="X105" t="n">
        <v>0.06</v>
      </c>
      <c r="Y105" t="n">
        <v>1</v>
      </c>
      <c r="Z105" t="n">
        <v>10</v>
      </c>
      <c r="AA105" t="n">
        <v>78.59129062586176</v>
      </c>
      <c r="AB105" t="n">
        <v>107.5320710373008</v>
      </c>
      <c r="AC105" t="n">
        <v>97.26936109973778</v>
      </c>
      <c r="AD105" t="n">
        <v>78591.29062586176</v>
      </c>
      <c r="AE105" t="n">
        <v>107532.0710373008</v>
      </c>
      <c r="AF105" t="n">
        <v>2.267945101342119e-06</v>
      </c>
      <c r="AG105" t="n">
        <v>0.1020833333333333</v>
      </c>
      <c r="AH105" t="n">
        <v>97269.36109973778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10.1983</v>
      </c>
      <c r="E106" t="n">
        <v>9.81</v>
      </c>
      <c r="F106" t="n">
        <v>6.75</v>
      </c>
      <c r="G106" t="n">
        <v>101.25</v>
      </c>
      <c r="H106" t="n">
        <v>1.52</v>
      </c>
      <c r="I106" t="n">
        <v>4</v>
      </c>
      <c r="J106" t="n">
        <v>316.15</v>
      </c>
      <c r="K106" t="n">
        <v>59.89</v>
      </c>
      <c r="L106" t="n">
        <v>27</v>
      </c>
      <c r="M106" t="n">
        <v>2</v>
      </c>
      <c r="N106" t="n">
        <v>94.26000000000001</v>
      </c>
      <c r="O106" t="n">
        <v>39226.32</v>
      </c>
      <c r="P106" t="n">
        <v>107.64</v>
      </c>
      <c r="Q106" t="n">
        <v>204.14</v>
      </c>
      <c r="R106" t="n">
        <v>23.67</v>
      </c>
      <c r="S106" t="n">
        <v>17.37</v>
      </c>
      <c r="T106" t="n">
        <v>1057.67</v>
      </c>
      <c r="U106" t="n">
        <v>0.73</v>
      </c>
      <c r="V106" t="n">
        <v>0.76</v>
      </c>
      <c r="W106" t="n">
        <v>1.14</v>
      </c>
      <c r="X106" t="n">
        <v>0.06</v>
      </c>
      <c r="Y106" t="n">
        <v>1</v>
      </c>
      <c r="Z106" t="n">
        <v>10</v>
      </c>
      <c r="AA106" t="n">
        <v>78.68894434847569</v>
      </c>
      <c r="AB106" t="n">
        <v>107.6656851687593</v>
      </c>
      <c r="AC106" t="n">
        <v>97.3902232860185</v>
      </c>
      <c r="AD106" t="n">
        <v>78688.94434847569</v>
      </c>
      <c r="AE106" t="n">
        <v>107665.6851687593</v>
      </c>
      <c r="AF106" t="n">
        <v>2.267433732037069e-06</v>
      </c>
      <c r="AG106" t="n">
        <v>0.1021875</v>
      </c>
      <c r="AH106" t="n">
        <v>97390.2232860185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10.1995</v>
      </c>
      <c r="E107" t="n">
        <v>9.800000000000001</v>
      </c>
      <c r="F107" t="n">
        <v>6.75</v>
      </c>
      <c r="G107" t="n">
        <v>101.24</v>
      </c>
      <c r="H107" t="n">
        <v>1.53</v>
      </c>
      <c r="I107" t="n">
        <v>4</v>
      </c>
      <c r="J107" t="n">
        <v>316.71</v>
      </c>
      <c r="K107" t="n">
        <v>59.89</v>
      </c>
      <c r="L107" t="n">
        <v>27.25</v>
      </c>
      <c r="M107" t="n">
        <v>2</v>
      </c>
      <c r="N107" t="n">
        <v>94.56999999999999</v>
      </c>
      <c r="O107" t="n">
        <v>39295.05</v>
      </c>
      <c r="P107" t="n">
        <v>107.74</v>
      </c>
      <c r="Q107" t="n">
        <v>204.14</v>
      </c>
      <c r="R107" t="n">
        <v>23.69</v>
      </c>
      <c r="S107" t="n">
        <v>17.37</v>
      </c>
      <c r="T107" t="n">
        <v>1069.34</v>
      </c>
      <c r="U107" t="n">
        <v>0.73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78.73294371323553</v>
      </c>
      <c r="AB107" t="n">
        <v>107.7258870407387</v>
      </c>
      <c r="AC107" t="n">
        <v>97.44467957583005</v>
      </c>
      <c r="AD107" t="n">
        <v>78732.94371323552</v>
      </c>
      <c r="AE107" t="n">
        <v>107725.8870407387</v>
      </c>
      <c r="AF107" t="n">
        <v>2.267700533413617e-06</v>
      </c>
      <c r="AG107" t="n">
        <v>0.1020833333333333</v>
      </c>
      <c r="AH107" t="n">
        <v>97444.67957583006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10.2026</v>
      </c>
      <c r="E108" t="n">
        <v>9.800000000000001</v>
      </c>
      <c r="F108" t="n">
        <v>6.75</v>
      </c>
      <c r="G108" t="n">
        <v>101.19</v>
      </c>
      <c r="H108" t="n">
        <v>1.54</v>
      </c>
      <c r="I108" t="n">
        <v>4</v>
      </c>
      <c r="J108" t="n">
        <v>317.27</v>
      </c>
      <c r="K108" t="n">
        <v>59.89</v>
      </c>
      <c r="L108" t="n">
        <v>27.5</v>
      </c>
      <c r="M108" t="n">
        <v>2</v>
      </c>
      <c r="N108" t="n">
        <v>94.88</v>
      </c>
      <c r="O108" t="n">
        <v>39363.91</v>
      </c>
      <c r="P108" t="n">
        <v>107.89</v>
      </c>
      <c r="Q108" t="n">
        <v>204.14</v>
      </c>
      <c r="R108" t="n">
        <v>23.6</v>
      </c>
      <c r="S108" t="n">
        <v>17.37</v>
      </c>
      <c r="T108" t="n">
        <v>1020.38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78.78962329004925</v>
      </c>
      <c r="AB108" t="n">
        <v>107.8034385382616</v>
      </c>
      <c r="AC108" t="n">
        <v>97.51482966727367</v>
      </c>
      <c r="AD108" t="n">
        <v>78789.62329004925</v>
      </c>
      <c r="AE108" t="n">
        <v>107803.4385382616</v>
      </c>
      <c r="AF108" t="n">
        <v>2.268389770303031e-06</v>
      </c>
      <c r="AG108" t="n">
        <v>0.1020833333333333</v>
      </c>
      <c r="AH108" t="n">
        <v>97514.82966727368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10.2038</v>
      </c>
      <c r="E109" t="n">
        <v>9.800000000000001</v>
      </c>
      <c r="F109" t="n">
        <v>6.75</v>
      </c>
      <c r="G109" t="n">
        <v>101.17</v>
      </c>
      <c r="H109" t="n">
        <v>1.56</v>
      </c>
      <c r="I109" t="n">
        <v>4</v>
      </c>
      <c r="J109" t="n">
        <v>317.83</v>
      </c>
      <c r="K109" t="n">
        <v>59.89</v>
      </c>
      <c r="L109" t="n">
        <v>27.75</v>
      </c>
      <c r="M109" t="n">
        <v>2</v>
      </c>
      <c r="N109" t="n">
        <v>95.19</v>
      </c>
      <c r="O109" t="n">
        <v>39432.92</v>
      </c>
      <c r="P109" t="n">
        <v>107.88</v>
      </c>
      <c r="Q109" t="n">
        <v>204.14</v>
      </c>
      <c r="R109" t="n">
        <v>23.52</v>
      </c>
      <c r="S109" t="n">
        <v>17.37</v>
      </c>
      <c r="T109" t="n">
        <v>983.67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78.77525390441323</v>
      </c>
      <c r="AB109" t="n">
        <v>107.7837777109019</v>
      </c>
      <c r="AC109" t="n">
        <v>97.49704524168295</v>
      </c>
      <c r="AD109" t="n">
        <v>78775.25390441323</v>
      </c>
      <c r="AE109" t="n">
        <v>107783.7777109019</v>
      </c>
      <c r="AF109" t="n">
        <v>2.268656571679578e-06</v>
      </c>
      <c r="AG109" t="n">
        <v>0.1020833333333333</v>
      </c>
      <c r="AH109" t="n">
        <v>97497.04524168295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10.2076</v>
      </c>
      <c r="E110" t="n">
        <v>9.800000000000001</v>
      </c>
      <c r="F110" t="n">
        <v>6.74</v>
      </c>
      <c r="G110" t="n">
        <v>101.12</v>
      </c>
      <c r="H110" t="n">
        <v>1.57</v>
      </c>
      <c r="I110" t="n">
        <v>4</v>
      </c>
      <c r="J110" t="n">
        <v>318.39</v>
      </c>
      <c r="K110" t="n">
        <v>59.89</v>
      </c>
      <c r="L110" t="n">
        <v>28</v>
      </c>
      <c r="M110" t="n">
        <v>2</v>
      </c>
      <c r="N110" t="n">
        <v>95.5</v>
      </c>
      <c r="O110" t="n">
        <v>39502.07</v>
      </c>
      <c r="P110" t="n">
        <v>107.98</v>
      </c>
      <c r="Q110" t="n">
        <v>204.14</v>
      </c>
      <c r="R110" t="n">
        <v>23.43</v>
      </c>
      <c r="S110" t="n">
        <v>17.37</v>
      </c>
      <c r="T110" t="n">
        <v>938.9400000000001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78.77140715972195</v>
      </c>
      <c r="AB110" t="n">
        <v>107.7785144251089</v>
      </c>
      <c r="AC110" t="n">
        <v>97.49228427649896</v>
      </c>
      <c r="AD110" t="n">
        <v>78771.40715972194</v>
      </c>
      <c r="AE110" t="n">
        <v>107778.5144251089</v>
      </c>
      <c r="AF110" t="n">
        <v>2.269501442705312e-06</v>
      </c>
      <c r="AG110" t="n">
        <v>0.1020833333333333</v>
      </c>
      <c r="AH110" t="n">
        <v>97492.28427649896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10.2006</v>
      </c>
      <c r="E111" t="n">
        <v>9.800000000000001</v>
      </c>
      <c r="F111" t="n">
        <v>6.75</v>
      </c>
      <c r="G111" t="n">
        <v>101.22</v>
      </c>
      <c r="H111" t="n">
        <v>1.58</v>
      </c>
      <c r="I111" t="n">
        <v>4</v>
      </c>
      <c r="J111" t="n">
        <v>318.95</v>
      </c>
      <c r="K111" t="n">
        <v>59.89</v>
      </c>
      <c r="L111" t="n">
        <v>28.25</v>
      </c>
      <c r="M111" t="n">
        <v>2</v>
      </c>
      <c r="N111" t="n">
        <v>95.81</v>
      </c>
      <c r="O111" t="n">
        <v>39571.36</v>
      </c>
      <c r="P111" t="n">
        <v>108.08</v>
      </c>
      <c r="Q111" t="n">
        <v>204.14</v>
      </c>
      <c r="R111" t="n">
        <v>23.53</v>
      </c>
      <c r="S111" t="n">
        <v>17.37</v>
      </c>
      <c r="T111" t="n">
        <v>985.02</v>
      </c>
      <c r="U111" t="n">
        <v>0.74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78.90605206680694</v>
      </c>
      <c r="AB111" t="n">
        <v>107.9627415270966</v>
      </c>
      <c r="AC111" t="n">
        <v>97.65892900243736</v>
      </c>
      <c r="AD111" t="n">
        <v>78906.05206680694</v>
      </c>
      <c r="AE111" t="n">
        <v>107962.7415270966</v>
      </c>
      <c r="AF111" t="n">
        <v>2.267945101342119e-06</v>
      </c>
      <c r="AG111" t="n">
        <v>0.1020833333333333</v>
      </c>
      <c r="AH111" t="n">
        <v>97658.92900243736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10.2041</v>
      </c>
      <c r="E112" t="n">
        <v>9.800000000000001</v>
      </c>
      <c r="F112" t="n">
        <v>6.74</v>
      </c>
      <c r="G112" t="n">
        <v>101.17</v>
      </c>
      <c r="H112" t="n">
        <v>1.59</v>
      </c>
      <c r="I112" t="n">
        <v>4</v>
      </c>
      <c r="J112" t="n">
        <v>319.51</v>
      </c>
      <c r="K112" t="n">
        <v>59.89</v>
      </c>
      <c r="L112" t="n">
        <v>28.5</v>
      </c>
      <c r="M112" t="n">
        <v>2</v>
      </c>
      <c r="N112" t="n">
        <v>96.13</v>
      </c>
      <c r="O112" t="n">
        <v>39640.79</v>
      </c>
      <c r="P112" t="n">
        <v>108.05</v>
      </c>
      <c r="Q112" t="n">
        <v>204.17</v>
      </c>
      <c r="R112" t="n">
        <v>23.52</v>
      </c>
      <c r="S112" t="n">
        <v>17.37</v>
      </c>
      <c r="T112" t="n">
        <v>981.6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78.83508725253338</v>
      </c>
      <c r="AB112" t="n">
        <v>107.8656443374609</v>
      </c>
      <c r="AC112" t="n">
        <v>97.57109863230372</v>
      </c>
      <c r="AD112" t="n">
        <v>78835.08725253338</v>
      </c>
      <c r="AE112" t="n">
        <v>107865.6443374609</v>
      </c>
      <c r="AF112" t="n">
        <v>2.268723272023716e-06</v>
      </c>
      <c r="AG112" t="n">
        <v>0.1020833333333333</v>
      </c>
      <c r="AH112" t="n">
        <v>97571.09863230372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10.1989</v>
      </c>
      <c r="E113" t="n">
        <v>9.800000000000001</v>
      </c>
      <c r="F113" t="n">
        <v>6.75</v>
      </c>
      <c r="G113" t="n">
        <v>101.25</v>
      </c>
      <c r="H113" t="n">
        <v>1.6</v>
      </c>
      <c r="I113" t="n">
        <v>4</v>
      </c>
      <c r="J113" t="n">
        <v>320.08</v>
      </c>
      <c r="K113" t="n">
        <v>59.89</v>
      </c>
      <c r="L113" t="n">
        <v>28.75</v>
      </c>
      <c r="M113" t="n">
        <v>2</v>
      </c>
      <c r="N113" t="n">
        <v>96.44</v>
      </c>
      <c r="O113" t="n">
        <v>39710.36</v>
      </c>
      <c r="P113" t="n">
        <v>108.14</v>
      </c>
      <c r="Q113" t="n">
        <v>204.14</v>
      </c>
      <c r="R113" t="n">
        <v>23.69</v>
      </c>
      <c r="S113" t="n">
        <v>17.37</v>
      </c>
      <c r="T113" t="n">
        <v>1065.11</v>
      </c>
      <c r="U113" t="n">
        <v>0.73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78.95089376616076</v>
      </c>
      <c r="AB113" t="n">
        <v>108.0240959184286</v>
      </c>
      <c r="AC113" t="n">
        <v>97.71442781677209</v>
      </c>
      <c r="AD113" t="n">
        <v>78950.89376616076</v>
      </c>
      <c r="AE113" t="n">
        <v>108024.0959184286</v>
      </c>
      <c r="AF113" t="n">
        <v>2.267567132725343e-06</v>
      </c>
      <c r="AG113" t="n">
        <v>0.1020833333333333</v>
      </c>
      <c r="AH113" t="n">
        <v>97714.42781677209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10.1997</v>
      </c>
      <c r="E114" t="n">
        <v>9.800000000000001</v>
      </c>
      <c r="F114" t="n">
        <v>6.75</v>
      </c>
      <c r="G114" t="n">
        <v>101.23</v>
      </c>
      <c r="H114" t="n">
        <v>1.61</v>
      </c>
      <c r="I114" t="n">
        <v>4</v>
      </c>
      <c r="J114" t="n">
        <v>320.64</v>
      </c>
      <c r="K114" t="n">
        <v>59.89</v>
      </c>
      <c r="L114" t="n">
        <v>29</v>
      </c>
      <c r="M114" t="n">
        <v>2</v>
      </c>
      <c r="N114" t="n">
        <v>96.75</v>
      </c>
      <c r="O114" t="n">
        <v>39780.08</v>
      </c>
      <c r="P114" t="n">
        <v>108.16</v>
      </c>
      <c r="Q114" t="n">
        <v>204.18</v>
      </c>
      <c r="R114" t="n">
        <v>23.67</v>
      </c>
      <c r="S114" t="n">
        <v>17.37</v>
      </c>
      <c r="T114" t="n">
        <v>1058.46</v>
      </c>
      <c r="U114" t="n">
        <v>0.73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78.95552543708924</v>
      </c>
      <c r="AB114" t="n">
        <v>108.0304331749278</v>
      </c>
      <c r="AC114" t="n">
        <v>97.72016025440544</v>
      </c>
      <c r="AD114" t="n">
        <v>78955.52543708924</v>
      </c>
      <c r="AE114" t="n">
        <v>108030.4331749278</v>
      </c>
      <c r="AF114" t="n">
        <v>2.267745000309708e-06</v>
      </c>
      <c r="AG114" t="n">
        <v>0.1020833333333333</v>
      </c>
      <c r="AH114" t="n">
        <v>97720.16025440545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10.1966</v>
      </c>
      <c r="E115" t="n">
        <v>9.81</v>
      </c>
      <c r="F115" t="n">
        <v>6.75</v>
      </c>
      <c r="G115" t="n">
        <v>101.28</v>
      </c>
      <c r="H115" t="n">
        <v>1.62</v>
      </c>
      <c r="I115" t="n">
        <v>4</v>
      </c>
      <c r="J115" t="n">
        <v>321.21</v>
      </c>
      <c r="K115" t="n">
        <v>59.89</v>
      </c>
      <c r="L115" t="n">
        <v>29.25</v>
      </c>
      <c r="M115" t="n">
        <v>2</v>
      </c>
      <c r="N115" t="n">
        <v>97.06999999999999</v>
      </c>
      <c r="O115" t="n">
        <v>39849.95</v>
      </c>
      <c r="P115" t="n">
        <v>108.15</v>
      </c>
      <c r="Q115" t="n">
        <v>204.14</v>
      </c>
      <c r="R115" t="n">
        <v>23.76</v>
      </c>
      <c r="S115" t="n">
        <v>17.37</v>
      </c>
      <c r="T115" t="n">
        <v>1103.85</v>
      </c>
      <c r="U115" t="n">
        <v>0.73</v>
      </c>
      <c r="V115" t="n">
        <v>0.76</v>
      </c>
      <c r="W115" t="n">
        <v>1.14</v>
      </c>
      <c r="X115" t="n">
        <v>0.06</v>
      </c>
      <c r="Y115" t="n">
        <v>1</v>
      </c>
      <c r="Z115" t="n">
        <v>10</v>
      </c>
      <c r="AA115" t="n">
        <v>78.97392637409111</v>
      </c>
      <c r="AB115" t="n">
        <v>108.0556101487258</v>
      </c>
      <c r="AC115" t="n">
        <v>97.74293437316027</v>
      </c>
      <c r="AD115" t="n">
        <v>78973.92637409111</v>
      </c>
      <c r="AE115" t="n">
        <v>108055.6101487258</v>
      </c>
      <c r="AF115" t="n">
        <v>2.267055763420294e-06</v>
      </c>
      <c r="AG115" t="n">
        <v>0.1021875</v>
      </c>
      <c r="AH115" t="n">
        <v>97742.93437316027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10.2003</v>
      </c>
      <c r="E116" t="n">
        <v>9.800000000000001</v>
      </c>
      <c r="F116" t="n">
        <v>6.75</v>
      </c>
      <c r="G116" t="n">
        <v>101.22</v>
      </c>
      <c r="H116" t="n">
        <v>1.63</v>
      </c>
      <c r="I116" t="n">
        <v>4</v>
      </c>
      <c r="J116" t="n">
        <v>321.78</v>
      </c>
      <c r="K116" t="n">
        <v>59.89</v>
      </c>
      <c r="L116" t="n">
        <v>29.5</v>
      </c>
      <c r="M116" t="n">
        <v>2</v>
      </c>
      <c r="N116" t="n">
        <v>97.39</v>
      </c>
      <c r="O116" t="n">
        <v>39919.96</v>
      </c>
      <c r="P116" t="n">
        <v>108.12</v>
      </c>
      <c r="Q116" t="n">
        <v>204.14</v>
      </c>
      <c r="R116" t="n">
        <v>23.68</v>
      </c>
      <c r="S116" t="n">
        <v>17.37</v>
      </c>
      <c r="T116" t="n">
        <v>1060.58</v>
      </c>
      <c r="U116" t="n">
        <v>0.73</v>
      </c>
      <c r="V116" t="n">
        <v>0.76</v>
      </c>
      <c r="W116" t="n">
        <v>1.14</v>
      </c>
      <c r="X116" t="n">
        <v>0.06</v>
      </c>
      <c r="Y116" t="n">
        <v>1</v>
      </c>
      <c r="Z116" t="n">
        <v>10</v>
      </c>
      <c r="AA116" t="n">
        <v>78.9296556823067</v>
      </c>
      <c r="AB116" t="n">
        <v>107.9950370351413</v>
      </c>
      <c r="AC116" t="n">
        <v>97.6881422725214</v>
      </c>
      <c r="AD116" t="n">
        <v>78929.65568230671</v>
      </c>
      <c r="AE116" t="n">
        <v>107995.0370351413</v>
      </c>
      <c r="AF116" t="n">
        <v>2.267878400997982e-06</v>
      </c>
      <c r="AG116" t="n">
        <v>0.1020833333333333</v>
      </c>
      <c r="AH116" t="n">
        <v>97688.14227252141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10.2032</v>
      </c>
      <c r="E117" t="n">
        <v>9.800000000000001</v>
      </c>
      <c r="F117" t="n">
        <v>6.75</v>
      </c>
      <c r="G117" t="n">
        <v>101.18</v>
      </c>
      <c r="H117" t="n">
        <v>1.64</v>
      </c>
      <c r="I117" t="n">
        <v>4</v>
      </c>
      <c r="J117" t="n">
        <v>322.34</v>
      </c>
      <c r="K117" t="n">
        <v>59.89</v>
      </c>
      <c r="L117" t="n">
        <v>29.75</v>
      </c>
      <c r="M117" t="n">
        <v>2</v>
      </c>
      <c r="N117" t="n">
        <v>97.70999999999999</v>
      </c>
      <c r="O117" t="n">
        <v>39990.12</v>
      </c>
      <c r="P117" t="n">
        <v>108</v>
      </c>
      <c r="Q117" t="n">
        <v>204.14</v>
      </c>
      <c r="R117" t="n">
        <v>23.56</v>
      </c>
      <c r="S117" t="n">
        <v>17.37</v>
      </c>
      <c r="T117" t="n">
        <v>1002.97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78.84377434722973</v>
      </c>
      <c r="AB117" t="n">
        <v>107.877530403672</v>
      </c>
      <c r="AC117" t="n">
        <v>97.58185030903782</v>
      </c>
      <c r="AD117" t="n">
        <v>78843.77434722973</v>
      </c>
      <c r="AE117" t="n">
        <v>107877.530403672</v>
      </c>
      <c r="AF117" t="n">
        <v>2.268523170991305e-06</v>
      </c>
      <c r="AG117" t="n">
        <v>0.1020833333333333</v>
      </c>
      <c r="AH117" t="n">
        <v>97581.85030903782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10.2015</v>
      </c>
      <c r="E118" t="n">
        <v>9.800000000000001</v>
      </c>
      <c r="F118" t="n">
        <v>6.75</v>
      </c>
      <c r="G118" t="n">
        <v>101.21</v>
      </c>
      <c r="H118" t="n">
        <v>1.66</v>
      </c>
      <c r="I118" t="n">
        <v>4</v>
      </c>
      <c r="J118" t="n">
        <v>322.91</v>
      </c>
      <c r="K118" t="n">
        <v>59.89</v>
      </c>
      <c r="L118" t="n">
        <v>30</v>
      </c>
      <c r="M118" t="n">
        <v>2</v>
      </c>
      <c r="N118" t="n">
        <v>98.03</v>
      </c>
      <c r="O118" t="n">
        <v>40060.43</v>
      </c>
      <c r="P118" t="n">
        <v>108.06</v>
      </c>
      <c r="Q118" t="n">
        <v>204.14</v>
      </c>
      <c r="R118" t="n">
        <v>23.6</v>
      </c>
      <c r="S118" t="n">
        <v>17.37</v>
      </c>
      <c r="T118" t="n">
        <v>1020.85</v>
      </c>
      <c r="U118" t="n">
        <v>0.74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78.88859423993337</v>
      </c>
      <c r="AB118" t="n">
        <v>107.9388549581832</v>
      </c>
      <c r="AC118" t="n">
        <v>97.63732213413603</v>
      </c>
      <c r="AD118" t="n">
        <v>78888.59423993337</v>
      </c>
      <c r="AE118" t="n">
        <v>107938.8549581832</v>
      </c>
      <c r="AF118" t="n">
        <v>2.268145202374529e-06</v>
      </c>
      <c r="AG118" t="n">
        <v>0.1020833333333333</v>
      </c>
      <c r="AH118" t="n">
        <v>97637.32213413603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10.2009</v>
      </c>
      <c r="E119" t="n">
        <v>9.800000000000001</v>
      </c>
      <c r="F119" t="n">
        <v>6.75</v>
      </c>
      <c r="G119" t="n">
        <v>101.22</v>
      </c>
      <c r="H119" t="n">
        <v>1.67</v>
      </c>
      <c r="I119" t="n">
        <v>4</v>
      </c>
      <c r="J119" t="n">
        <v>323.49</v>
      </c>
      <c r="K119" t="n">
        <v>59.89</v>
      </c>
      <c r="L119" t="n">
        <v>30.25</v>
      </c>
      <c r="M119" t="n">
        <v>2</v>
      </c>
      <c r="N119" t="n">
        <v>98.34999999999999</v>
      </c>
      <c r="O119" t="n">
        <v>40131.01</v>
      </c>
      <c r="P119" t="n">
        <v>108.04</v>
      </c>
      <c r="Q119" t="n">
        <v>204.14</v>
      </c>
      <c r="R119" t="n">
        <v>23.57</v>
      </c>
      <c r="S119" t="n">
        <v>17.37</v>
      </c>
      <c r="T119" t="n">
        <v>1008.72</v>
      </c>
      <c r="U119" t="n">
        <v>0.74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78.88244983963264</v>
      </c>
      <c r="AB119" t="n">
        <v>107.9304479186199</v>
      </c>
      <c r="AC119" t="n">
        <v>97.62971745062937</v>
      </c>
      <c r="AD119" t="n">
        <v>78882.44983963264</v>
      </c>
      <c r="AE119" t="n">
        <v>107930.4479186199</v>
      </c>
      <c r="AF119" t="n">
        <v>2.268011801686256e-06</v>
      </c>
      <c r="AG119" t="n">
        <v>0.1020833333333333</v>
      </c>
      <c r="AH119" t="n">
        <v>97629.71745062937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10.2055</v>
      </c>
      <c r="E120" t="n">
        <v>9.800000000000001</v>
      </c>
      <c r="F120" t="n">
        <v>6.74</v>
      </c>
      <c r="G120" t="n">
        <v>101.15</v>
      </c>
      <c r="H120" t="n">
        <v>1.68</v>
      </c>
      <c r="I120" t="n">
        <v>4</v>
      </c>
      <c r="J120" t="n">
        <v>324.06</v>
      </c>
      <c r="K120" t="n">
        <v>59.89</v>
      </c>
      <c r="L120" t="n">
        <v>30.5</v>
      </c>
      <c r="M120" t="n">
        <v>2</v>
      </c>
      <c r="N120" t="n">
        <v>98.67</v>
      </c>
      <c r="O120" t="n">
        <v>40201.62</v>
      </c>
      <c r="P120" t="n">
        <v>107.9</v>
      </c>
      <c r="Q120" t="n">
        <v>204.14</v>
      </c>
      <c r="R120" t="n">
        <v>23.42</v>
      </c>
      <c r="S120" t="n">
        <v>17.37</v>
      </c>
      <c r="T120" t="n">
        <v>931.9400000000001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78.74455496001252</v>
      </c>
      <c r="AB120" t="n">
        <v>107.741774060831</v>
      </c>
      <c r="AC120" t="n">
        <v>97.45905036102235</v>
      </c>
      <c r="AD120" t="n">
        <v>78744.55496001252</v>
      </c>
      <c r="AE120" t="n">
        <v>107741.774060831</v>
      </c>
      <c r="AF120" t="n">
        <v>2.269034540296355e-06</v>
      </c>
      <c r="AG120" t="n">
        <v>0.1020833333333333</v>
      </c>
      <c r="AH120" t="n">
        <v>97459.05036102235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10.209</v>
      </c>
      <c r="E121" t="n">
        <v>9.800000000000001</v>
      </c>
      <c r="F121" t="n">
        <v>6.74</v>
      </c>
      <c r="G121" t="n">
        <v>101.1</v>
      </c>
      <c r="H121" t="n">
        <v>1.69</v>
      </c>
      <c r="I121" t="n">
        <v>4</v>
      </c>
      <c r="J121" t="n">
        <v>324.63</v>
      </c>
      <c r="K121" t="n">
        <v>59.89</v>
      </c>
      <c r="L121" t="n">
        <v>30.75</v>
      </c>
      <c r="M121" t="n">
        <v>2</v>
      </c>
      <c r="N121" t="n">
        <v>99</v>
      </c>
      <c r="O121" t="n">
        <v>40272.38</v>
      </c>
      <c r="P121" t="n">
        <v>107.78</v>
      </c>
      <c r="Q121" t="n">
        <v>204.14</v>
      </c>
      <c r="R121" t="n">
        <v>23.34</v>
      </c>
      <c r="S121" t="n">
        <v>17.37</v>
      </c>
      <c r="T121" t="n">
        <v>892.62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78.6542618871644</v>
      </c>
      <c r="AB121" t="n">
        <v>107.618231095111</v>
      </c>
      <c r="AC121" t="n">
        <v>97.34729816255701</v>
      </c>
      <c r="AD121" t="n">
        <v>78654.26188716439</v>
      </c>
      <c r="AE121" t="n">
        <v>107618.231095111</v>
      </c>
      <c r="AF121" t="n">
        <v>2.269812710977951e-06</v>
      </c>
      <c r="AG121" t="n">
        <v>0.1020833333333333</v>
      </c>
      <c r="AH121" t="n">
        <v>97347.29816255701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10.2055</v>
      </c>
      <c r="E122" t="n">
        <v>9.800000000000001</v>
      </c>
      <c r="F122" t="n">
        <v>6.74</v>
      </c>
      <c r="G122" t="n">
        <v>101.15</v>
      </c>
      <c r="H122" t="n">
        <v>1.7</v>
      </c>
      <c r="I122" t="n">
        <v>4</v>
      </c>
      <c r="J122" t="n">
        <v>325.21</v>
      </c>
      <c r="K122" t="n">
        <v>59.89</v>
      </c>
      <c r="L122" t="n">
        <v>31</v>
      </c>
      <c r="M122" t="n">
        <v>2</v>
      </c>
      <c r="N122" t="n">
        <v>99.31999999999999</v>
      </c>
      <c r="O122" t="n">
        <v>40343.29</v>
      </c>
      <c r="P122" t="n">
        <v>107.75</v>
      </c>
      <c r="Q122" t="n">
        <v>204.15</v>
      </c>
      <c r="R122" t="n">
        <v>23.47</v>
      </c>
      <c r="S122" t="n">
        <v>17.37</v>
      </c>
      <c r="T122" t="n">
        <v>958.11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78.66456928708675</v>
      </c>
      <c r="AB122" t="n">
        <v>107.6323341344152</v>
      </c>
      <c r="AC122" t="n">
        <v>97.36005522758371</v>
      </c>
      <c r="AD122" t="n">
        <v>78664.56928708675</v>
      </c>
      <c r="AE122" t="n">
        <v>107632.3341344152</v>
      </c>
      <c r="AF122" t="n">
        <v>2.269034540296355e-06</v>
      </c>
      <c r="AG122" t="n">
        <v>0.1020833333333333</v>
      </c>
      <c r="AH122" t="n">
        <v>97360.05522758371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10.2055</v>
      </c>
      <c r="E123" t="n">
        <v>9.800000000000001</v>
      </c>
      <c r="F123" t="n">
        <v>6.74</v>
      </c>
      <c r="G123" t="n">
        <v>101.15</v>
      </c>
      <c r="H123" t="n">
        <v>1.71</v>
      </c>
      <c r="I123" t="n">
        <v>4</v>
      </c>
      <c r="J123" t="n">
        <v>325.78</v>
      </c>
      <c r="K123" t="n">
        <v>59.89</v>
      </c>
      <c r="L123" t="n">
        <v>31.25</v>
      </c>
      <c r="M123" t="n">
        <v>2</v>
      </c>
      <c r="N123" t="n">
        <v>99.65000000000001</v>
      </c>
      <c r="O123" t="n">
        <v>40414.36</v>
      </c>
      <c r="P123" t="n">
        <v>107.62</v>
      </c>
      <c r="Q123" t="n">
        <v>204.14</v>
      </c>
      <c r="R123" t="n">
        <v>23.49</v>
      </c>
      <c r="S123" t="n">
        <v>17.37</v>
      </c>
      <c r="T123" t="n">
        <v>965.48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78.59524837055113</v>
      </c>
      <c r="AB123" t="n">
        <v>107.5374861981882</v>
      </c>
      <c r="AC123" t="n">
        <v>97.27425944527026</v>
      </c>
      <c r="AD123" t="n">
        <v>78595.24837055113</v>
      </c>
      <c r="AE123" t="n">
        <v>107537.4861981882</v>
      </c>
      <c r="AF123" t="n">
        <v>2.269034540296355e-06</v>
      </c>
      <c r="AG123" t="n">
        <v>0.1020833333333333</v>
      </c>
      <c r="AH123" t="n">
        <v>97274.25944527026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10.2067</v>
      </c>
      <c r="E124" t="n">
        <v>9.800000000000001</v>
      </c>
      <c r="F124" t="n">
        <v>6.74</v>
      </c>
      <c r="G124" t="n">
        <v>101.13</v>
      </c>
      <c r="H124" t="n">
        <v>1.72</v>
      </c>
      <c r="I124" t="n">
        <v>4</v>
      </c>
      <c r="J124" t="n">
        <v>326.36</v>
      </c>
      <c r="K124" t="n">
        <v>59.89</v>
      </c>
      <c r="L124" t="n">
        <v>31.5</v>
      </c>
      <c r="M124" t="n">
        <v>2</v>
      </c>
      <c r="N124" t="n">
        <v>99.97</v>
      </c>
      <c r="O124" t="n">
        <v>40485.58</v>
      </c>
      <c r="P124" t="n">
        <v>107.5</v>
      </c>
      <c r="Q124" t="n">
        <v>204.14</v>
      </c>
      <c r="R124" t="n">
        <v>23.41</v>
      </c>
      <c r="S124" t="n">
        <v>17.37</v>
      </c>
      <c r="T124" t="n">
        <v>928.75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78.52225665632271</v>
      </c>
      <c r="AB124" t="n">
        <v>107.4376157146138</v>
      </c>
      <c r="AC124" t="n">
        <v>97.18392046047906</v>
      </c>
      <c r="AD124" t="n">
        <v>78522.25665632272</v>
      </c>
      <c r="AE124" t="n">
        <v>107437.6157146138</v>
      </c>
      <c r="AF124" t="n">
        <v>2.269301341672902e-06</v>
      </c>
      <c r="AG124" t="n">
        <v>0.1020833333333333</v>
      </c>
      <c r="AH124" t="n">
        <v>97183.92046047906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10.2061</v>
      </c>
      <c r="E125" t="n">
        <v>9.800000000000001</v>
      </c>
      <c r="F125" t="n">
        <v>6.74</v>
      </c>
      <c r="G125" t="n">
        <v>101.14</v>
      </c>
      <c r="H125" t="n">
        <v>1.73</v>
      </c>
      <c r="I125" t="n">
        <v>4</v>
      </c>
      <c r="J125" t="n">
        <v>326.94</v>
      </c>
      <c r="K125" t="n">
        <v>59.89</v>
      </c>
      <c r="L125" t="n">
        <v>31.75</v>
      </c>
      <c r="M125" t="n">
        <v>2</v>
      </c>
      <c r="N125" t="n">
        <v>100.3</v>
      </c>
      <c r="O125" t="n">
        <v>40556.96</v>
      </c>
      <c r="P125" t="n">
        <v>107.48</v>
      </c>
      <c r="Q125" t="n">
        <v>204.14</v>
      </c>
      <c r="R125" t="n">
        <v>23.4</v>
      </c>
      <c r="S125" t="n">
        <v>17.37</v>
      </c>
      <c r="T125" t="n">
        <v>922.47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78.51609385019916</v>
      </c>
      <c r="AB125" t="n">
        <v>107.4291834913917</v>
      </c>
      <c r="AC125" t="n">
        <v>97.17629299680661</v>
      </c>
      <c r="AD125" t="n">
        <v>78516.09385019916</v>
      </c>
      <c r="AE125" t="n">
        <v>107429.1834913917</v>
      </c>
      <c r="AF125" t="n">
        <v>2.269167940984628e-06</v>
      </c>
      <c r="AG125" t="n">
        <v>0.1020833333333333</v>
      </c>
      <c r="AH125" t="n">
        <v>97176.2929968066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10.2078</v>
      </c>
      <c r="E126" t="n">
        <v>9.800000000000001</v>
      </c>
      <c r="F126" t="n">
        <v>6.74</v>
      </c>
      <c r="G126" t="n">
        <v>101.12</v>
      </c>
      <c r="H126" t="n">
        <v>1.74</v>
      </c>
      <c r="I126" t="n">
        <v>4</v>
      </c>
      <c r="J126" t="n">
        <v>327.52</v>
      </c>
      <c r="K126" t="n">
        <v>59.89</v>
      </c>
      <c r="L126" t="n">
        <v>32</v>
      </c>
      <c r="M126" t="n">
        <v>2</v>
      </c>
      <c r="N126" t="n">
        <v>100.63</v>
      </c>
      <c r="O126" t="n">
        <v>40628.49</v>
      </c>
      <c r="P126" t="n">
        <v>107.23</v>
      </c>
      <c r="Q126" t="n">
        <v>204.14</v>
      </c>
      <c r="R126" t="n">
        <v>23.39</v>
      </c>
      <c r="S126" t="n">
        <v>17.37</v>
      </c>
      <c r="T126" t="n">
        <v>918.59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78.37006383332054</v>
      </c>
      <c r="AB126" t="n">
        <v>107.2293787799088</v>
      </c>
      <c r="AC126" t="n">
        <v>96.99555736655991</v>
      </c>
      <c r="AD126" t="n">
        <v>78370.06383332054</v>
      </c>
      <c r="AE126" t="n">
        <v>107229.3787799088</v>
      </c>
      <c r="AF126" t="n">
        <v>2.269545909601404e-06</v>
      </c>
      <c r="AG126" t="n">
        <v>0.1020833333333333</v>
      </c>
      <c r="AH126" t="n">
        <v>96995.55736655991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10.2076</v>
      </c>
      <c r="E127" t="n">
        <v>9.800000000000001</v>
      </c>
      <c r="F127" t="n">
        <v>6.74</v>
      </c>
      <c r="G127" t="n">
        <v>101.12</v>
      </c>
      <c r="H127" t="n">
        <v>1.75</v>
      </c>
      <c r="I127" t="n">
        <v>4</v>
      </c>
      <c r="J127" t="n">
        <v>328.1</v>
      </c>
      <c r="K127" t="n">
        <v>59.89</v>
      </c>
      <c r="L127" t="n">
        <v>32.25</v>
      </c>
      <c r="M127" t="n">
        <v>2</v>
      </c>
      <c r="N127" t="n">
        <v>100.96</v>
      </c>
      <c r="O127" t="n">
        <v>40700.18</v>
      </c>
      <c r="P127" t="n">
        <v>107.11</v>
      </c>
      <c r="Q127" t="n">
        <v>204.14</v>
      </c>
      <c r="R127" t="n">
        <v>23.42</v>
      </c>
      <c r="S127" t="n">
        <v>17.37</v>
      </c>
      <c r="T127" t="n">
        <v>934.5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78.30758569794307</v>
      </c>
      <c r="AB127" t="n">
        <v>107.1438934387446</v>
      </c>
      <c r="AC127" t="n">
        <v>96.91823062637695</v>
      </c>
      <c r="AD127" t="n">
        <v>78307.58569794307</v>
      </c>
      <c r="AE127" t="n">
        <v>107143.8934387446</v>
      </c>
      <c r="AF127" t="n">
        <v>2.269501442705312e-06</v>
      </c>
      <c r="AG127" t="n">
        <v>0.1020833333333333</v>
      </c>
      <c r="AH127" t="n">
        <v>96918.23062637696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10.2133</v>
      </c>
      <c r="E128" t="n">
        <v>9.789999999999999</v>
      </c>
      <c r="F128" t="n">
        <v>6.74</v>
      </c>
      <c r="G128" t="n">
        <v>101.04</v>
      </c>
      <c r="H128" t="n">
        <v>1.76</v>
      </c>
      <c r="I128" t="n">
        <v>4</v>
      </c>
      <c r="J128" t="n">
        <v>328.68</v>
      </c>
      <c r="K128" t="n">
        <v>59.89</v>
      </c>
      <c r="L128" t="n">
        <v>32.5</v>
      </c>
      <c r="M128" t="n">
        <v>2</v>
      </c>
      <c r="N128" t="n">
        <v>101.3</v>
      </c>
      <c r="O128" t="n">
        <v>40772.03</v>
      </c>
      <c r="P128" t="n">
        <v>106.93</v>
      </c>
      <c r="Q128" t="n">
        <v>204.14</v>
      </c>
      <c r="R128" t="n">
        <v>23.16</v>
      </c>
      <c r="S128" t="n">
        <v>17.37</v>
      </c>
      <c r="T128" t="n">
        <v>804.66</v>
      </c>
      <c r="U128" t="n">
        <v>0.75</v>
      </c>
      <c r="V128" t="n">
        <v>0.76</v>
      </c>
      <c r="W128" t="n">
        <v>1.14</v>
      </c>
      <c r="X128" t="n">
        <v>0.04</v>
      </c>
      <c r="Y128" t="n">
        <v>1</v>
      </c>
      <c r="Z128" t="n">
        <v>10</v>
      </c>
      <c r="AA128" t="n">
        <v>78.16873583428389</v>
      </c>
      <c r="AB128" t="n">
        <v>106.9539129296626</v>
      </c>
      <c r="AC128" t="n">
        <v>96.74638159044234</v>
      </c>
      <c r="AD128" t="n">
        <v>78168.7358342839</v>
      </c>
      <c r="AE128" t="n">
        <v>106953.9129296626</v>
      </c>
      <c r="AF128" t="n">
        <v>2.270768749243913e-06</v>
      </c>
      <c r="AG128" t="n">
        <v>0.1019791666666667</v>
      </c>
      <c r="AH128" t="n">
        <v>96746.38159044234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10.2133</v>
      </c>
      <c r="E129" t="n">
        <v>9.789999999999999</v>
      </c>
      <c r="F129" t="n">
        <v>6.74</v>
      </c>
      <c r="G129" t="n">
        <v>101.04</v>
      </c>
      <c r="H129" t="n">
        <v>1.77</v>
      </c>
      <c r="I129" t="n">
        <v>4</v>
      </c>
      <c r="J129" t="n">
        <v>329.27</v>
      </c>
      <c r="K129" t="n">
        <v>59.89</v>
      </c>
      <c r="L129" t="n">
        <v>32.75</v>
      </c>
      <c r="M129" t="n">
        <v>2</v>
      </c>
      <c r="N129" t="n">
        <v>101.63</v>
      </c>
      <c r="O129" t="n">
        <v>40844.03</v>
      </c>
      <c r="P129" t="n">
        <v>106.8</v>
      </c>
      <c r="Q129" t="n">
        <v>204.14</v>
      </c>
      <c r="R129" t="n">
        <v>23.16</v>
      </c>
      <c r="S129" t="n">
        <v>17.37</v>
      </c>
      <c r="T129" t="n">
        <v>802.08</v>
      </c>
      <c r="U129" t="n">
        <v>0.75</v>
      </c>
      <c r="V129" t="n">
        <v>0.76</v>
      </c>
      <c r="W129" t="n">
        <v>1.14</v>
      </c>
      <c r="X129" t="n">
        <v>0.04</v>
      </c>
      <c r="Y129" t="n">
        <v>1</v>
      </c>
      <c r="Z129" t="n">
        <v>10</v>
      </c>
      <c r="AA129" t="n">
        <v>78.09946785882987</v>
      </c>
      <c r="AB129" t="n">
        <v>106.859137429759</v>
      </c>
      <c r="AC129" t="n">
        <v>96.66065133123129</v>
      </c>
      <c r="AD129" t="n">
        <v>78099.46785882987</v>
      </c>
      <c r="AE129" t="n">
        <v>106859.137429759</v>
      </c>
      <c r="AF129" t="n">
        <v>2.270768749243913e-06</v>
      </c>
      <c r="AG129" t="n">
        <v>0.1019791666666667</v>
      </c>
      <c r="AH129" t="n">
        <v>96660.65133123129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10.2162</v>
      </c>
      <c r="E130" t="n">
        <v>9.789999999999999</v>
      </c>
      <c r="F130" t="n">
        <v>6.73</v>
      </c>
      <c r="G130" t="n">
        <v>101</v>
      </c>
      <c r="H130" t="n">
        <v>1.78</v>
      </c>
      <c r="I130" t="n">
        <v>4</v>
      </c>
      <c r="J130" t="n">
        <v>329.85</v>
      </c>
      <c r="K130" t="n">
        <v>59.89</v>
      </c>
      <c r="L130" t="n">
        <v>33</v>
      </c>
      <c r="M130" t="n">
        <v>2</v>
      </c>
      <c r="N130" t="n">
        <v>101.97</v>
      </c>
      <c r="O130" t="n">
        <v>40916.2</v>
      </c>
      <c r="P130" t="n">
        <v>106.6</v>
      </c>
      <c r="Q130" t="n">
        <v>204.14</v>
      </c>
      <c r="R130" t="n">
        <v>23.08</v>
      </c>
      <c r="S130" t="n">
        <v>17.37</v>
      </c>
      <c r="T130" t="n">
        <v>760.72</v>
      </c>
      <c r="U130" t="n">
        <v>0.75</v>
      </c>
      <c r="V130" t="n">
        <v>0.76</v>
      </c>
      <c r="W130" t="n">
        <v>1.14</v>
      </c>
      <c r="X130" t="n">
        <v>0.04</v>
      </c>
      <c r="Y130" t="n">
        <v>1</v>
      </c>
      <c r="Z130" t="n">
        <v>10</v>
      </c>
      <c r="AA130" t="n">
        <v>77.94277988865022</v>
      </c>
      <c r="AB130" t="n">
        <v>106.644750036374</v>
      </c>
      <c r="AC130" t="n">
        <v>96.46672476977625</v>
      </c>
      <c r="AD130" t="n">
        <v>77942.77988865023</v>
      </c>
      <c r="AE130" t="n">
        <v>106644.750036374</v>
      </c>
      <c r="AF130" t="n">
        <v>2.271413519237236e-06</v>
      </c>
      <c r="AG130" t="n">
        <v>0.1019791666666667</v>
      </c>
      <c r="AH130" t="n">
        <v>96466.72476977625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10.2142</v>
      </c>
      <c r="E131" t="n">
        <v>9.789999999999999</v>
      </c>
      <c r="F131" t="n">
        <v>6.74</v>
      </c>
      <c r="G131" t="n">
        <v>101.03</v>
      </c>
      <c r="H131" t="n">
        <v>1.79</v>
      </c>
      <c r="I131" t="n">
        <v>4</v>
      </c>
      <c r="J131" t="n">
        <v>330.44</v>
      </c>
      <c r="K131" t="n">
        <v>59.89</v>
      </c>
      <c r="L131" t="n">
        <v>33.25</v>
      </c>
      <c r="M131" t="n">
        <v>2</v>
      </c>
      <c r="N131" t="n">
        <v>102.3</v>
      </c>
      <c r="O131" t="n">
        <v>40988.53</v>
      </c>
      <c r="P131" t="n">
        <v>106.44</v>
      </c>
      <c r="Q131" t="n">
        <v>204.14</v>
      </c>
      <c r="R131" t="n">
        <v>23.12</v>
      </c>
      <c r="S131" t="n">
        <v>17.37</v>
      </c>
      <c r="T131" t="n">
        <v>784.4</v>
      </c>
      <c r="U131" t="n">
        <v>0.75</v>
      </c>
      <c r="V131" t="n">
        <v>0.76</v>
      </c>
      <c r="W131" t="n">
        <v>1.14</v>
      </c>
      <c r="X131" t="n">
        <v>0.04</v>
      </c>
      <c r="Y131" t="n">
        <v>1</v>
      </c>
      <c r="Z131" t="n">
        <v>10</v>
      </c>
      <c r="AA131" t="n">
        <v>77.9009563451728</v>
      </c>
      <c r="AB131" t="n">
        <v>106.5875252190637</v>
      </c>
      <c r="AC131" t="n">
        <v>96.41496140871446</v>
      </c>
      <c r="AD131" t="n">
        <v>77900.9563451728</v>
      </c>
      <c r="AE131" t="n">
        <v>106587.5252190637</v>
      </c>
      <c r="AF131" t="n">
        <v>2.270968850276324e-06</v>
      </c>
      <c r="AG131" t="n">
        <v>0.1019791666666667</v>
      </c>
      <c r="AH131" t="n">
        <v>96414.96140871446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10.2133</v>
      </c>
      <c r="E132" t="n">
        <v>9.789999999999999</v>
      </c>
      <c r="F132" t="n">
        <v>6.74</v>
      </c>
      <c r="G132" t="n">
        <v>101.04</v>
      </c>
      <c r="H132" t="n">
        <v>1.8</v>
      </c>
      <c r="I132" t="n">
        <v>4</v>
      </c>
      <c r="J132" t="n">
        <v>331.03</v>
      </c>
      <c r="K132" t="n">
        <v>59.89</v>
      </c>
      <c r="L132" t="n">
        <v>33.5</v>
      </c>
      <c r="M132" t="n">
        <v>2</v>
      </c>
      <c r="N132" t="n">
        <v>102.64</v>
      </c>
      <c r="O132" t="n">
        <v>41061.02</v>
      </c>
      <c r="P132" t="n">
        <v>106.35</v>
      </c>
      <c r="Q132" t="n">
        <v>204.14</v>
      </c>
      <c r="R132" t="n">
        <v>23.23</v>
      </c>
      <c r="S132" t="n">
        <v>17.37</v>
      </c>
      <c r="T132" t="n">
        <v>837.6</v>
      </c>
      <c r="U132" t="n">
        <v>0.75</v>
      </c>
      <c r="V132" t="n">
        <v>0.76</v>
      </c>
      <c r="W132" t="n">
        <v>1.14</v>
      </c>
      <c r="X132" t="n">
        <v>0.04</v>
      </c>
      <c r="Y132" t="n">
        <v>1</v>
      </c>
      <c r="Z132" t="n">
        <v>10</v>
      </c>
      <c r="AA132" t="n">
        <v>77.85969409764289</v>
      </c>
      <c r="AB132" t="n">
        <v>106.5310683916313</v>
      </c>
      <c r="AC132" t="n">
        <v>96.36389274165464</v>
      </c>
      <c r="AD132" t="n">
        <v>77859.69409764289</v>
      </c>
      <c r="AE132" t="n">
        <v>106531.0683916313</v>
      </c>
      <c r="AF132" t="n">
        <v>2.270768749243913e-06</v>
      </c>
      <c r="AG132" t="n">
        <v>0.1019791666666667</v>
      </c>
      <c r="AH132" t="n">
        <v>96363.89274165464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10.2104</v>
      </c>
      <c r="E133" t="n">
        <v>9.789999999999999</v>
      </c>
      <c r="F133" t="n">
        <v>6.74</v>
      </c>
      <c r="G133" t="n">
        <v>101.08</v>
      </c>
      <c r="H133" t="n">
        <v>1.81</v>
      </c>
      <c r="I133" t="n">
        <v>4</v>
      </c>
      <c r="J133" t="n">
        <v>331.62</v>
      </c>
      <c r="K133" t="n">
        <v>59.89</v>
      </c>
      <c r="L133" t="n">
        <v>33.75</v>
      </c>
      <c r="M133" t="n">
        <v>2</v>
      </c>
      <c r="N133" t="n">
        <v>102.98</v>
      </c>
      <c r="O133" t="n">
        <v>41133.67</v>
      </c>
      <c r="P133" t="n">
        <v>106.31</v>
      </c>
      <c r="Q133" t="n">
        <v>204.14</v>
      </c>
      <c r="R133" t="n">
        <v>23.25</v>
      </c>
      <c r="S133" t="n">
        <v>17.37</v>
      </c>
      <c r="T133" t="n">
        <v>845.15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77.85993396377907</v>
      </c>
      <c r="AB133" t="n">
        <v>106.531396587061</v>
      </c>
      <c r="AC133" t="n">
        <v>96.36418961457312</v>
      </c>
      <c r="AD133" t="n">
        <v>77859.93396377907</v>
      </c>
      <c r="AE133" t="n">
        <v>106531.396587061</v>
      </c>
      <c r="AF133" t="n">
        <v>2.27012397925059e-06</v>
      </c>
      <c r="AG133" t="n">
        <v>0.1019791666666667</v>
      </c>
      <c r="AH133" t="n">
        <v>96364.18961457312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10.2128</v>
      </c>
      <c r="E134" t="n">
        <v>9.789999999999999</v>
      </c>
      <c r="F134" t="n">
        <v>6.74</v>
      </c>
      <c r="G134" t="n">
        <v>101.05</v>
      </c>
      <c r="H134" t="n">
        <v>1.82</v>
      </c>
      <c r="I134" t="n">
        <v>4</v>
      </c>
      <c r="J134" t="n">
        <v>332.21</v>
      </c>
      <c r="K134" t="n">
        <v>59.89</v>
      </c>
      <c r="L134" t="n">
        <v>34</v>
      </c>
      <c r="M134" t="n">
        <v>2</v>
      </c>
      <c r="N134" t="n">
        <v>103.32</v>
      </c>
      <c r="O134" t="n">
        <v>41206.49</v>
      </c>
      <c r="P134" t="n">
        <v>106.19</v>
      </c>
      <c r="Q134" t="n">
        <v>204.14</v>
      </c>
      <c r="R134" t="n">
        <v>23.24</v>
      </c>
      <c r="S134" t="n">
        <v>17.37</v>
      </c>
      <c r="T134" t="n">
        <v>840.79</v>
      </c>
      <c r="U134" t="n">
        <v>0.75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77.77815325102674</v>
      </c>
      <c r="AB134" t="n">
        <v>106.419500607963</v>
      </c>
      <c r="AC134" t="n">
        <v>96.26297283067314</v>
      </c>
      <c r="AD134" t="n">
        <v>77778.15325102674</v>
      </c>
      <c r="AE134" t="n">
        <v>106419.500607963</v>
      </c>
      <c r="AF134" t="n">
        <v>2.270657582003685e-06</v>
      </c>
      <c r="AG134" t="n">
        <v>0.1019791666666667</v>
      </c>
      <c r="AH134" t="n">
        <v>96262.97283067314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10.2067</v>
      </c>
      <c r="E135" t="n">
        <v>9.800000000000001</v>
      </c>
      <c r="F135" t="n">
        <v>6.74</v>
      </c>
      <c r="G135" t="n">
        <v>101.13</v>
      </c>
      <c r="H135" t="n">
        <v>1.83</v>
      </c>
      <c r="I135" t="n">
        <v>4</v>
      </c>
      <c r="J135" t="n">
        <v>332.8</v>
      </c>
      <c r="K135" t="n">
        <v>59.89</v>
      </c>
      <c r="L135" t="n">
        <v>34.25</v>
      </c>
      <c r="M135" t="n">
        <v>2</v>
      </c>
      <c r="N135" t="n">
        <v>103.66</v>
      </c>
      <c r="O135" t="n">
        <v>41279.48</v>
      </c>
      <c r="P135" t="n">
        <v>106.15</v>
      </c>
      <c r="Q135" t="n">
        <v>204.14</v>
      </c>
      <c r="R135" t="n">
        <v>23.35</v>
      </c>
      <c r="S135" t="n">
        <v>17.37</v>
      </c>
      <c r="T135" t="n">
        <v>899.36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77.80247023510978</v>
      </c>
      <c r="AB135" t="n">
        <v>106.452772178375</v>
      </c>
      <c r="AC135" t="n">
        <v>96.29306900910198</v>
      </c>
      <c r="AD135" t="n">
        <v>77802.47023510978</v>
      </c>
      <c r="AE135" t="n">
        <v>106452.772178375</v>
      </c>
      <c r="AF135" t="n">
        <v>2.269301341672902e-06</v>
      </c>
      <c r="AG135" t="n">
        <v>0.1020833333333333</v>
      </c>
      <c r="AH135" t="n">
        <v>96293.06900910198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10.2081</v>
      </c>
      <c r="E136" t="n">
        <v>9.800000000000001</v>
      </c>
      <c r="F136" t="n">
        <v>6.74</v>
      </c>
      <c r="G136" t="n">
        <v>101.11</v>
      </c>
      <c r="H136" t="n">
        <v>1.84</v>
      </c>
      <c r="I136" t="n">
        <v>4</v>
      </c>
      <c r="J136" t="n">
        <v>333.39</v>
      </c>
      <c r="K136" t="n">
        <v>59.89</v>
      </c>
      <c r="L136" t="n">
        <v>34.5</v>
      </c>
      <c r="M136" t="n">
        <v>2</v>
      </c>
      <c r="N136" t="n">
        <v>104.01</v>
      </c>
      <c r="O136" t="n">
        <v>41352.63</v>
      </c>
      <c r="P136" t="n">
        <v>105.81</v>
      </c>
      <c r="Q136" t="n">
        <v>204.14</v>
      </c>
      <c r="R136" t="n">
        <v>23.38</v>
      </c>
      <c r="S136" t="n">
        <v>17.37</v>
      </c>
      <c r="T136" t="n">
        <v>914.24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77.61081323966306</v>
      </c>
      <c r="AB136" t="n">
        <v>106.190538621895</v>
      </c>
      <c r="AC136" t="n">
        <v>96.05586265520527</v>
      </c>
      <c r="AD136" t="n">
        <v>77610.81323966305</v>
      </c>
      <c r="AE136" t="n">
        <v>106190.538621895</v>
      </c>
      <c r="AF136" t="n">
        <v>2.26961260994554e-06</v>
      </c>
      <c r="AG136" t="n">
        <v>0.1020833333333333</v>
      </c>
      <c r="AH136" t="n">
        <v>96055.86265520527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10.2078</v>
      </c>
      <c r="E137" t="n">
        <v>9.800000000000001</v>
      </c>
      <c r="F137" t="n">
        <v>6.74</v>
      </c>
      <c r="G137" t="n">
        <v>101.12</v>
      </c>
      <c r="H137" t="n">
        <v>1.85</v>
      </c>
      <c r="I137" t="n">
        <v>4</v>
      </c>
      <c r="J137" t="n">
        <v>333.99</v>
      </c>
      <c r="K137" t="n">
        <v>59.89</v>
      </c>
      <c r="L137" t="n">
        <v>34.75</v>
      </c>
      <c r="M137" t="n">
        <v>2</v>
      </c>
      <c r="N137" t="n">
        <v>104.35</v>
      </c>
      <c r="O137" t="n">
        <v>41426.07</v>
      </c>
      <c r="P137" t="n">
        <v>105.68</v>
      </c>
      <c r="Q137" t="n">
        <v>204.15</v>
      </c>
      <c r="R137" t="n">
        <v>23.42</v>
      </c>
      <c r="S137" t="n">
        <v>17.37</v>
      </c>
      <c r="T137" t="n">
        <v>931.6900000000001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77.54373144252276</v>
      </c>
      <c r="AB137" t="n">
        <v>106.0987543476077</v>
      </c>
      <c r="AC137" t="n">
        <v>95.97283814323585</v>
      </c>
      <c r="AD137" t="n">
        <v>77543.73144252275</v>
      </c>
      <c r="AE137" t="n">
        <v>106098.7543476077</v>
      </c>
      <c r="AF137" t="n">
        <v>2.269545909601404e-06</v>
      </c>
      <c r="AG137" t="n">
        <v>0.1020833333333333</v>
      </c>
      <c r="AH137" t="n">
        <v>95972.83814323584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10.211</v>
      </c>
      <c r="E138" t="n">
        <v>9.789999999999999</v>
      </c>
      <c r="F138" t="n">
        <v>6.74</v>
      </c>
      <c r="G138" t="n">
        <v>101.07</v>
      </c>
      <c r="H138" t="n">
        <v>1.86</v>
      </c>
      <c r="I138" t="n">
        <v>4</v>
      </c>
      <c r="J138" t="n">
        <v>334.58</v>
      </c>
      <c r="K138" t="n">
        <v>59.89</v>
      </c>
      <c r="L138" t="n">
        <v>35</v>
      </c>
      <c r="M138" t="n">
        <v>2</v>
      </c>
      <c r="N138" t="n">
        <v>104.7</v>
      </c>
      <c r="O138" t="n">
        <v>41499.57</v>
      </c>
      <c r="P138" t="n">
        <v>105.5</v>
      </c>
      <c r="Q138" t="n">
        <v>204.14</v>
      </c>
      <c r="R138" t="n">
        <v>23.25</v>
      </c>
      <c r="S138" t="n">
        <v>17.37</v>
      </c>
      <c r="T138" t="n">
        <v>845.87</v>
      </c>
      <c r="U138" t="n">
        <v>0.75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77.42378371424161</v>
      </c>
      <c r="AB138" t="n">
        <v>105.9346365740532</v>
      </c>
      <c r="AC138" t="n">
        <v>95.82438353964862</v>
      </c>
      <c r="AD138" t="n">
        <v>77423.78371424161</v>
      </c>
      <c r="AE138" t="n">
        <v>105934.6365740532</v>
      </c>
      <c r="AF138" t="n">
        <v>2.270257379938864e-06</v>
      </c>
      <c r="AG138" t="n">
        <v>0.1019791666666667</v>
      </c>
      <c r="AH138" t="n">
        <v>95824.38353964862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10.2099</v>
      </c>
      <c r="E139" t="n">
        <v>9.789999999999999</v>
      </c>
      <c r="F139" t="n">
        <v>6.74</v>
      </c>
      <c r="G139" t="n">
        <v>101.09</v>
      </c>
      <c r="H139" t="n">
        <v>1.87</v>
      </c>
      <c r="I139" t="n">
        <v>4</v>
      </c>
      <c r="J139" t="n">
        <v>335.18</v>
      </c>
      <c r="K139" t="n">
        <v>59.89</v>
      </c>
      <c r="L139" t="n">
        <v>35.25</v>
      </c>
      <c r="M139" t="n">
        <v>2</v>
      </c>
      <c r="N139" t="n">
        <v>105.04</v>
      </c>
      <c r="O139" t="n">
        <v>41573.23</v>
      </c>
      <c r="P139" t="n">
        <v>105.36</v>
      </c>
      <c r="Q139" t="n">
        <v>204.14</v>
      </c>
      <c r="R139" t="n">
        <v>23.27</v>
      </c>
      <c r="S139" t="n">
        <v>17.37</v>
      </c>
      <c r="T139" t="n">
        <v>858.11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77.35729363367932</v>
      </c>
      <c r="AB139" t="n">
        <v>105.8436619124926</v>
      </c>
      <c r="AC139" t="n">
        <v>95.74209137210359</v>
      </c>
      <c r="AD139" t="n">
        <v>77357.29363367932</v>
      </c>
      <c r="AE139" t="n">
        <v>105843.6619124926</v>
      </c>
      <c r="AF139" t="n">
        <v>2.270012812010362e-06</v>
      </c>
      <c r="AG139" t="n">
        <v>0.1019791666666667</v>
      </c>
      <c r="AH139" t="n">
        <v>95742.09137210359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10.2096</v>
      </c>
      <c r="E140" t="n">
        <v>9.789999999999999</v>
      </c>
      <c r="F140" t="n">
        <v>6.74</v>
      </c>
      <c r="G140" t="n">
        <v>101.09</v>
      </c>
      <c r="H140" t="n">
        <v>1.88</v>
      </c>
      <c r="I140" t="n">
        <v>4</v>
      </c>
      <c r="J140" t="n">
        <v>335.78</v>
      </c>
      <c r="K140" t="n">
        <v>59.89</v>
      </c>
      <c r="L140" t="n">
        <v>35.5</v>
      </c>
      <c r="M140" t="n">
        <v>2</v>
      </c>
      <c r="N140" t="n">
        <v>105.39</v>
      </c>
      <c r="O140" t="n">
        <v>41647.07</v>
      </c>
      <c r="P140" t="n">
        <v>105.32</v>
      </c>
      <c r="Q140" t="n">
        <v>204.14</v>
      </c>
      <c r="R140" t="n">
        <v>23.32</v>
      </c>
      <c r="S140" t="n">
        <v>17.37</v>
      </c>
      <c r="T140" t="n">
        <v>883.88</v>
      </c>
      <c r="U140" t="n">
        <v>0.74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77.33818835478671</v>
      </c>
      <c r="AB140" t="n">
        <v>105.8175212270463</v>
      </c>
      <c r="AC140" t="n">
        <v>95.7184455169876</v>
      </c>
      <c r="AD140" t="n">
        <v>77338.1883547867</v>
      </c>
      <c r="AE140" t="n">
        <v>105817.5212270463</v>
      </c>
      <c r="AF140" t="n">
        <v>2.269946111666225e-06</v>
      </c>
      <c r="AG140" t="n">
        <v>0.1019791666666667</v>
      </c>
      <c r="AH140" t="n">
        <v>95718.4455169876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10.2116</v>
      </c>
      <c r="E141" t="n">
        <v>9.789999999999999</v>
      </c>
      <c r="F141" t="n">
        <v>6.74</v>
      </c>
      <c r="G141" t="n">
        <v>101.06</v>
      </c>
      <c r="H141" t="n">
        <v>1.89</v>
      </c>
      <c r="I141" t="n">
        <v>4</v>
      </c>
      <c r="J141" t="n">
        <v>336.38</v>
      </c>
      <c r="K141" t="n">
        <v>59.89</v>
      </c>
      <c r="L141" t="n">
        <v>35.75</v>
      </c>
      <c r="M141" t="n">
        <v>2</v>
      </c>
      <c r="N141" t="n">
        <v>105.74</v>
      </c>
      <c r="O141" t="n">
        <v>41721.08</v>
      </c>
      <c r="P141" t="n">
        <v>105.19</v>
      </c>
      <c r="Q141" t="n">
        <v>204.14</v>
      </c>
      <c r="R141" t="n">
        <v>23.2</v>
      </c>
      <c r="S141" t="n">
        <v>17.37</v>
      </c>
      <c r="T141" t="n">
        <v>820.85</v>
      </c>
      <c r="U141" t="n">
        <v>0.75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77.25414436052644</v>
      </c>
      <c r="AB141" t="n">
        <v>105.7025285263401</v>
      </c>
      <c r="AC141" t="n">
        <v>95.61442755824351</v>
      </c>
      <c r="AD141" t="n">
        <v>77254.14436052644</v>
      </c>
      <c r="AE141" t="n">
        <v>105702.5285263401</v>
      </c>
      <c r="AF141" t="n">
        <v>2.270390780627138e-06</v>
      </c>
      <c r="AG141" t="n">
        <v>0.1019791666666667</v>
      </c>
      <c r="AH141" t="n">
        <v>95614.42755824351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10.2116</v>
      </c>
      <c r="E142" t="n">
        <v>9.789999999999999</v>
      </c>
      <c r="F142" t="n">
        <v>6.74</v>
      </c>
      <c r="G142" t="n">
        <v>101.06</v>
      </c>
      <c r="H142" t="n">
        <v>1.9</v>
      </c>
      <c r="I142" t="n">
        <v>4</v>
      </c>
      <c r="J142" t="n">
        <v>336.98</v>
      </c>
      <c r="K142" t="n">
        <v>59.89</v>
      </c>
      <c r="L142" t="n">
        <v>36</v>
      </c>
      <c r="M142" t="n">
        <v>2</v>
      </c>
      <c r="N142" t="n">
        <v>106.09</v>
      </c>
      <c r="O142" t="n">
        <v>41795.26</v>
      </c>
      <c r="P142" t="n">
        <v>104.95</v>
      </c>
      <c r="Q142" t="n">
        <v>204.14</v>
      </c>
      <c r="R142" t="n">
        <v>23.29</v>
      </c>
      <c r="S142" t="n">
        <v>17.37</v>
      </c>
      <c r="T142" t="n">
        <v>869.12</v>
      </c>
      <c r="U142" t="n">
        <v>0.75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77.1262437322145</v>
      </c>
      <c r="AB142" t="n">
        <v>105.5275292441063</v>
      </c>
      <c r="AC142" t="n">
        <v>95.45612996189304</v>
      </c>
      <c r="AD142" t="n">
        <v>77126.2437322145</v>
      </c>
      <c r="AE142" t="n">
        <v>105527.5292441063</v>
      </c>
      <c r="AF142" t="n">
        <v>2.270390780627138e-06</v>
      </c>
      <c r="AG142" t="n">
        <v>0.1019791666666667</v>
      </c>
      <c r="AH142" t="n">
        <v>95456.12996189304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10.2076</v>
      </c>
      <c r="E143" t="n">
        <v>9.800000000000001</v>
      </c>
      <c r="F143" t="n">
        <v>6.74</v>
      </c>
      <c r="G143" t="n">
        <v>101.12</v>
      </c>
      <c r="H143" t="n">
        <v>1.91</v>
      </c>
      <c r="I143" t="n">
        <v>4</v>
      </c>
      <c r="J143" t="n">
        <v>337.58</v>
      </c>
      <c r="K143" t="n">
        <v>59.89</v>
      </c>
      <c r="L143" t="n">
        <v>36.25</v>
      </c>
      <c r="M143" t="n">
        <v>2</v>
      </c>
      <c r="N143" t="n">
        <v>106.45</v>
      </c>
      <c r="O143" t="n">
        <v>41869.62</v>
      </c>
      <c r="P143" t="n">
        <v>104.79</v>
      </c>
      <c r="Q143" t="n">
        <v>204.14</v>
      </c>
      <c r="R143" t="n">
        <v>23.37</v>
      </c>
      <c r="S143" t="n">
        <v>17.37</v>
      </c>
      <c r="T143" t="n">
        <v>907.79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77.07072846653278</v>
      </c>
      <c r="AB143" t="n">
        <v>105.45157080844</v>
      </c>
      <c r="AC143" t="n">
        <v>95.3874208927183</v>
      </c>
      <c r="AD143" t="n">
        <v>77070.72846653279</v>
      </c>
      <c r="AE143" t="n">
        <v>105451.57080844</v>
      </c>
      <c r="AF143" t="n">
        <v>2.269501442705312e-06</v>
      </c>
      <c r="AG143" t="n">
        <v>0.1020833333333333</v>
      </c>
      <c r="AH143" t="n">
        <v>95387.42089271829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10.2073</v>
      </c>
      <c r="E144" t="n">
        <v>9.800000000000001</v>
      </c>
      <c r="F144" t="n">
        <v>6.74</v>
      </c>
      <c r="G144" t="n">
        <v>101.12</v>
      </c>
      <c r="H144" t="n">
        <v>1.92</v>
      </c>
      <c r="I144" t="n">
        <v>4</v>
      </c>
      <c r="J144" t="n">
        <v>338.19</v>
      </c>
      <c r="K144" t="n">
        <v>59.89</v>
      </c>
      <c r="L144" t="n">
        <v>36.5</v>
      </c>
      <c r="M144" t="n">
        <v>2</v>
      </c>
      <c r="N144" t="n">
        <v>106.8</v>
      </c>
      <c r="O144" t="n">
        <v>41944.15</v>
      </c>
      <c r="P144" t="n">
        <v>104.48</v>
      </c>
      <c r="Q144" t="n">
        <v>204.14</v>
      </c>
      <c r="R144" t="n">
        <v>23.41</v>
      </c>
      <c r="S144" t="n">
        <v>17.37</v>
      </c>
      <c r="T144" t="n">
        <v>926.91</v>
      </c>
      <c r="U144" t="n">
        <v>0.74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76.90766162845283</v>
      </c>
      <c r="AB144" t="n">
        <v>105.2284555665779</v>
      </c>
      <c r="AC144" t="n">
        <v>95.18559945639528</v>
      </c>
      <c r="AD144" t="n">
        <v>76907.66162845283</v>
      </c>
      <c r="AE144" t="n">
        <v>105228.4555665779</v>
      </c>
      <c r="AF144" t="n">
        <v>2.269434742361176e-06</v>
      </c>
      <c r="AG144" t="n">
        <v>0.1020833333333333</v>
      </c>
      <c r="AH144" t="n">
        <v>95185.59945639528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10.2073</v>
      </c>
      <c r="E145" t="n">
        <v>9.800000000000001</v>
      </c>
      <c r="F145" t="n">
        <v>6.74</v>
      </c>
      <c r="G145" t="n">
        <v>101.12</v>
      </c>
      <c r="H145" t="n">
        <v>1.93</v>
      </c>
      <c r="I145" t="n">
        <v>4</v>
      </c>
      <c r="J145" t="n">
        <v>338.79</v>
      </c>
      <c r="K145" t="n">
        <v>59.89</v>
      </c>
      <c r="L145" t="n">
        <v>36.75</v>
      </c>
      <c r="M145" t="n">
        <v>2</v>
      </c>
      <c r="N145" t="n">
        <v>107.16</v>
      </c>
      <c r="O145" t="n">
        <v>42018.86</v>
      </c>
      <c r="P145" t="n">
        <v>104.3</v>
      </c>
      <c r="Q145" t="n">
        <v>204.14</v>
      </c>
      <c r="R145" t="n">
        <v>23.35</v>
      </c>
      <c r="S145" t="n">
        <v>17.37</v>
      </c>
      <c r="T145" t="n">
        <v>896.0700000000001</v>
      </c>
      <c r="U145" t="n">
        <v>0.74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76.81169574697068</v>
      </c>
      <c r="AB145" t="n">
        <v>105.0971508138182</v>
      </c>
      <c r="AC145" t="n">
        <v>95.06682624495156</v>
      </c>
      <c r="AD145" t="n">
        <v>76811.69574697068</v>
      </c>
      <c r="AE145" t="n">
        <v>105097.1508138182</v>
      </c>
      <c r="AF145" t="n">
        <v>2.269434742361176e-06</v>
      </c>
      <c r="AG145" t="n">
        <v>0.1020833333333333</v>
      </c>
      <c r="AH145" t="n">
        <v>95066.82624495156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10.2869</v>
      </c>
      <c r="E146" t="n">
        <v>9.720000000000001</v>
      </c>
      <c r="F146" t="n">
        <v>6.72</v>
      </c>
      <c r="G146" t="n">
        <v>134.33</v>
      </c>
      <c r="H146" t="n">
        <v>1.94</v>
      </c>
      <c r="I146" t="n">
        <v>3</v>
      </c>
      <c r="J146" t="n">
        <v>339.4</v>
      </c>
      <c r="K146" t="n">
        <v>59.89</v>
      </c>
      <c r="L146" t="n">
        <v>37</v>
      </c>
      <c r="M146" t="n">
        <v>1</v>
      </c>
      <c r="N146" t="n">
        <v>107.51</v>
      </c>
      <c r="O146" t="n">
        <v>42093.75</v>
      </c>
      <c r="P146" t="n">
        <v>103.44</v>
      </c>
      <c r="Q146" t="n">
        <v>204.14</v>
      </c>
      <c r="R146" t="n">
        <v>22.59</v>
      </c>
      <c r="S146" t="n">
        <v>17.37</v>
      </c>
      <c r="T146" t="n">
        <v>520.29</v>
      </c>
      <c r="U146" t="n">
        <v>0.77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75.71818741089456</v>
      </c>
      <c r="AB146" t="n">
        <v>103.6009644662166</v>
      </c>
      <c r="AC146" t="n">
        <v>93.71343382245384</v>
      </c>
      <c r="AD146" t="n">
        <v>75718.18741089456</v>
      </c>
      <c r="AE146" t="n">
        <v>103600.9644662166</v>
      </c>
      <c r="AF146" t="n">
        <v>2.287132567005494e-06</v>
      </c>
      <c r="AG146" t="n">
        <v>0.10125</v>
      </c>
      <c r="AH146" t="n">
        <v>93713.43382245384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10.2857</v>
      </c>
      <c r="E147" t="n">
        <v>9.720000000000001</v>
      </c>
      <c r="F147" t="n">
        <v>6.72</v>
      </c>
      <c r="G147" t="n">
        <v>134.35</v>
      </c>
      <c r="H147" t="n">
        <v>1.95</v>
      </c>
      <c r="I147" t="n">
        <v>3</v>
      </c>
      <c r="J147" t="n">
        <v>340.01</v>
      </c>
      <c r="K147" t="n">
        <v>59.89</v>
      </c>
      <c r="L147" t="n">
        <v>37.25</v>
      </c>
      <c r="M147" t="n">
        <v>1</v>
      </c>
      <c r="N147" t="n">
        <v>107.87</v>
      </c>
      <c r="O147" t="n">
        <v>42168.82</v>
      </c>
      <c r="P147" t="n">
        <v>103.52</v>
      </c>
      <c r="Q147" t="n">
        <v>204.15</v>
      </c>
      <c r="R147" t="n">
        <v>22.61</v>
      </c>
      <c r="S147" t="n">
        <v>17.37</v>
      </c>
      <c r="T147" t="n">
        <v>530.74</v>
      </c>
      <c r="U147" t="n">
        <v>0.77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75.76911995414362</v>
      </c>
      <c r="AB147" t="n">
        <v>103.6706526188751</v>
      </c>
      <c r="AC147" t="n">
        <v>93.77647103563061</v>
      </c>
      <c r="AD147" t="n">
        <v>75769.11995414362</v>
      </c>
      <c r="AE147" t="n">
        <v>103670.6526188751</v>
      </c>
      <c r="AF147" t="n">
        <v>2.286865765628946e-06</v>
      </c>
      <c r="AG147" t="n">
        <v>0.10125</v>
      </c>
      <c r="AH147" t="n">
        <v>93776.4710356306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10.2854</v>
      </c>
      <c r="E148" t="n">
        <v>9.720000000000001</v>
      </c>
      <c r="F148" t="n">
        <v>6.72</v>
      </c>
      <c r="G148" t="n">
        <v>134.36</v>
      </c>
      <c r="H148" t="n">
        <v>1.96</v>
      </c>
      <c r="I148" t="n">
        <v>3</v>
      </c>
      <c r="J148" t="n">
        <v>340.62</v>
      </c>
      <c r="K148" t="n">
        <v>59.89</v>
      </c>
      <c r="L148" t="n">
        <v>37.5</v>
      </c>
      <c r="M148" t="n">
        <v>1</v>
      </c>
      <c r="N148" t="n">
        <v>108.23</v>
      </c>
      <c r="O148" t="n">
        <v>42244.08</v>
      </c>
      <c r="P148" t="n">
        <v>103.95</v>
      </c>
      <c r="Q148" t="n">
        <v>204.14</v>
      </c>
      <c r="R148" t="n">
        <v>22.62</v>
      </c>
      <c r="S148" t="n">
        <v>17.37</v>
      </c>
      <c r="T148" t="n">
        <v>539.36</v>
      </c>
      <c r="U148" t="n">
        <v>0.77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75.99878409041837</v>
      </c>
      <c r="AB148" t="n">
        <v>103.9848892221927</v>
      </c>
      <c r="AC148" t="n">
        <v>94.06071733856147</v>
      </c>
      <c r="AD148" t="n">
        <v>75998.78409041837</v>
      </c>
      <c r="AE148" t="n">
        <v>103984.8892221927</v>
      </c>
      <c r="AF148" t="n">
        <v>2.286799065284809e-06</v>
      </c>
      <c r="AG148" t="n">
        <v>0.10125</v>
      </c>
      <c r="AH148" t="n">
        <v>94060.71733856147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10.2837</v>
      </c>
      <c r="E149" t="n">
        <v>9.720000000000001</v>
      </c>
      <c r="F149" t="n">
        <v>6.72</v>
      </c>
      <c r="G149" t="n">
        <v>134.39</v>
      </c>
      <c r="H149" t="n">
        <v>1.97</v>
      </c>
      <c r="I149" t="n">
        <v>3</v>
      </c>
      <c r="J149" t="n">
        <v>341.23</v>
      </c>
      <c r="K149" t="n">
        <v>59.89</v>
      </c>
      <c r="L149" t="n">
        <v>37.75</v>
      </c>
      <c r="M149" t="n">
        <v>1</v>
      </c>
      <c r="N149" t="n">
        <v>108.59</v>
      </c>
      <c r="O149" t="n">
        <v>42319.51</v>
      </c>
      <c r="P149" t="n">
        <v>104.09</v>
      </c>
      <c r="Q149" t="n">
        <v>204.14</v>
      </c>
      <c r="R149" t="n">
        <v>22.67</v>
      </c>
      <c r="S149" t="n">
        <v>17.37</v>
      </c>
      <c r="T149" t="n">
        <v>564.01</v>
      </c>
      <c r="U149" t="n">
        <v>0.77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76.08511048992548</v>
      </c>
      <c r="AB149" t="n">
        <v>104.1030048104502</v>
      </c>
      <c r="AC149" t="n">
        <v>94.16756014085203</v>
      </c>
      <c r="AD149" t="n">
        <v>76085.11048992549</v>
      </c>
      <c r="AE149" t="n">
        <v>104103.0048104502</v>
      </c>
      <c r="AF149" t="n">
        <v>2.286421096668034e-06</v>
      </c>
      <c r="AG149" t="n">
        <v>0.10125</v>
      </c>
      <c r="AH149" t="n">
        <v>94167.56014085203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10.284</v>
      </c>
      <c r="E150" t="n">
        <v>9.720000000000001</v>
      </c>
      <c r="F150" t="n">
        <v>6.72</v>
      </c>
      <c r="G150" t="n">
        <v>134.38</v>
      </c>
      <c r="H150" t="n">
        <v>1.98</v>
      </c>
      <c r="I150" t="n">
        <v>3</v>
      </c>
      <c r="J150" t="n">
        <v>341.84</v>
      </c>
      <c r="K150" t="n">
        <v>59.89</v>
      </c>
      <c r="L150" t="n">
        <v>38</v>
      </c>
      <c r="M150" t="n">
        <v>1</v>
      </c>
      <c r="N150" t="n">
        <v>108.96</v>
      </c>
      <c r="O150" t="n">
        <v>42395.13</v>
      </c>
      <c r="P150" t="n">
        <v>104.4</v>
      </c>
      <c r="Q150" t="n">
        <v>204.14</v>
      </c>
      <c r="R150" t="n">
        <v>22.68</v>
      </c>
      <c r="S150" t="n">
        <v>17.37</v>
      </c>
      <c r="T150" t="n">
        <v>567.9299999999999</v>
      </c>
      <c r="U150" t="n">
        <v>0.77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76.24698982045332</v>
      </c>
      <c r="AB150" t="n">
        <v>104.3244952520903</v>
      </c>
      <c r="AC150" t="n">
        <v>94.36791184560586</v>
      </c>
      <c r="AD150" t="n">
        <v>76246.98982045332</v>
      </c>
      <c r="AE150" t="n">
        <v>104324.4952520903</v>
      </c>
      <c r="AF150" t="n">
        <v>2.286487797012171e-06</v>
      </c>
      <c r="AG150" t="n">
        <v>0.10125</v>
      </c>
      <c r="AH150" t="n">
        <v>94367.91184560586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10.2845</v>
      </c>
      <c r="E151" t="n">
        <v>9.720000000000001</v>
      </c>
      <c r="F151" t="n">
        <v>6.72</v>
      </c>
      <c r="G151" t="n">
        <v>134.37</v>
      </c>
      <c r="H151" t="n">
        <v>1.99</v>
      </c>
      <c r="I151" t="n">
        <v>3</v>
      </c>
      <c r="J151" t="n">
        <v>342.46</v>
      </c>
      <c r="K151" t="n">
        <v>59.89</v>
      </c>
      <c r="L151" t="n">
        <v>38.25</v>
      </c>
      <c r="M151" t="n">
        <v>1</v>
      </c>
      <c r="N151" t="n">
        <v>109.32</v>
      </c>
      <c r="O151" t="n">
        <v>42470.94</v>
      </c>
      <c r="P151" t="n">
        <v>104.5</v>
      </c>
      <c r="Q151" t="n">
        <v>204.14</v>
      </c>
      <c r="R151" t="n">
        <v>22.67</v>
      </c>
      <c r="S151" t="n">
        <v>17.37</v>
      </c>
      <c r="T151" t="n">
        <v>562.6900000000001</v>
      </c>
      <c r="U151" t="n">
        <v>0.77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76.29629197897822</v>
      </c>
      <c r="AB151" t="n">
        <v>104.3919526404418</v>
      </c>
      <c r="AC151" t="n">
        <v>94.42893119549011</v>
      </c>
      <c r="AD151" t="n">
        <v>76296.29197897822</v>
      </c>
      <c r="AE151" t="n">
        <v>104391.9526404418</v>
      </c>
      <c r="AF151" t="n">
        <v>2.286598964252398e-06</v>
      </c>
      <c r="AG151" t="n">
        <v>0.10125</v>
      </c>
      <c r="AH151" t="n">
        <v>94428.93119549011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10.2848</v>
      </c>
      <c r="E152" t="n">
        <v>9.720000000000001</v>
      </c>
      <c r="F152" t="n">
        <v>6.72</v>
      </c>
      <c r="G152" t="n">
        <v>134.37</v>
      </c>
      <c r="H152" t="n">
        <v>2</v>
      </c>
      <c r="I152" t="n">
        <v>3</v>
      </c>
      <c r="J152" t="n">
        <v>343.08</v>
      </c>
      <c r="K152" t="n">
        <v>59.89</v>
      </c>
      <c r="L152" t="n">
        <v>38.5</v>
      </c>
      <c r="M152" t="n">
        <v>1</v>
      </c>
      <c r="N152" t="n">
        <v>109.69</v>
      </c>
      <c r="O152" t="n">
        <v>42546.93</v>
      </c>
      <c r="P152" t="n">
        <v>104.6</v>
      </c>
      <c r="Q152" t="n">
        <v>204.14</v>
      </c>
      <c r="R152" t="n">
        <v>22.64</v>
      </c>
      <c r="S152" t="n">
        <v>17.37</v>
      </c>
      <c r="T152" t="n">
        <v>548.21</v>
      </c>
      <c r="U152" t="n">
        <v>0.77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76.34703602666414</v>
      </c>
      <c r="AB152" t="n">
        <v>104.461382885155</v>
      </c>
      <c r="AC152" t="n">
        <v>94.4917351150939</v>
      </c>
      <c r="AD152" t="n">
        <v>76347.03602666414</v>
      </c>
      <c r="AE152" t="n">
        <v>104461.382885155</v>
      </c>
      <c r="AF152" t="n">
        <v>2.286665664596536e-06</v>
      </c>
      <c r="AG152" t="n">
        <v>0.10125</v>
      </c>
      <c r="AH152" t="n">
        <v>94491.73511509391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10.2872</v>
      </c>
      <c r="E153" t="n">
        <v>9.720000000000001</v>
      </c>
      <c r="F153" t="n">
        <v>6.72</v>
      </c>
      <c r="G153" t="n">
        <v>134.32</v>
      </c>
      <c r="H153" t="n">
        <v>2.01</v>
      </c>
      <c r="I153" t="n">
        <v>3</v>
      </c>
      <c r="J153" t="n">
        <v>343.69</v>
      </c>
      <c r="K153" t="n">
        <v>59.89</v>
      </c>
      <c r="L153" t="n">
        <v>38.75</v>
      </c>
      <c r="M153" t="n">
        <v>1</v>
      </c>
      <c r="N153" t="n">
        <v>110.06</v>
      </c>
      <c r="O153" t="n">
        <v>42623.24</v>
      </c>
      <c r="P153" t="n">
        <v>104.85</v>
      </c>
      <c r="Q153" t="n">
        <v>204.14</v>
      </c>
      <c r="R153" t="n">
        <v>22.59</v>
      </c>
      <c r="S153" t="n">
        <v>17.37</v>
      </c>
      <c r="T153" t="n">
        <v>524.54</v>
      </c>
      <c r="U153" t="n">
        <v>0.77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76.46193026956617</v>
      </c>
      <c r="AB153" t="n">
        <v>104.6185862570698</v>
      </c>
      <c r="AC153" t="n">
        <v>94.63393521782945</v>
      </c>
      <c r="AD153" t="n">
        <v>76461.93026956616</v>
      </c>
      <c r="AE153" t="n">
        <v>104618.5862570698</v>
      </c>
      <c r="AF153" t="n">
        <v>2.287199267349631e-06</v>
      </c>
      <c r="AG153" t="n">
        <v>0.10125</v>
      </c>
      <c r="AH153" t="n">
        <v>94633.93521782945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10.2851</v>
      </c>
      <c r="E154" t="n">
        <v>9.720000000000001</v>
      </c>
      <c r="F154" t="n">
        <v>6.72</v>
      </c>
      <c r="G154" t="n">
        <v>134.36</v>
      </c>
      <c r="H154" t="n">
        <v>2.02</v>
      </c>
      <c r="I154" t="n">
        <v>3</v>
      </c>
      <c r="J154" t="n">
        <v>344.31</v>
      </c>
      <c r="K154" t="n">
        <v>59.89</v>
      </c>
      <c r="L154" t="n">
        <v>39</v>
      </c>
      <c r="M154" t="n">
        <v>1</v>
      </c>
      <c r="N154" t="n">
        <v>110.43</v>
      </c>
      <c r="O154" t="n">
        <v>42699.62</v>
      </c>
      <c r="P154" t="n">
        <v>105.01</v>
      </c>
      <c r="Q154" t="n">
        <v>204.14</v>
      </c>
      <c r="R154" t="n">
        <v>22.61</v>
      </c>
      <c r="S154" t="n">
        <v>17.37</v>
      </c>
      <c r="T154" t="n">
        <v>534.24</v>
      </c>
      <c r="U154" t="n">
        <v>0.77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76.56180149459189</v>
      </c>
      <c r="AB154" t="n">
        <v>104.7552344731574</v>
      </c>
      <c r="AC154" t="n">
        <v>94.75754191996067</v>
      </c>
      <c r="AD154" t="n">
        <v>76561.80149459188</v>
      </c>
      <c r="AE154" t="n">
        <v>104755.2344731574</v>
      </c>
      <c r="AF154" t="n">
        <v>2.286732364940673e-06</v>
      </c>
      <c r="AG154" t="n">
        <v>0.10125</v>
      </c>
      <c r="AH154" t="n">
        <v>94757.54191996067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10.2845</v>
      </c>
      <c r="E155" t="n">
        <v>9.720000000000001</v>
      </c>
      <c r="F155" t="n">
        <v>6.72</v>
      </c>
      <c r="G155" t="n">
        <v>134.37</v>
      </c>
      <c r="H155" t="n">
        <v>2.03</v>
      </c>
      <c r="I155" t="n">
        <v>3</v>
      </c>
      <c r="J155" t="n">
        <v>344.93</v>
      </c>
      <c r="K155" t="n">
        <v>59.89</v>
      </c>
      <c r="L155" t="n">
        <v>39.25</v>
      </c>
      <c r="M155" t="n">
        <v>1</v>
      </c>
      <c r="N155" t="n">
        <v>110.8</v>
      </c>
      <c r="O155" t="n">
        <v>42776.18</v>
      </c>
      <c r="P155" t="n">
        <v>105.11</v>
      </c>
      <c r="Q155" t="n">
        <v>204.16</v>
      </c>
      <c r="R155" t="n">
        <v>22.66</v>
      </c>
      <c r="S155" t="n">
        <v>17.37</v>
      </c>
      <c r="T155" t="n">
        <v>559.76</v>
      </c>
      <c r="U155" t="n">
        <v>0.77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76.61906846065885</v>
      </c>
      <c r="AB155" t="n">
        <v>104.8335896625704</v>
      </c>
      <c r="AC155" t="n">
        <v>94.82841900006835</v>
      </c>
      <c r="AD155" t="n">
        <v>76619.06846065885</v>
      </c>
      <c r="AE155" t="n">
        <v>104833.5896625704</v>
      </c>
      <c r="AF155" t="n">
        <v>2.286598964252398e-06</v>
      </c>
      <c r="AG155" t="n">
        <v>0.10125</v>
      </c>
      <c r="AH155" t="n">
        <v>94828.41900006834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10.2828</v>
      </c>
      <c r="E156" t="n">
        <v>9.720000000000001</v>
      </c>
      <c r="F156" t="n">
        <v>6.72</v>
      </c>
      <c r="G156" t="n">
        <v>134.41</v>
      </c>
      <c r="H156" t="n">
        <v>2.04</v>
      </c>
      <c r="I156" t="n">
        <v>3</v>
      </c>
      <c r="J156" t="n">
        <v>345.56</v>
      </c>
      <c r="K156" t="n">
        <v>59.89</v>
      </c>
      <c r="L156" t="n">
        <v>39.5</v>
      </c>
      <c r="M156" t="n">
        <v>1</v>
      </c>
      <c r="N156" t="n">
        <v>111.17</v>
      </c>
      <c r="O156" t="n">
        <v>42852.94</v>
      </c>
      <c r="P156" t="n">
        <v>105.23</v>
      </c>
      <c r="Q156" t="n">
        <v>204.19</v>
      </c>
      <c r="R156" t="n">
        <v>22.73</v>
      </c>
      <c r="S156" t="n">
        <v>17.37</v>
      </c>
      <c r="T156" t="n">
        <v>593.91</v>
      </c>
      <c r="U156" t="n">
        <v>0.76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76.69492037907618</v>
      </c>
      <c r="AB156" t="n">
        <v>104.9373736036994</v>
      </c>
      <c r="AC156" t="n">
        <v>94.92229794751769</v>
      </c>
      <c r="AD156" t="n">
        <v>76694.92037907618</v>
      </c>
      <c r="AE156" t="n">
        <v>104937.3736036994</v>
      </c>
      <c r="AF156" t="n">
        <v>2.286220995635623e-06</v>
      </c>
      <c r="AG156" t="n">
        <v>0.10125</v>
      </c>
      <c r="AH156" t="n">
        <v>94922.2979475177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10.2804</v>
      </c>
      <c r="E157" t="n">
        <v>9.73</v>
      </c>
      <c r="F157" t="n">
        <v>6.72</v>
      </c>
      <c r="G157" t="n">
        <v>134.45</v>
      </c>
      <c r="H157" t="n">
        <v>2.05</v>
      </c>
      <c r="I157" t="n">
        <v>3</v>
      </c>
      <c r="J157" t="n">
        <v>346.18</v>
      </c>
      <c r="K157" t="n">
        <v>59.89</v>
      </c>
      <c r="L157" t="n">
        <v>39.75</v>
      </c>
      <c r="M157" t="n">
        <v>1</v>
      </c>
      <c r="N157" t="n">
        <v>111.54</v>
      </c>
      <c r="O157" t="n">
        <v>42929.9</v>
      </c>
      <c r="P157" t="n">
        <v>105.33</v>
      </c>
      <c r="Q157" t="n">
        <v>204.14</v>
      </c>
      <c r="R157" t="n">
        <v>22.77</v>
      </c>
      <c r="S157" t="n">
        <v>17.37</v>
      </c>
      <c r="T157" t="n">
        <v>613.54</v>
      </c>
      <c r="U157" t="n">
        <v>0.76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76.76563257625668</v>
      </c>
      <c r="AB157" t="n">
        <v>105.0341251514837</v>
      </c>
      <c r="AC157" t="n">
        <v>95.00981566337315</v>
      </c>
      <c r="AD157" t="n">
        <v>76765.63257625668</v>
      </c>
      <c r="AE157" t="n">
        <v>105034.1251514837</v>
      </c>
      <c r="AF157" t="n">
        <v>2.285687392882528e-06</v>
      </c>
      <c r="AG157" t="n">
        <v>0.1013541666666667</v>
      </c>
      <c r="AH157" t="n">
        <v>95009.81566337314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10.2831</v>
      </c>
      <c r="E158" t="n">
        <v>9.720000000000001</v>
      </c>
      <c r="F158" t="n">
        <v>6.72</v>
      </c>
      <c r="G158" t="n">
        <v>134.4</v>
      </c>
      <c r="H158" t="n">
        <v>2.06</v>
      </c>
      <c r="I158" t="n">
        <v>3</v>
      </c>
      <c r="J158" t="n">
        <v>346.81</v>
      </c>
      <c r="K158" t="n">
        <v>59.89</v>
      </c>
      <c r="L158" t="n">
        <v>40</v>
      </c>
      <c r="M158" t="n">
        <v>1</v>
      </c>
      <c r="N158" t="n">
        <v>111.92</v>
      </c>
      <c r="O158" t="n">
        <v>43007.05</v>
      </c>
      <c r="P158" t="n">
        <v>105.33</v>
      </c>
      <c r="Q158" t="n">
        <v>204.14</v>
      </c>
      <c r="R158" t="n">
        <v>22.71</v>
      </c>
      <c r="S158" t="n">
        <v>17.37</v>
      </c>
      <c r="T158" t="n">
        <v>583.3200000000001</v>
      </c>
      <c r="U158" t="n">
        <v>0.76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76.74566118614023</v>
      </c>
      <c r="AB158" t="n">
        <v>105.0067994144508</v>
      </c>
      <c r="AC158" t="n">
        <v>94.98509785633077</v>
      </c>
      <c r="AD158" t="n">
        <v>76745.66118614022</v>
      </c>
      <c r="AE158" t="n">
        <v>105006.7994144508</v>
      </c>
      <c r="AF158" t="n">
        <v>2.28628769597976e-06</v>
      </c>
      <c r="AG158" t="n">
        <v>0.10125</v>
      </c>
      <c r="AH158" t="n">
        <v>94985.09785633077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7.7845</v>
      </c>
      <c r="E2" t="n">
        <v>12.85</v>
      </c>
      <c r="F2" t="n">
        <v>8.17</v>
      </c>
      <c r="G2" t="n">
        <v>6.71</v>
      </c>
      <c r="H2" t="n">
        <v>0.11</v>
      </c>
      <c r="I2" t="n">
        <v>73</v>
      </c>
      <c r="J2" t="n">
        <v>159.12</v>
      </c>
      <c r="K2" t="n">
        <v>50.28</v>
      </c>
      <c r="L2" t="n">
        <v>1</v>
      </c>
      <c r="M2" t="n">
        <v>71</v>
      </c>
      <c r="N2" t="n">
        <v>27.84</v>
      </c>
      <c r="O2" t="n">
        <v>19859.16</v>
      </c>
      <c r="P2" t="n">
        <v>100.12</v>
      </c>
      <c r="Q2" t="n">
        <v>204.28</v>
      </c>
      <c r="R2" t="n">
        <v>67.81999999999999</v>
      </c>
      <c r="S2" t="n">
        <v>17.37</v>
      </c>
      <c r="T2" t="n">
        <v>22785.82</v>
      </c>
      <c r="U2" t="n">
        <v>0.26</v>
      </c>
      <c r="V2" t="n">
        <v>0.63</v>
      </c>
      <c r="W2" t="n">
        <v>1.26</v>
      </c>
      <c r="X2" t="n">
        <v>1.47</v>
      </c>
      <c r="Y2" t="n">
        <v>1</v>
      </c>
      <c r="Z2" t="n">
        <v>10</v>
      </c>
      <c r="AA2" t="n">
        <v>96.78523993592532</v>
      </c>
      <c r="AB2" t="n">
        <v>132.4258351437119</v>
      </c>
      <c r="AC2" t="n">
        <v>119.7872992984583</v>
      </c>
      <c r="AD2" t="n">
        <v>96785.23993592532</v>
      </c>
      <c r="AE2" t="n">
        <v>132425.8351437119</v>
      </c>
      <c r="AF2" t="n">
        <v>1.879681480250195e-06</v>
      </c>
      <c r="AG2" t="n">
        <v>0.1338541666666667</v>
      </c>
      <c r="AH2" t="n">
        <v>119787.2992984583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8.370100000000001</v>
      </c>
      <c r="E3" t="n">
        <v>11.95</v>
      </c>
      <c r="F3" t="n">
        <v>7.82</v>
      </c>
      <c r="G3" t="n">
        <v>8.380000000000001</v>
      </c>
      <c r="H3" t="n">
        <v>0.14</v>
      </c>
      <c r="I3" t="n">
        <v>56</v>
      </c>
      <c r="J3" t="n">
        <v>159.48</v>
      </c>
      <c r="K3" t="n">
        <v>50.28</v>
      </c>
      <c r="L3" t="n">
        <v>1.25</v>
      </c>
      <c r="M3" t="n">
        <v>54</v>
      </c>
      <c r="N3" t="n">
        <v>27.95</v>
      </c>
      <c r="O3" t="n">
        <v>19902.91</v>
      </c>
      <c r="P3" t="n">
        <v>95.64</v>
      </c>
      <c r="Q3" t="n">
        <v>204.22</v>
      </c>
      <c r="R3" t="n">
        <v>56.86</v>
      </c>
      <c r="S3" t="n">
        <v>17.37</v>
      </c>
      <c r="T3" t="n">
        <v>17390.28</v>
      </c>
      <c r="U3" t="n">
        <v>0.31</v>
      </c>
      <c r="V3" t="n">
        <v>0.65</v>
      </c>
      <c r="W3" t="n">
        <v>1.23</v>
      </c>
      <c r="X3" t="n">
        <v>1.12</v>
      </c>
      <c r="Y3" t="n">
        <v>1</v>
      </c>
      <c r="Z3" t="n">
        <v>10</v>
      </c>
      <c r="AA3" t="n">
        <v>86.22815497777061</v>
      </c>
      <c r="AB3" t="n">
        <v>117.9811657582542</v>
      </c>
      <c r="AC3" t="n">
        <v>106.7212088859233</v>
      </c>
      <c r="AD3" t="n">
        <v>86228.15497777061</v>
      </c>
      <c r="AE3" t="n">
        <v>117981.1657582542</v>
      </c>
      <c r="AF3" t="n">
        <v>2.021083172694734e-06</v>
      </c>
      <c r="AG3" t="n">
        <v>0.1244791666666667</v>
      </c>
      <c r="AH3" t="n">
        <v>106721.2088859233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8.767200000000001</v>
      </c>
      <c r="E4" t="n">
        <v>11.41</v>
      </c>
      <c r="F4" t="n">
        <v>7.6</v>
      </c>
      <c r="G4" t="n">
        <v>9.91</v>
      </c>
      <c r="H4" t="n">
        <v>0.17</v>
      </c>
      <c r="I4" t="n">
        <v>46</v>
      </c>
      <c r="J4" t="n">
        <v>159.83</v>
      </c>
      <c r="K4" t="n">
        <v>50.28</v>
      </c>
      <c r="L4" t="n">
        <v>1.5</v>
      </c>
      <c r="M4" t="n">
        <v>44</v>
      </c>
      <c r="N4" t="n">
        <v>28.05</v>
      </c>
      <c r="O4" t="n">
        <v>19946.71</v>
      </c>
      <c r="P4" t="n">
        <v>92.70999999999999</v>
      </c>
      <c r="Q4" t="n">
        <v>204.18</v>
      </c>
      <c r="R4" t="n">
        <v>50.16</v>
      </c>
      <c r="S4" t="n">
        <v>17.37</v>
      </c>
      <c r="T4" t="n">
        <v>14090.49</v>
      </c>
      <c r="U4" t="n">
        <v>0.35</v>
      </c>
      <c r="V4" t="n">
        <v>0.67</v>
      </c>
      <c r="W4" t="n">
        <v>1.21</v>
      </c>
      <c r="X4" t="n">
        <v>0.91</v>
      </c>
      <c r="Y4" t="n">
        <v>1</v>
      </c>
      <c r="Z4" t="n">
        <v>10</v>
      </c>
      <c r="AA4" t="n">
        <v>79.98546494251562</v>
      </c>
      <c r="AB4" t="n">
        <v>109.4396418439756</v>
      </c>
      <c r="AC4" t="n">
        <v>98.99487602591658</v>
      </c>
      <c r="AD4" t="n">
        <v>79985.46494251562</v>
      </c>
      <c r="AE4" t="n">
        <v>109439.6418439756</v>
      </c>
      <c r="AF4" t="n">
        <v>2.116968780737299e-06</v>
      </c>
      <c r="AG4" t="n">
        <v>0.1188541666666667</v>
      </c>
      <c r="AH4" t="n">
        <v>98994.87602591659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9.0509</v>
      </c>
      <c r="E5" t="n">
        <v>11.05</v>
      </c>
      <c r="F5" t="n">
        <v>7.47</v>
      </c>
      <c r="G5" t="n">
        <v>11.49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90.87</v>
      </c>
      <c r="Q5" t="n">
        <v>204.22</v>
      </c>
      <c r="R5" t="n">
        <v>45.88</v>
      </c>
      <c r="S5" t="n">
        <v>17.37</v>
      </c>
      <c r="T5" t="n">
        <v>11986.82</v>
      </c>
      <c r="U5" t="n">
        <v>0.38</v>
      </c>
      <c r="V5" t="n">
        <v>0.68</v>
      </c>
      <c r="W5" t="n">
        <v>1.2</v>
      </c>
      <c r="X5" t="n">
        <v>0.78</v>
      </c>
      <c r="Y5" t="n">
        <v>1</v>
      </c>
      <c r="Z5" t="n">
        <v>10</v>
      </c>
      <c r="AA5" t="n">
        <v>76.08404377182272</v>
      </c>
      <c r="AB5" t="n">
        <v>104.1015452796818</v>
      </c>
      <c r="AC5" t="n">
        <v>94.16623990565165</v>
      </c>
      <c r="AD5" t="n">
        <v>76084.04377182272</v>
      </c>
      <c r="AE5" t="n">
        <v>104101.5452796818</v>
      </c>
      <c r="AF5" t="n">
        <v>2.18547229874706e-06</v>
      </c>
      <c r="AG5" t="n">
        <v>0.1151041666666667</v>
      </c>
      <c r="AH5" t="n">
        <v>94166.23990565164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9.3317</v>
      </c>
      <c r="E6" t="n">
        <v>10.72</v>
      </c>
      <c r="F6" t="n">
        <v>7.33</v>
      </c>
      <c r="G6" t="n">
        <v>13.32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88.97</v>
      </c>
      <c r="Q6" t="n">
        <v>204.15</v>
      </c>
      <c r="R6" t="n">
        <v>41.5</v>
      </c>
      <c r="S6" t="n">
        <v>17.37</v>
      </c>
      <c r="T6" t="n">
        <v>9828.66</v>
      </c>
      <c r="U6" t="n">
        <v>0.42</v>
      </c>
      <c r="V6" t="n">
        <v>0.7</v>
      </c>
      <c r="W6" t="n">
        <v>1.19</v>
      </c>
      <c r="X6" t="n">
        <v>0.64</v>
      </c>
      <c r="Y6" t="n">
        <v>1</v>
      </c>
      <c r="Z6" t="n">
        <v>10</v>
      </c>
      <c r="AA6" t="n">
        <v>72.38162327204972</v>
      </c>
      <c r="AB6" t="n">
        <v>99.03573021263034</v>
      </c>
      <c r="AC6" t="n">
        <v>89.58389911868188</v>
      </c>
      <c r="AD6" t="n">
        <v>72381.62327204972</v>
      </c>
      <c r="AE6" t="n">
        <v>99035.73021263034</v>
      </c>
      <c r="AF6" t="n">
        <v>2.253275569304482e-06</v>
      </c>
      <c r="AG6" t="n">
        <v>0.1116666666666667</v>
      </c>
      <c r="AH6" t="n">
        <v>89583.89911868189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9.513999999999999</v>
      </c>
      <c r="E7" t="n">
        <v>10.51</v>
      </c>
      <c r="F7" t="n">
        <v>7.25</v>
      </c>
      <c r="G7" t="n">
        <v>15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87.81</v>
      </c>
      <c r="Q7" t="n">
        <v>204.14</v>
      </c>
      <c r="R7" t="n">
        <v>39.62</v>
      </c>
      <c r="S7" t="n">
        <v>17.37</v>
      </c>
      <c r="T7" t="n">
        <v>8909.530000000001</v>
      </c>
      <c r="U7" t="n">
        <v>0.44</v>
      </c>
      <c r="V7" t="n">
        <v>0.7</v>
      </c>
      <c r="W7" t="n">
        <v>1.17</v>
      </c>
      <c r="X7" t="n">
        <v>0.5600000000000001</v>
      </c>
      <c r="Y7" t="n">
        <v>1</v>
      </c>
      <c r="Z7" t="n">
        <v>10</v>
      </c>
      <c r="AA7" t="n">
        <v>70.16383551616909</v>
      </c>
      <c r="AB7" t="n">
        <v>96.00125516314553</v>
      </c>
      <c r="AC7" t="n">
        <v>86.83903010900644</v>
      </c>
      <c r="AD7" t="n">
        <v>70163.83551616909</v>
      </c>
      <c r="AE7" t="n">
        <v>96001.25516314553</v>
      </c>
      <c r="AF7" t="n">
        <v>2.297294572946285e-06</v>
      </c>
      <c r="AG7" t="n">
        <v>0.1094791666666667</v>
      </c>
      <c r="AH7" t="n">
        <v>86839.03010900645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9.6585</v>
      </c>
      <c r="E8" t="n">
        <v>10.35</v>
      </c>
      <c r="F8" t="n">
        <v>7.19</v>
      </c>
      <c r="G8" t="n">
        <v>16.6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86.95</v>
      </c>
      <c r="Q8" t="n">
        <v>204.14</v>
      </c>
      <c r="R8" t="n">
        <v>37.29</v>
      </c>
      <c r="S8" t="n">
        <v>17.37</v>
      </c>
      <c r="T8" t="n">
        <v>7756.95</v>
      </c>
      <c r="U8" t="n">
        <v>0.47</v>
      </c>
      <c r="V8" t="n">
        <v>0.71</v>
      </c>
      <c r="W8" t="n">
        <v>1.18</v>
      </c>
      <c r="X8" t="n">
        <v>0.5</v>
      </c>
      <c r="Y8" t="n">
        <v>1</v>
      </c>
      <c r="Z8" t="n">
        <v>10</v>
      </c>
      <c r="AA8" t="n">
        <v>68.50726111164344</v>
      </c>
      <c r="AB8" t="n">
        <v>93.7346569799699</v>
      </c>
      <c r="AC8" t="n">
        <v>84.78875287524183</v>
      </c>
      <c r="AD8" t="n">
        <v>68507.26111164344</v>
      </c>
      <c r="AE8" t="n">
        <v>93734.65697996989</v>
      </c>
      <c r="AF8" t="n">
        <v>2.332186213243819e-06</v>
      </c>
      <c r="AG8" t="n">
        <v>0.1078125</v>
      </c>
      <c r="AH8" t="n">
        <v>84788.75287524183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9.7387</v>
      </c>
      <c r="E9" t="n">
        <v>10.27</v>
      </c>
      <c r="F9" t="n">
        <v>7.17</v>
      </c>
      <c r="G9" t="n">
        <v>17.93</v>
      </c>
      <c r="H9" t="n">
        <v>0.3</v>
      </c>
      <c r="I9" t="n">
        <v>24</v>
      </c>
      <c r="J9" t="n">
        <v>161.61</v>
      </c>
      <c r="K9" t="n">
        <v>50.28</v>
      </c>
      <c r="L9" t="n">
        <v>2.75</v>
      </c>
      <c r="M9" t="n">
        <v>22</v>
      </c>
      <c r="N9" t="n">
        <v>28.58</v>
      </c>
      <c r="O9" t="n">
        <v>20166.2</v>
      </c>
      <c r="P9" t="n">
        <v>86.45</v>
      </c>
      <c r="Q9" t="n">
        <v>204.15</v>
      </c>
      <c r="R9" t="n">
        <v>36.87</v>
      </c>
      <c r="S9" t="n">
        <v>17.37</v>
      </c>
      <c r="T9" t="n">
        <v>7556.61</v>
      </c>
      <c r="U9" t="n">
        <v>0.47</v>
      </c>
      <c r="V9" t="n">
        <v>0.71</v>
      </c>
      <c r="W9" t="n">
        <v>1.17</v>
      </c>
      <c r="X9" t="n">
        <v>0.48</v>
      </c>
      <c r="Y9" t="n">
        <v>1</v>
      </c>
      <c r="Z9" t="n">
        <v>10</v>
      </c>
      <c r="AA9" t="n">
        <v>67.6288154887</v>
      </c>
      <c r="AB9" t="n">
        <v>92.53272892437349</v>
      </c>
      <c r="AC9" t="n">
        <v>83.70153514635456</v>
      </c>
      <c r="AD9" t="n">
        <v>67628.8154887</v>
      </c>
      <c r="AE9" t="n">
        <v>92532.72892437348</v>
      </c>
      <c r="AF9" t="n">
        <v>2.351551677270547e-06</v>
      </c>
      <c r="AG9" t="n">
        <v>0.1069791666666667</v>
      </c>
      <c r="AH9" t="n">
        <v>83701.53514635455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9.8522</v>
      </c>
      <c r="E10" t="n">
        <v>10.15</v>
      </c>
      <c r="F10" t="n">
        <v>7.12</v>
      </c>
      <c r="G10" t="n">
        <v>19.41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20</v>
      </c>
      <c r="N10" t="n">
        <v>28.69</v>
      </c>
      <c r="O10" t="n">
        <v>20210.21</v>
      </c>
      <c r="P10" t="n">
        <v>85.61</v>
      </c>
      <c r="Q10" t="n">
        <v>204.15</v>
      </c>
      <c r="R10" t="n">
        <v>35.02</v>
      </c>
      <c r="S10" t="n">
        <v>17.37</v>
      </c>
      <c r="T10" t="n">
        <v>6643.41</v>
      </c>
      <c r="U10" t="n">
        <v>0.5</v>
      </c>
      <c r="V10" t="n">
        <v>0.72</v>
      </c>
      <c r="W10" t="n">
        <v>1.17</v>
      </c>
      <c r="X10" t="n">
        <v>0.42</v>
      </c>
      <c r="Y10" t="n">
        <v>1</v>
      </c>
      <c r="Z10" t="n">
        <v>10</v>
      </c>
      <c r="AA10" t="n">
        <v>66.28468633710442</v>
      </c>
      <c r="AB10" t="n">
        <v>90.69363212036831</v>
      </c>
      <c r="AC10" t="n">
        <v>82.03795916013446</v>
      </c>
      <c r="AD10" t="n">
        <v>66284.68633710442</v>
      </c>
      <c r="AE10" t="n">
        <v>90693.6321203683</v>
      </c>
      <c r="AF10" t="n">
        <v>2.378957913767226e-06</v>
      </c>
      <c r="AG10" t="n">
        <v>0.1057291666666667</v>
      </c>
      <c r="AH10" t="n">
        <v>82037.95916013446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9.9613</v>
      </c>
      <c r="E11" t="n">
        <v>10.04</v>
      </c>
      <c r="F11" t="n">
        <v>7.07</v>
      </c>
      <c r="G11" t="n">
        <v>21.21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84.90000000000001</v>
      </c>
      <c r="Q11" t="n">
        <v>204.14</v>
      </c>
      <c r="R11" t="n">
        <v>33.67</v>
      </c>
      <c r="S11" t="n">
        <v>17.37</v>
      </c>
      <c r="T11" t="n">
        <v>5976.74</v>
      </c>
      <c r="U11" t="n">
        <v>0.52</v>
      </c>
      <c r="V11" t="n">
        <v>0.72</v>
      </c>
      <c r="W11" t="n">
        <v>1.17</v>
      </c>
      <c r="X11" t="n">
        <v>0.38</v>
      </c>
      <c r="Y11" t="n">
        <v>1</v>
      </c>
      <c r="Z11" t="n">
        <v>10</v>
      </c>
      <c r="AA11" t="n">
        <v>65.07025635516494</v>
      </c>
      <c r="AB11" t="n">
        <v>89.03199544220999</v>
      </c>
      <c r="AC11" t="n">
        <v>80.53490675441734</v>
      </c>
      <c r="AD11" t="n">
        <v>65070.25635516494</v>
      </c>
      <c r="AE11" t="n">
        <v>89031.99544220998</v>
      </c>
      <c r="AF11" t="n">
        <v>2.40530170585346e-06</v>
      </c>
      <c r="AG11" t="n">
        <v>0.1045833333333333</v>
      </c>
      <c r="AH11" t="n">
        <v>80534.90675441733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10.0078</v>
      </c>
      <c r="E12" t="n">
        <v>9.99</v>
      </c>
      <c r="F12" t="n">
        <v>7.06</v>
      </c>
      <c r="G12" t="n">
        <v>22.28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17</v>
      </c>
      <c r="N12" t="n">
        <v>28.9</v>
      </c>
      <c r="O12" t="n">
        <v>20298.34</v>
      </c>
      <c r="P12" t="n">
        <v>84.5</v>
      </c>
      <c r="Q12" t="n">
        <v>204.15</v>
      </c>
      <c r="R12" t="n">
        <v>32.95</v>
      </c>
      <c r="S12" t="n">
        <v>17.37</v>
      </c>
      <c r="T12" t="n">
        <v>5624.04</v>
      </c>
      <c r="U12" t="n">
        <v>0.53</v>
      </c>
      <c r="V12" t="n">
        <v>0.72</v>
      </c>
      <c r="W12" t="n">
        <v>1.17</v>
      </c>
      <c r="X12" t="n">
        <v>0.36</v>
      </c>
      <c r="Y12" t="n">
        <v>1</v>
      </c>
      <c r="Z12" t="n">
        <v>10</v>
      </c>
      <c r="AA12" t="n">
        <v>64.53430466185888</v>
      </c>
      <c r="AB12" t="n">
        <v>88.29868269090905</v>
      </c>
      <c r="AC12" t="n">
        <v>79.87158034288942</v>
      </c>
      <c r="AD12" t="n">
        <v>64534.30466185888</v>
      </c>
      <c r="AE12" t="n">
        <v>88298.68269090905</v>
      </c>
      <c r="AF12" t="n">
        <v>2.416529811554743e-06</v>
      </c>
      <c r="AG12" t="n">
        <v>0.1040625</v>
      </c>
      <c r="AH12" t="n">
        <v>79871.58034288941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10.1223</v>
      </c>
      <c r="E13" t="n">
        <v>9.880000000000001</v>
      </c>
      <c r="F13" t="n">
        <v>7.01</v>
      </c>
      <c r="G13" t="n">
        <v>24.73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83.45999999999999</v>
      </c>
      <c r="Q13" t="n">
        <v>204.16</v>
      </c>
      <c r="R13" t="n">
        <v>31.45</v>
      </c>
      <c r="S13" t="n">
        <v>17.37</v>
      </c>
      <c r="T13" t="n">
        <v>4881.2</v>
      </c>
      <c r="U13" t="n">
        <v>0.55</v>
      </c>
      <c r="V13" t="n">
        <v>0.73</v>
      </c>
      <c r="W13" t="n">
        <v>1.17</v>
      </c>
      <c r="X13" t="n">
        <v>0.31</v>
      </c>
      <c r="Y13" t="n">
        <v>1</v>
      </c>
      <c r="Z13" t="n">
        <v>10</v>
      </c>
      <c r="AA13" t="n">
        <v>63.14714103966701</v>
      </c>
      <c r="AB13" t="n">
        <v>86.40070422568714</v>
      </c>
      <c r="AC13" t="n">
        <v>78.15474227855819</v>
      </c>
      <c r="AD13" t="n">
        <v>63147.141039667</v>
      </c>
      <c r="AE13" t="n">
        <v>86400.70422568714</v>
      </c>
      <c r="AF13" t="n">
        <v>2.444177512690159e-06</v>
      </c>
      <c r="AG13" t="n">
        <v>0.1029166666666667</v>
      </c>
      <c r="AH13" t="n">
        <v>78154.74227855819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10.1721</v>
      </c>
      <c r="E14" t="n">
        <v>9.83</v>
      </c>
      <c r="F14" t="n">
        <v>6.99</v>
      </c>
      <c r="G14" t="n">
        <v>26.22</v>
      </c>
      <c r="H14" t="n">
        <v>0.43</v>
      </c>
      <c r="I14" t="n">
        <v>16</v>
      </c>
      <c r="J14" t="n">
        <v>163.4</v>
      </c>
      <c r="K14" t="n">
        <v>50.28</v>
      </c>
      <c r="L14" t="n">
        <v>4</v>
      </c>
      <c r="M14" t="n">
        <v>14</v>
      </c>
      <c r="N14" t="n">
        <v>29.12</v>
      </c>
      <c r="O14" t="n">
        <v>20386.62</v>
      </c>
      <c r="P14" t="n">
        <v>83.28</v>
      </c>
      <c r="Q14" t="n">
        <v>204.15</v>
      </c>
      <c r="R14" t="n">
        <v>31.16</v>
      </c>
      <c r="S14" t="n">
        <v>17.37</v>
      </c>
      <c r="T14" t="n">
        <v>4741.42</v>
      </c>
      <c r="U14" t="n">
        <v>0.5600000000000001</v>
      </c>
      <c r="V14" t="n">
        <v>0.73</v>
      </c>
      <c r="W14" t="n">
        <v>1.16</v>
      </c>
      <c r="X14" t="n">
        <v>0.3</v>
      </c>
      <c r="Y14" t="n">
        <v>1</v>
      </c>
      <c r="Z14" t="n">
        <v>10</v>
      </c>
      <c r="AA14" t="n">
        <v>62.70322101627386</v>
      </c>
      <c r="AB14" t="n">
        <v>85.79331326531171</v>
      </c>
      <c r="AC14" t="n">
        <v>77.6053198589622</v>
      </c>
      <c r="AD14" t="n">
        <v>62703.22101627386</v>
      </c>
      <c r="AE14" t="n">
        <v>85793.31326531171</v>
      </c>
      <c r="AF14" t="n">
        <v>2.456202451699275e-06</v>
      </c>
      <c r="AG14" t="n">
        <v>0.1023958333333333</v>
      </c>
      <c r="AH14" t="n">
        <v>77605.3198589622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10.2067</v>
      </c>
      <c r="E15" t="n">
        <v>9.800000000000001</v>
      </c>
      <c r="F15" t="n">
        <v>6.99</v>
      </c>
      <c r="G15" t="n">
        <v>27.96</v>
      </c>
      <c r="H15" t="n">
        <v>0.46</v>
      </c>
      <c r="I15" t="n">
        <v>15</v>
      </c>
      <c r="J15" t="n">
        <v>163.76</v>
      </c>
      <c r="K15" t="n">
        <v>50.28</v>
      </c>
      <c r="L15" t="n">
        <v>4.25</v>
      </c>
      <c r="M15" t="n">
        <v>13</v>
      </c>
      <c r="N15" t="n">
        <v>29.23</v>
      </c>
      <c r="O15" t="n">
        <v>20430.81</v>
      </c>
      <c r="P15" t="n">
        <v>82.98</v>
      </c>
      <c r="Q15" t="n">
        <v>204.16</v>
      </c>
      <c r="R15" t="n">
        <v>31.21</v>
      </c>
      <c r="S15" t="n">
        <v>17.37</v>
      </c>
      <c r="T15" t="n">
        <v>4774.43</v>
      </c>
      <c r="U15" t="n">
        <v>0.5600000000000001</v>
      </c>
      <c r="V15" t="n">
        <v>0.73</v>
      </c>
      <c r="W15" t="n">
        <v>1.16</v>
      </c>
      <c r="X15" t="n">
        <v>0.3</v>
      </c>
      <c r="Y15" t="n">
        <v>1</v>
      </c>
      <c r="Z15" t="n">
        <v>10</v>
      </c>
      <c r="AA15" t="n">
        <v>62.33634363849234</v>
      </c>
      <c r="AB15" t="n">
        <v>85.29133545154373</v>
      </c>
      <c r="AC15" t="n">
        <v>77.15125010320979</v>
      </c>
      <c r="AD15" t="n">
        <v>62336.34363849235</v>
      </c>
      <c r="AE15" t="n">
        <v>85291.33545154372</v>
      </c>
      <c r="AF15" t="n">
        <v>2.464557128199584e-06</v>
      </c>
      <c r="AG15" t="n">
        <v>0.1020833333333333</v>
      </c>
      <c r="AH15" t="n">
        <v>77151.25010320979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10.2215</v>
      </c>
      <c r="E16" t="n">
        <v>9.779999999999999</v>
      </c>
      <c r="F16" t="n">
        <v>6.98</v>
      </c>
      <c r="G16" t="n">
        <v>27.9</v>
      </c>
      <c r="H16" t="n">
        <v>0.49</v>
      </c>
      <c r="I16" t="n">
        <v>15</v>
      </c>
      <c r="J16" t="n">
        <v>164.12</v>
      </c>
      <c r="K16" t="n">
        <v>50.28</v>
      </c>
      <c r="L16" t="n">
        <v>4.5</v>
      </c>
      <c r="M16" t="n">
        <v>13</v>
      </c>
      <c r="N16" t="n">
        <v>29.34</v>
      </c>
      <c r="O16" t="n">
        <v>20475.04</v>
      </c>
      <c r="P16" t="n">
        <v>82.65000000000001</v>
      </c>
      <c r="Q16" t="n">
        <v>204.17</v>
      </c>
      <c r="R16" t="n">
        <v>30.65</v>
      </c>
      <c r="S16" t="n">
        <v>17.37</v>
      </c>
      <c r="T16" t="n">
        <v>4493.99</v>
      </c>
      <c r="U16" t="n">
        <v>0.57</v>
      </c>
      <c r="V16" t="n">
        <v>0.73</v>
      </c>
      <c r="W16" t="n">
        <v>1.16</v>
      </c>
      <c r="X16" t="n">
        <v>0.28</v>
      </c>
      <c r="Y16" t="n">
        <v>1</v>
      </c>
      <c r="Z16" t="n">
        <v>10</v>
      </c>
      <c r="AA16" t="n">
        <v>62.04948688521971</v>
      </c>
      <c r="AB16" t="n">
        <v>84.8988453864895</v>
      </c>
      <c r="AC16" t="n">
        <v>76.79621873910095</v>
      </c>
      <c r="AD16" t="n">
        <v>62049.48688521971</v>
      </c>
      <c r="AE16" t="n">
        <v>84898.8453864895</v>
      </c>
      <c r="AF16" t="n">
        <v>2.468130804852896e-06</v>
      </c>
      <c r="AG16" t="n">
        <v>0.101875</v>
      </c>
      <c r="AH16" t="n">
        <v>76796.21873910095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10.286</v>
      </c>
      <c r="E17" t="n">
        <v>9.720000000000001</v>
      </c>
      <c r="F17" t="n">
        <v>6.95</v>
      </c>
      <c r="G17" t="n">
        <v>29.77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12</v>
      </c>
      <c r="N17" t="n">
        <v>29.45</v>
      </c>
      <c r="O17" t="n">
        <v>20519.3</v>
      </c>
      <c r="P17" t="n">
        <v>82.17</v>
      </c>
      <c r="Q17" t="n">
        <v>204.15</v>
      </c>
      <c r="R17" t="n">
        <v>29.68</v>
      </c>
      <c r="S17" t="n">
        <v>17.37</v>
      </c>
      <c r="T17" t="n">
        <v>4014.66</v>
      </c>
      <c r="U17" t="n">
        <v>0.59</v>
      </c>
      <c r="V17" t="n">
        <v>0.74</v>
      </c>
      <c r="W17" t="n">
        <v>1.16</v>
      </c>
      <c r="X17" t="n">
        <v>0.25</v>
      </c>
      <c r="Y17" t="n">
        <v>1</v>
      </c>
      <c r="Z17" t="n">
        <v>10</v>
      </c>
      <c r="AA17" t="n">
        <v>61.34787203637568</v>
      </c>
      <c r="AB17" t="n">
        <v>83.93886499723898</v>
      </c>
      <c r="AC17" t="n">
        <v>75.92785753085927</v>
      </c>
      <c r="AD17" t="n">
        <v>61347.87203637568</v>
      </c>
      <c r="AE17" t="n">
        <v>83938.86499723898</v>
      </c>
      <c r="AF17" t="n">
        <v>2.483705274051449e-06</v>
      </c>
      <c r="AG17" t="n">
        <v>0.10125</v>
      </c>
      <c r="AH17" t="n">
        <v>75927.85753085927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10.338</v>
      </c>
      <c r="E18" t="n">
        <v>9.67</v>
      </c>
      <c r="F18" t="n">
        <v>6.93</v>
      </c>
      <c r="G18" t="n">
        <v>31.98</v>
      </c>
      <c r="H18" t="n">
        <v>0.54</v>
      </c>
      <c r="I18" t="n">
        <v>13</v>
      </c>
      <c r="J18" t="n">
        <v>164.83</v>
      </c>
      <c r="K18" t="n">
        <v>50.28</v>
      </c>
      <c r="L18" t="n">
        <v>5</v>
      </c>
      <c r="M18" t="n">
        <v>11</v>
      </c>
      <c r="N18" t="n">
        <v>29.55</v>
      </c>
      <c r="O18" t="n">
        <v>20563.61</v>
      </c>
      <c r="P18" t="n">
        <v>81.72</v>
      </c>
      <c r="Q18" t="n">
        <v>204.15</v>
      </c>
      <c r="R18" t="n">
        <v>29.31</v>
      </c>
      <c r="S18" t="n">
        <v>17.37</v>
      </c>
      <c r="T18" t="n">
        <v>3834.25</v>
      </c>
      <c r="U18" t="n">
        <v>0.59</v>
      </c>
      <c r="V18" t="n">
        <v>0.74</v>
      </c>
      <c r="W18" t="n">
        <v>1.15</v>
      </c>
      <c r="X18" t="n">
        <v>0.24</v>
      </c>
      <c r="Y18" t="n">
        <v>1</v>
      </c>
      <c r="Z18" t="n">
        <v>10</v>
      </c>
      <c r="AA18" t="n">
        <v>60.76492139263556</v>
      </c>
      <c r="AB18" t="n">
        <v>83.14124620850684</v>
      </c>
      <c r="AC18" t="n">
        <v>75.20636235985847</v>
      </c>
      <c r="AD18" t="n">
        <v>60764.92139263556</v>
      </c>
      <c r="AE18" t="n">
        <v>83141.24620850684</v>
      </c>
      <c r="AF18" t="n">
        <v>2.496261435265786e-06</v>
      </c>
      <c r="AG18" t="n">
        <v>0.1007291666666667</v>
      </c>
      <c r="AH18" t="n">
        <v>75206.36235985847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10.3282</v>
      </c>
      <c r="E19" t="n">
        <v>9.68</v>
      </c>
      <c r="F19" t="n">
        <v>6.94</v>
      </c>
      <c r="G19" t="n">
        <v>32.03</v>
      </c>
      <c r="H19" t="n">
        <v>0.5600000000000001</v>
      </c>
      <c r="I19" t="n">
        <v>13</v>
      </c>
      <c r="J19" t="n">
        <v>165.19</v>
      </c>
      <c r="K19" t="n">
        <v>50.28</v>
      </c>
      <c r="L19" t="n">
        <v>5.25</v>
      </c>
      <c r="M19" t="n">
        <v>11</v>
      </c>
      <c r="N19" t="n">
        <v>29.66</v>
      </c>
      <c r="O19" t="n">
        <v>20607.95</v>
      </c>
      <c r="P19" t="n">
        <v>81.56999999999999</v>
      </c>
      <c r="Q19" t="n">
        <v>204.15</v>
      </c>
      <c r="R19" t="n">
        <v>29.48</v>
      </c>
      <c r="S19" t="n">
        <v>17.37</v>
      </c>
      <c r="T19" t="n">
        <v>3915.84</v>
      </c>
      <c r="U19" t="n">
        <v>0.59</v>
      </c>
      <c r="V19" t="n">
        <v>0.74</v>
      </c>
      <c r="W19" t="n">
        <v>1.16</v>
      </c>
      <c r="X19" t="n">
        <v>0.25</v>
      </c>
      <c r="Y19" t="n">
        <v>1</v>
      </c>
      <c r="Z19" t="n">
        <v>10</v>
      </c>
      <c r="AA19" t="n">
        <v>60.76487530536846</v>
      </c>
      <c r="AB19" t="n">
        <v>83.14118314987476</v>
      </c>
      <c r="AC19" t="n">
        <v>75.20630531945373</v>
      </c>
      <c r="AD19" t="n">
        <v>60764.87530536846</v>
      </c>
      <c r="AE19" t="n">
        <v>83141.18314987476</v>
      </c>
      <c r="AF19" t="n">
        <v>2.493895081806161e-06</v>
      </c>
      <c r="AG19" t="n">
        <v>0.1008333333333333</v>
      </c>
      <c r="AH19" t="n">
        <v>75206.30531945374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10.3893</v>
      </c>
      <c r="E20" t="n">
        <v>9.630000000000001</v>
      </c>
      <c r="F20" t="n">
        <v>6.91</v>
      </c>
      <c r="G20" t="n">
        <v>34.57</v>
      </c>
      <c r="H20" t="n">
        <v>0.59</v>
      </c>
      <c r="I20" t="n">
        <v>12</v>
      </c>
      <c r="J20" t="n">
        <v>165.55</v>
      </c>
      <c r="K20" t="n">
        <v>50.28</v>
      </c>
      <c r="L20" t="n">
        <v>5.5</v>
      </c>
      <c r="M20" t="n">
        <v>10</v>
      </c>
      <c r="N20" t="n">
        <v>29.77</v>
      </c>
      <c r="O20" t="n">
        <v>20652.33</v>
      </c>
      <c r="P20" t="n">
        <v>81.20999999999999</v>
      </c>
      <c r="Q20" t="n">
        <v>204.17</v>
      </c>
      <c r="R20" t="n">
        <v>28.67</v>
      </c>
      <c r="S20" t="n">
        <v>17.37</v>
      </c>
      <c r="T20" t="n">
        <v>3515.95</v>
      </c>
      <c r="U20" t="n">
        <v>0.61</v>
      </c>
      <c r="V20" t="n">
        <v>0.74</v>
      </c>
      <c r="W20" t="n">
        <v>1.16</v>
      </c>
      <c r="X20" t="n">
        <v>0.22</v>
      </c>
      <c r="Y20" t="n">
        <v>1</v>
      </c>
      <c r="Z20" t="n">
        <v>10</v>
      </c>
      <c r="AA20" t="n">
        <v>60.16058813280503</v>
      </c>
      <c r="AB20" t="n">
        <v>82.31437078110538</v>
      </c>
      <c r="AC20" t="n">
        <v>74.45840276272097</v>
      </c>
      <c r="AD20" t="n">
        <v>60160.58813280503</v>
      </c>
      <c r="AE20" t="n">
        <v>82314.37078110538</v>
      </c>
      <c r="AF20" t="n">
        <v>2.508648571233008e-06</v>
      </c>
      <c r="AG20" t="n">
        <v>0.1003125</v>
      </c>
      <c r="AH20" t="n">
        <v>74458.40276272096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10.4636</v>
      </c>
      <c r="E21" t="n">
        <v>9.56</v>
      </c>
      <c r="F21" t="n">
        <v>6.88</v>
      </c>
      <c r="G21" t="n">
        <v>37.52</v>
      </c>
      <c r="H21" t="n">
        <v>0.61</v>
      </c>
      <c r="I21" t="n">
        <v>11</v>
      </c>
      <c r="J21" t="n">
        <v>165.91</v>
      </c>
      <c r="K21" t="n">
        <v>50.28</v>
      </c>
      <c r="L21" t="n">
        <v>5.75</v>
      </c>
      <c r="M21" t="n">
        <v>9</v>
      </c>
      <c r="N21" t="n">
        <v>29.88</v>
      </c>
      <c r="O21" t="n">
        <v>20696.74</v>
      </c>
      <c r="P21" t="n">
        <v>80.31999999999999</v>
      </c>
      <c r="Q21" t="n">
        <v>204.14</v>
      </c>
      <c r="R21" t="n">
        <v>27.78</v>
      </c>
      <c r="S21" t="n">
        <v>17.37</v>
      </c>
      <c r="T21" t="n">
        <v>3078.92</v>
      </c>
      <c r="U21" t="n">
        <v>0.63</v>
      </c>
      <c r="V21" t="n">
        <v>0.74</v>
      </c>
      <c r="W21" t="n">
        <v>1.15</v>
      </c>
      <c r="X21" t="n">
        <v>0.19</v>
      </c>
      <c r="Y21" t="n">
        <v>1</v>
      </c>
      <c r="Z21" t="n">
        <v>10</v>
      </c>
      <c r="AA21" t="n">
        <v>59.21438716921173</v>
      </c>
      <c r="AB21" t="n">
        <v>81.01973687927725</v>
      </c>
      <c r="AC21" t="n">
        <v>73.28732690345284</v>
      </c>
      <c r="AD21" t="n">
        <v>59214.38716921172</v>
      </c>
      <c r="AE21" t="n">
        <v>81019.73687927725</v>
      </c>
      <c r="AF21" t="n">
        <v>2.526589393891186e-06</v>
      </c>
      <c r="AG21" t="n">
        <v>0.09958333333333334</v>
      </c>
      <c r="AH21" t="n">
        <v>73287.32690345283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10.459</v>
      </c>
      <c r="E22" t="n">
        <v>9.56</v>
      </c>
      <c r="F22" t="n">
        <v>6.88</v>
      </c>
      <c r="G22" t="n">
        <v>37.54</v>
      </c>
      <c r="H22" t="n">
        <v>0.64</v>
      </c>
      <c r="I22" t="n">
        <v>11</v>
      </c>
      <c r="J22" t="n">
        <v>166.27</v>
      </c>
      <c r="K22" t="n">
        <v>50.28</v>
      </c>
      <c r="L22" t="n">
        <v>6</v>
      </c>
      <c r="M22" t="n">
        <v>9</v>
      </c>
      <c r="N22" t="n">
        <v>29.99</v>
      </c>
      <c r="O22" t="n">
        <v>20741.2</v>
      </c>
      <c r="P22" t="n">
        <v>80.36</v>
      </c>
      <c r="Q22" t="n">
        <v>204.16</v>
      </c>
      <c r="R22" t="n">
        <v>27.59</v>
      </c>
      <c r="S22" t="n">
        <v>17.37</v>
      </c>
      <c r="T22" t="n">
        <v>2982.13</v>
      </c>
      <c r="U22" t="n">
        <v>0.63</v>
      </c>
      <c r="V22" t="n">
        <v>0.74</v>
      </c>
      <c r="W22" t="n">
        <v>1.16</v>
      </c>
      <c r="X22" t="n">
        <v>0.19</v>
      </c>
      <c r="Y22" t="n">
        <v>1</v>
      </c>
      <c r="Z22" t="n">
        <v>10</v>
      </c>
      <c r="AA22" t="n">
        <v>59.26039880728121</v>
      </c>
      <c r="AB22" t="n">
        <v>81.0826920323741</v>
      </c>
      <c r="AC22" t="n">
        <v>73.34427370509623</v>
      </c>
      <c r="AD22" t="n">
        <v>59260.39880728121</v>
      </c>
      <c r="AE22" t="n">
        <v>81082.69203237409</v>
      </c>
      <c r="AF22" t="n">
        <v>2.525478656552995e-06</v>
      </c>
      <c r="AG22" t="n">
        <v>0.09958333333333334</v>
      </c>
      <c r="AH22" t="n">
        <v>73344.27370509623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10.4496</v>
      </c>
      <c r="E23" t="n">
        <v>9.57</v>
      </c>
      <c r="F23" t="n">
        <v>6.89</v>
      </c>
      <c r="G23" t="n">
        <v>37.59</v>
      </c>
      <c r="H23" t="n">
        <v>0.66</v>
      </c>
      <c r="I23" t="n">
        <v>11</v>
      </c>
      <c r="J23" t="n">
        <v>166.64</v>
      </c>
      <c r="K23" t="n">
        <v>50.28</v>
      </c>
      <c r="L23" t="n">
        <v>6.25</v>
      </c>
      <c r="M23" t="n">
        <v>9</v>
      </c>
      <c r="N23" t="n">
        <v>30.11</v>
      </c>
      <c r="O23" t="n">
        <v>20785.69</v>
      </c>
      <c r="P23" t="n">
        <v>80.14</v>
      </c>
      <c r="Q23" t="n">
        <v>204.15</v>
      </c>
      <c r="R23" t="n">
        <v>27.92</v>
      </c>
      <c r="S23" t="n">
        <v>17.37</v>
      </c>
      <c r="T23" t="n">
        <v>3149.76</v>
      </c>
      <c r="U23" t="n">
        <v>0.62</v>
      </c>
      <c r="V23" t="n">
        <v>0.74</v>
      </c>
      <c r="W23" t="n">
        <v>1.16</v>
      </c>
      <c r="X23" t="n">
        <v>0.2</v>
      </c>
      <c r="Y23" t="n">
        <v>1</v>
      </c>
      <c r="Z23" t="n">
        <v>10</v>
      </c>
      <c r="AA23" t="n">
        <v>59.22029916990729</v>
      </c>
      <c r="AB23" t="n">
        <v>81.02782593944796</v>
      </c>
      <c r="AC23" t="n">
        <v>73.29464395507389</v>
      </c>
      <c r="AD23" t="n">
        <v>59220.29916990729</v>
      </c>
      <c r="AE23" t="n">
        <v>81027.82593944797</v>
      </c>
      <c r="AF23" t="n">
        <v>2.523208888948864e-06</v>
      </c>
      <c r="AG23" t="n">
        <v>0.0996875</v>
      </c>
      <c r="AH23" t="n">
        <v>73294.6439550739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10.5067</v>
      </c>
      <c r="E24" t="n">
        <v>9.52</v>
      </c>
      <c r="F24" t="n">
        <v>6.87</v>
      </c>
      <c r="G24" t="n">
        <v>41.23</v>
      </c>
      <c r="H24" t="n">
        <v>0.6899999999999999</v>
      </c>
      <c r="I24" t="n">
        <v>10</v>
      </c>
      <c r="J24" t="n">
        <v>167</v>
      </c>
      <c r="K24" t="n">
        <v>50.28</v>
      </c>
      <c r="L24" t="n">
        <v>6.5</v>
      </c>
      <c r="M24" t="n">
        <v>8</v>
      </c>
      <c r="N24" t="n">
        <v>30.22</v>
      </c>
      <c r="O24" t="n">
        <v>20830.22</v>
      </c>
      <c r="P24" t="n">
        <v>79.55</v>
      </c>
      <c r="Q24" t="n">
        <v>204.14</v>
      </c>
      <c r="R24" t="n">
        <v>27.33</v>
      </c>
      <c r="S24" t="n">
        <v>17.37</v>
      </c>
      <c r="T24" t="n">
        <v>2855.59</v>
      </c>
      <c r="U24" t="n">
        <v>0.64</v>
      </c>
      <c r="V24" t="n">
        <v>0.74</v>
      </c>
      <c r="W24" t="n">
        <v>1.15</v>
      </c>
      <c r="X24" t="n">
        <v>0.18</v>
      </c>
      <c r="Y24" t="n">
        <v>1</v>
      </c>
      <c r="Z24" t="n">
        <v>10</v>
      </c>
      <c r="AA24" t="n">
        <v>58.55686495756125</v>
      </c>
      <c r="AB24" t="n">
        <v>80.12008598146481</v>
      </c>
      <c r="AC24" t="n">
        <v>72.47353742465936</v>
      </c>
      <c r="AD24" t="n">
        <v>58556.86495756125</v>
      </c>
      <c r="AE24" t="n">
        <v>80120.08598146481</v>
      </c>
      <c r="AF24" t="n">
        <v>2.536996519820762e-06</v>
      </c>
      <c r="AG24" t="n">
        <v>0.09916666666666667</v>
      </c>
      <c r="AH24" t="n">
        <v>72473.53742465936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10.5067</v>
      </c>
      <c r="E25" t="n">
        <v>9.52</v>
      </c>
      <c r="F25" t="n">
        <v>6.87</v>
      </c>
      <c r="G25" t="n">
        <v>41.23</v>
      </c>
      <c r="H25" t="n">
        <v>0.71</v>
      </c>
      <c r="I25" t="n">
        <v>10</v>
      </c>
      <c r="J25" t="n">
        <v>167.36</v>
      </c>
      <c r="K25" t="n">
        <v>50.28</v>
      </c>
      <c r="L25" t="n">
        <v>6.75</v>
      </c>
      <c r="M25" t="n">
        <v>8</v>
      </c>
      <c r="N25" t="n">
        <v>30.33</v>
      </c>
      <c r="O25" t="n">
        <v>20874.78</v>
      </c>
      <c r="P25" t="n">
        <v>79.52</v>
      </c>
      <c r="Q25" t="n">
        <v>204.16</v>
      </c>
      <c r="R25" t="n">
        <v>27.42</v>
      </c>
      <c r="S25" t="n">
        <v>17.37</v>
      </c>
      <c r="T25" t="n">
        <v>2903.73</v>
      </c>
      <c r="U25" t="n">
        <v>0.63</v>
      </c>
      <c r="V25" t="n">
        <v>0.74</v>
      </c>
      <c r="W25" t="n">
        <v>1.15</v>
      </c>
      <c r="X25" t="n">
        <v>0.18</v>
      </c>
      <c r="Y25" t="n">
        <v>1</v>
      </c>
      <c r="Z25" t="n">
        <v>10</v>
      </c>
      <c r="AA25" t="n">
        <v>58.5413264195799</v>
      </c>
      <c r="AB25" t="n">
        <v>80.0988254682868</v>
      </c>
      <c r="AC25" t="n">
        <v>72.45430598501974</v>
      </c>
      <c r="AD25" t="n">
        <v>58541.3264195799</v>
      </c>
      <c r="AE25" t="n">
        <v>80098.8254682868</v>
      </c>
      <c r="AF25" t="n">
        <v>2.536996519820762e-06</v>
      </c>
      <c r="AG25" t="n">
        <v>0.09916666666666667</v>
      </c>
      <c r="AH25" t="n">
        <v>72454.30598501975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10.5073</v>
      </c>
      <c r="E26" t="n">
        <v>9.52</v>
      </c>
      <c r="F26" t="n">
        <v>6.87</v>
      </c>
      <c r="G26" t="n">
        <v>41.22</v>
      </c>
      <c r="H26" t="n">
        <v>0.74</v>
      </c>
      <c r="I26" t="n">
        <v>10</v>
      </c>
      <c r="J26" t="n">
        <v>167.72</v>
      </c>
      <c r="K26" t="n">
        <v>50.28</v>
      </c>
      <c r="L26" t="n">
        <v>7</v>
      </c>
      <c r="M26" t="n">
        <v>8</v>
      </c>
      <c r="N26" t="n">
        <v>30.44</v>
      </c>
      <c r="O26" t="n">
        <v>20919.39</v>
      </c>
      <c r="P26" t="n">
        <v>79.2</v>
      </c>
      <c r="Q26" t="n">
        <v>204.14</v>
      </c>
      <c r="R26" t="n">
        <v>27.34</v>
      </c>
      <c r="S26" t="n">
        <v>17.37</v>
      </c>
      <c r="T26" t="n">
        <v>2864.2</v>
      </c>
      <c r="U26" t="n">
        <v>0.64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58.37235811432941</v>
      </c>
      <c r="AB26" t="n">
        <v>79.86763557868768</v>
      </c>
      <c r="AC26" t="n">
        <v>72.24518053400683</v>
      </c>
      <c r="AD26" t="n">
        <v>58372.35811432941</v>
      </c>
      <c r="AE26" t="n">
        <v>79867.63557868768</v>
      </c>
      <c r="AF26" t="n">
        <v>2.537141398604005e-06</v>
      </c>
      <c r="AG26" t="n">
        <v>0.09916666666666667</v>
      </c>
      <c r="AH26" t="n">
        <v>72245.18053400684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10.5584</v>
      </c>
      <c r="E27" t="n">
        <v>9.470000000000001</v>
      </c>
      <c r="F27" t="n">
        <v>6.86</v>
      </c>
      <c r="G27" t="n">
        <v>45.71</v>
      </c>
      <c r="H27" t="n">
        <v>0.76</v>
      </c>
      <c r="I27" t="n">
        <v>9</v>
      </c>
      <c r="J27" t="n">
        <v>168.08</v>
      </c>
      <c r="K27" t="n">
        <v>50.28</v>
      </c>
      <c r="L27" t="n">
        <v>7.25</v>
      </c>
      <c r="M27" t="n">
        <v>7</v>
      </c>
      <c r="N27" t="n">
        <v>30.55</v>
      </c>
      <c r="O27" t="n">
        <v>20964.03</v>
      </c>
      <c r="P27" t="n">
        <v>79.09</v>
      </c>
      <c r="Q27" t="n">
        <v>204.19</v>
      </c>
      <c r="R27" t="n">
        <v>27.08</v>
      </c>
      <c r="S27" t="n">
        <v>17.37</v>
      </c>
      <c r="T27" t="n">
        <v>2735.31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58.01858137673186</v>
      </c>
      <c r="AB27" t="n">
        <v>79.3835826387788</v>
      </c>
      <c r="AC27" t="n">
        <v>71.80732492731013</v>
      </c>
      <c r="AD27" t="n">
        <v>58018.58137673186</v>
      </c>
      <c r="AE27" t="n">
        <v>79383.58263877881</v>
      </c>
      <c r="AF27" t="n">
        <v>2.549480241643478e-06</v>
      </c>
      <c r="AG27" t="n">
        <v>0.09864583333333334</v>
      </c>
      <c r="AH27" t="n">
        <v>71807.32492731014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10.5553</v>
      </c>
      <c r="E28" t="n">
        <v>9.470000000000001</v>
      </c>
      <c r="F28" t="n">
        <v>6.86</v>
      </c>
      <c r="G28" t="n">
        <v>45.73</v>
      </c>
      <c r="H28" t="n">
        <v>0.79</v>
      </c>
      <c r="I28" t="n">
        <v>9</v>
      </c>
      <c r="J28" t="n">
        <v>168.44</v>
      </c>
      <c r="K28" t="n">
        <v>50.28</v>
      </c>
      <c r="L28" t="n">
        <v>7.5</v>
      </c>
      <c r="M28" t="n">
        <v>7</v>
      </c>
      <c r="N28" t="n">
        <v>30.66</v>
      </c>
      <c r="O28" t="n">
        <v>21008.71</v>
      </c>
      <c r="P28" t="n">
        <v>79.13</v>
      </c>
      <c r="Q28" t="n">
        <v>204.16</v>
      </c>
      <c r="R28" t="n">
        <v>27.03</v>
      </c>
      <c r="S28" t="n">
        <v>17.37</v>
      </c>
      <c r="T28" t="n">
        <v>2710.3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58.05568069762187</v>
      </c>
      <c r="AB28" t="n">
        <v>79.43434356632703</v>
      </c>
      <c r="AC28" t="n">
        <v>71.85324130317657</v>
      </c>
      <c r="AD28" t="n">
        <v>58055.68069762186</v>
      </c>
      <c r="AE28" t="n">
        <v>79434.34356632704</v>
      </c>
      <c r="AF28" t="n">
        <v>2.548731701263393e-06</v>
      </c>
      <c r="AG28" t="n">
        <v>0.09864583333333334</v>
      </c>
      <c r="AH28" t="n">
        <v>71853.24130317658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10.5522</v>
      </c>
      <c r="E29" t="n">
        <v>9.48</v>
      </c>
      <c r="F29" t="n">
        <v>6.86</v>
      </c>
      <c r="G29" t="n">
        <v>45.75</v>
      </c>
      <c r="H29" t="n">
        <v>0.8100000000000001</v>
      </c>
      <c r="I29" t="n">
        <v>9</v>
      </c>
      <c r="J29" t="n">
        <v>168.81</v>
      </c>
      <c r="K29" t="n">
        <v>50.28</v>
      </c>
      <c r="L29" t="n">
        <v>7.75</v>
      </c>
      <c r="M29" t="n">
        <v>7</v>
      </c>
      <c r="N29" t="n">
        <v>30.78</v>
      </c>
      <c r="O29" t="n">
        <v>21053.43</v>
      </c>
      <c r="P29" t="n">
        <v>78.73999999999999</v>
      </c>
      <c r="Q29" t="n">
        <v>204.15</v>
      </c>
      <c r="R29" t="n">
        <v>27.18</v>
      </c>
      <c r="S29" t="n">
        <v>17.37</v>
      </c>
      <c r="T29" t="n">
        <v>2786.12</v>
      </c>
      <c r="U29" t="n">
        <v>0.64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57.87134279301669</v>
      </c>
      <c r="AB29" t="n">
        <v>79.18212431283195</v>
      </c>
      <c r="AC29" t="n">
        <v>71.62509350124304</v>
      </c>
      <c r="AD29" t="n">
        <v>57871.34279301669</v>
      </c>
      <c r="AE29" t="n">
        <v>79182.12431283195</v>
      </c>
      <c r="AF29" t="n">
        <v>2.547983160883307e-06</v>
      </c>
      <c r="AG29" t="n">
        <v>0.09875</v>
      </c>
      <c r="AH29" t="n">
        <v>71625.09350124304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10.6163</v>
      </c>
      <c r="E30" t="n">
        <v>9.42</v>
      </c>
      <c r="F30" t="n">
        <v>6.84</v>
      </c>
      <c r="G30" t="n">
        <v>51.28</v>
      </c>
      <c r="H30" t="n">
        <v>0.84</v>
      </c>
      <c r="I30" t="n">
        <v>8</v>
      </c>
      <c r="J30" t="n">
        <v>169.17</v>
      </c>
      <c r="K30" t="n">
        <v>50.28</v>
      </c>
      <c r="L30" t="n">
        <v>8</v>
      </c>
      <c r="M30" t="n">
        <v>6</v>
      </c>
      <c r="N30" t="n">
        <v>30.89</v>
      </c>
      <c r="O30" t="n">
        <v>21098.19</v>
      </c>
      <c r="P30" t="n">
        <v>78</v>
      </c>
      <c r="Q30" t="n">
        <v>204.14</v>
      </c>
      <c r="R30" t="n">
        <v>26.38</v>
      </c>
      <c r="S30" t="n">
        <v>17.37</v>
      </c>
      <c r="T30" t="n">
        <v>2390.19</v>
      </c>
      <c r="U30" t="n">
        <v>0.66</v>
      </c>
      <c r="V30" t="n">
        <v>0.75</v>
      </c>
      <c r="W30" t="n">
        <v>1.15</v>
      </c>
      <c r="X30" t="n">
        <v>0.15</v>
      </c>
      <c r="Y30" t="n">
        <v>1</v>
      </c>
      <c r="Z30" t="n">
        <v>10</v>
      </c>
      <c r="AA30" t="n">
        <v>57.10789852519819</v>
      </c>
      <c r="AB30" t="n">
        <v>78.13754618481916</v>
      </c>
      <c r="AC30" t="n">
        <v>70.68020844369286</v>
      </c>
      <c r="AD30" t="n">
        <v>57107.89852519819</v>
      </c>
      <c r="AE30" t="n">
        <v>78137.54618481916</v>
      </c>
      <c r="AF30" t="n">
        <v>2.563461044226366e-06</v>
      </c>
      <c r="AG30" t="n">
        <v>0.098125</v>
      </c>
      <c r="AH30" t="n">
        <v>70680.20844369286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10.6342</v>
      </c>
      <c r="E31" t="n">
        <v>9.4</v>
      </c>
      <c r="F31" t="n">
        <v>6.82</v>
      </c>
      <c r="G31" t="n">
        <v>51.16</v>
      </c>
      <c r="H31" t="n">
        <v>0.86</v>
      </c>
      <c r="I31" t="n">
        <v>8</v>
      </c>
      <c r="J31" t="n">
        <v>169.53</v>
      </c>
      <c r="K31" t="n">
        <v>50.28</v>
      </c>
      <c r="L31" t="n">
        <v>8.25</v>
      </c>
      <c r="M31" t="n">
        <v>6</v>
      </c>
      <c r="N31" t="n">
        <v>31</v>
      </c>
      <c r="O31" t="n">
        <v>21142.98</v>
      </c>
      <c r="P31" t="n">
        <v>77.59999999999999</v>
      </c>
      <c r="Q31" t="n">
        <v>204.14</v>
      </c>
      <c r="R31" t="n">
        <v>25.85</v>
      </c>
      <c r="S31" t="n">
        <v>17.37</v>
      </c>
      <c r="T31" t="n">
        <v>2125.29</v>
      </c>
      <c r="U31" t="n">
        <v>0.67</v>
      </c>
      <c r="V31" t="n">
        <v>0.75</v>
      </c>
      <c r="W31" t="n">
        <v>1.15</v>
      </c>
      <c r="X31" t="n">
        <v>0.13</v>
      </c>
      <c r="Y31" t="n">
        <v>1</v>
      </c>
      <c r="Z31" t="n">
        <v>10</v>
      </c>
      <c r="AA31" t="n">
        <v>56.76530163438438</v>
      </c>
      <c r="AB31" t="n">
        <v>77.66879000449987</v>
      </c>
      <c r="AC31" t="n">
        <v>70.25618969531965</v>
      </c>
      <c r="AD31" t="n">
        <v>56765.30163438438</v>
      </c>
      <c r="AE31" t="n">
        <v>77668.79000449987</v>
      </c>
      <c r="AF31" t="n">
        <v>2.567783261259763e-06</v>
      </c>
      <c r="AG31" t="n">
        <v>0.09791666666666667</v>
      </c>
      <c r="AH31" t="n">
        <v>70256.18969531964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10.6232</v>
      </c>
      <c r="E32" t="n">
        <v>9.41</v>
      </c>
      <c r="F32" t="n">
        <v>6.83</v>
      </c>
      <c r="G32" t="n">
        <v>51.23</v>
      </c>
      <c r="H32" t="n">
        <v>0.89</v>
      </c>
      <c r="I32" t="n">
        <v>8</v>
      </c>
      <c r="J32" t="n">
        <v>169.9</v>
      </c>
      <c r="K32" t="n">
        <v>50.28</v>
      </c>
      <c r="L32" t="n">
        <v>8.5</v>
      </c>
      <c r="M32" t="n">
        <v>6</v>
      </c>
      <c r="N32" t="n">
        <v>31.12</v>
      </c>
      <c r="O32" t="n">
        <v>21187.82</v>
      </c>
      <c r="P32" t="n">
        <v>77.41</v>
      </c>
      <c r="Q32" t="n">
        <v>204.14</v>
      </c>
      <c r="R32" t="n">
        <v>26.28</v>
      </c>
      <c r="S32" t="n">
        <v>17.37</v>
      </c>
      <c r="T32" t="n">
        <v>2340.65</v>
      </c>
      <c r="U32" t="n">
        <v>0.66</v>
      </c>
      <c r="V32" t="n">
        <v>0.75</v>
      </c>
      <c r="W32" t="n">
        <v>1.15</v>
      </c>
      <c r="X32" t="n">
        <v>0.14</v>
      </c>
      <c r="Y32" t="n">
        <v>1</v>
      </c>
      <c r="Z32" t="n">
        <v>10</v>
      </c>
      <c r="AA32" t="n">
        <v>56.74728804489015</v>
      </c>
      <c r="AB32" t="n">
        <v>77.64414301665039</v>
      </c>
      <c r="AC32" t="n">
        <v>70.23389498139827</v>
      </c>
      <c r="AD32" t="n">
        <v>56747.28804489016</v>
      </c>
      <c r="AE32" t="n">
        <v>77644.14301665039</v>
      </c>
      <c r="AF32" t="n">
        <v>2.565127150233653e-06</v>
      </c>
      <c r="AG32" t="n">
        <v>0.09802083333333333</v>
      </c>
      <c r="AH32" t="n">
        <v>70233.89498139826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10.6292</v>
      </c>
      <c r="E33" t="n">
        <v>9.41</v>
      </c>
      <c r="F33" t="n">
        <v>6.83</v>
      </c>
      <c r="G33" t="n">
        <v>51.19</v>
      </c>
      <c r="H33" t="n">
        <v>0.91</v>
      </c>
      <c r="I33" t="n">
        <v>8</v>
      </c>
      <c r="J33" t="n">
        <v>170.26</v>
      </c>
      <c r="K33" t="n">
        <v>50.28</v>
      </c>
      <c r="L33" t="n">
        <v>8.75</v>
      </c>
      <c r="M33" t="n">
        <v>6</v>
      </c>
      <c r="N33" t="n">
        <v>31.23</v>
      </c>
      <c r="O33" t="n">
        <v>21232.69</v>
      </c>
      <c r="P33" t="n">
        <v>77.31999999999999</v>
      </c>
      <c r="Q33" t="n">
        <v>204.14</v>
      </c>
      <c r="R33" t="n">
        <v>26.05</v>
      </c>
      <c r="S33" t="n">
        <v>17.37</v>
      </c>
      <c r="T33" t="n">
        <v>2225.53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56.67025768108697</v>
      </c>
      <c r="AB33" t="n">
        <v>77.5387466745551</v>
      </c>
      <c r="AC33" t="n">
        <v>70.13855751826782</v>
      </c>
      <c r="AD33" t="n">
        <v>56670.25768108697</v>
      </c>
      <c r="AE33" t="n">
        <v>77538.74667455511</v>
      </c>
      <c r="AF33" t="n">
        <v>2.566575938066076e-06</v>
      </c>
      <c r="AG33" t="n">
        <v>0.09802083333333333</v>
      </c>
      <c r="AH33" t="n">
        <v>70138.55751826781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10.6235</v>
      </c>
      <c r="E34" t="n">
        <v>9.41</v>
      </c>
      <c r="F34" t="n">
        <v>6.83</v>
      </c>
      <c r="G34" t="n">
        <v>51.23</v>
      </c>
      <c r="H34" t="n">
        <v>0.9399999999999999</v>
      </c>
      <c r="I34" t="n">
        <v>8</v>
      </c>
      <c r="J34" t="n">
        <v>170.62</v>
      </c>
      <c r="K34" t="n">
        <v>50.28</v>
      </c>
      <c r="L34" t="n">
        <v>9</v>
      </c>
      <c r="M34" t="n">
        <v>6</v>
      </c>
      <c r="N34" t="n">
        <v>31.34</v>
      </c>
      <c r="O34" t="n">
        <v>21277.6</v>
      </c>
      <c r="P34" t="n">
        <v>76.90000000000001</v>
      </c>
      <c r="Q34" t="n">
        <v>204.14</v>
      </c>
      <c r="R34" t="n">
        <v>26.13</v>
      </c>
      <c r="S34" t="n">
        <v>17.37</v>
      </c>
      <c r="T34" t="n">
        <v>2267.33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56.48448872143325</v>
      </c>
      <c r="AB34" t="n">
        <v>77.28456938840895</v>
      </c>
      <c r="AC34" t="n">
        <v>69.9086385555713</v>
      </c>
      <c r="AD34" t="n">
        <v>56484.48872143325</v>
      </c>
      <c r="AE34" t="n">
        <v>77284.56938840896</v>
      </c>
      <c r="AF34" t="n">
        <v>2.565199589625273e-06</v>
      </c>
      <c r="AG34" t="n">
        <v>0.09802083333333333</v>
      </c>
      <c r="AH34" t="n">
        <v>69908.63855557131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10.6895</v>
      </c>
      <c r="E35" t="n">
        <v>9.359999999999999</v>
      </c>
      <c r="F35" t="n">
        <v>6.8</v>
      </c>
      <c r="G35" t="n">
        <v>58.33</v>
      </c>
      <c r="H35" t="n">
        <v>0.96</v>
      </c>
      <c r="I35" t="n">
        <v>7</v>
      </c>
      <c r="J35" t="n">
        <v>170.99</v>
      </c>
      <c r="K35" t="n">
        <v>50.28</v>
      </c>
      <c r="L35" t="n">
        <v>9.25</v>
      </c>
      <c r="M35" t="n">
        <v>5</v>
      </c>
      <c r="N35" t="n">
        <v>31.46</v>
      </c>
      <c r="O35" t="n">
        <v>21322.55</v>
      </c>
      <c r="P35" t="n">
        <v>76.52</v>
      </c>
      <c r="Q35" t="n">
        <v>204.14</v>
      </c>
      <c r="R35" t="n">
        <v>25.35</v>
      </c>
      <c r="S35" t="n">
        <v>17.37</v>
      </c>
      <c r="T35" t="n">
        <v>1880.77</v>
      </c>
      <c r="U35" t="n">
        <v>0.6899999999999999</v>
      </c>
      <c r="V35" t="n">
        <v>0.75</v>
      </c>
      <c r="W35" t="n">
        <v>1.15</v>
      </c>
      <c r="X35" t="n">
        <v>0.11</v>
      </c>
      <c r="Y35" t="n">
        <v>1</v>
      </c>
      <c r="Z35" t="n">
        <v>10</v>
      </c>
      <c r="AA35" t="n">
        <v>55.88635373835469</v>
      </c>
      <c r="AB35" t="n">
        <v>76.4661747167082</v>
      </c>
      <c r="AC35" t="n">
        <v>69.16835032271327</v>
      </c>
      <c r="AD35" t="n">
        <v>55886.35373835469</v>
      </c>
      <c r="AE35" t="n">
        <v>76466.17471670819</v>
      </c>
      <c r="AF35" t="n">
        <v>2.581136255781933e-06</v>
      </c>
      <c r="AG35" t="n">
        <v>0.09749999999999999</v>
      </c>
      <c r="AH35" t="n">
        <v>69168.35032271326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10.6888</v>
      </c>
      <c r="E36" t="n">
        <v>9.359999999999999</v>
      </c>
      <c r="F36" t="n">
        <v>6.81</v>
      </c>
      <c r="G36" t="n">
        <v>58.33</v>
      </c>
      <c r="H36" t="n">
        <v>0.98</v>
      </c>
      <c r="I36" t="n">
        <v>7</v>
      </c>
      <c r="J36" t="n">
        <v>171.35</v>
      </c>
      <c r="K36" t="n">
        <v>50.28</v>
      </c>
      <c r="L36" t="n">
        <v>9.5</v>
      </c>
      <c r="M36" t="n">
        <v>5</v>
      </c>
      <c r="N36" t="n">
        <v>31.57</v>
      </c>
      <c r="O36" t="n">
        <v>21367.54</v>
      </c>
      <c r="P36" t="n">
        <v>76.75</v>
      </c>
      <c r="Q36" t="n">
        <v>204.14</v>
      </c>
      <c r="R36" t="n">
        <v>25.38</v>
      </c>
      <c r="S36" t="n">
        <v>17.37</v>
      </c>
      <c r="T36" t="n">
        <v>1898.12</v>
      </c>
      <c r="U36" t="n">
        <v>0.68</v>
      </c>
      <c r="V36" t="n">
        <v>0.75</v>
      </c>
      <c r="W36" t="n">
        <v>1.15</v>
      </c>
      <c r="X36" t="n">
        <v>0.11</v>
      </c>
      <c r="Y36" t="n">
        <v>1</v>
      </c>
      <c r="Z36" t="n">
        <v>10</v>
      </c>
      <c r="AA36" t="n">
        <v>56.02907317352319</v>
      </c>
      <c r="AB36" t="n">
        <v>76.66144974424274</v>
      </c>
      <c r="AC36" t="n">
        <v>69.34498857569019</v>
      </c>
      <c r="AD36" t="n">
        <v>56029.0731735232</v>
      </c>
      <c r="AE36" t="n">
        <v>76661.44974424274</v>
      </c>
      <c r="AF36" t="n">
        <v>2.580967230534817e-06</v>
      </c>
      <c r="AG36" t="n">
        <v>0.09749999999999999</v>
      </c>
      <c r="AH36" t="n">
        <v>69344.98857569019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10.6765</v>
      </c>
      <c r="E37" t="n">
        <v>9.369999999999999</v>
      </c>
      <c r="F37" t="n">
        <v>6.82</v>
      </c>
      <c r="G37" t="n">
        <v>58.43</v>
      </c>
      <c r="H37" t="n">
        <v>1.01</v>
      </c>
      <c r="I37" t="n">
        <v>7</v>
      </c>
      <c r="J37" t="n">
        <v>171.72</v>
      </c>
      <c r="K37" t="n">
        <v>50.28</v>
      </c>
      <c r="L37" t="n">
        <v>9.75</v>
      </c>
      <c r="M37" t="n">
        <v>5</v>
      </c>
      <c r="N37" t="n">
        <v>31.69</v>
      </c>
      <c r="O37" t="n">
        <v>21412.57</v>
      </c>
      <c r="P37" t="n">
        <v>76.7</v>
      </c>
      <c r="Q37" t="n">
        <v>204.15</v>
      </c>
      <c r="R37" t="n">
        <v>25.7</v>
      </c>
      <c r="S37" t="n">
        <v>17.37</v>
      </c>
      <c r="T37" t="n">
        <v>2058.29</v>
      </c>
      <c r="U37" t="n">
        <v>0.68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56.08834291285981</v>
      </c>
      <c r="AB37" t="n">
        <v>76.74254521639941</v>
      </c>
      <c r="AC37" t="n">
        <v>69.41834440980249</v>
      </c>
      <c r="AD37" t="n">
        <v>56088.34291285981</v>
      </c>
      <c r="AE37" t="n">
        <v>76742.54521639941</v>
      </c>
      <c r="AF37" t="n">
        <v>2.577997215478349e-06</v>
      </c>
      <c r="AG37" t="n">
        <v>0.09760416666666666</v>
      </c>
      <c r="AH37" t="n">
        <v>69418.34440980249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10.6806</v>
      </c>
      <c r="E38" t="n">
        <v>9.359999999999999</v>
      </c>
      <c r="F38" t="n">
        <v>6.81</v>
      </c>
      <c r="G38" t="n">
        <v>58.4</v>
      </c>
      <c r="H38" t="n">
        <v>1.03</v>
      </c>
      <c r="I38" t="n">
        <v>7</v>
      </c>
      <c r="J38" t="n">
        <v>172.08</v>
      </c>
      <c r="K38" t="n">
        <v>50.28</v>
      </c>
      <c r="L38" t="n">
        <v>10</v>
      </c>
      <c r="M38" t="n">
        <v>5</v>
      </c>
      <c r="N38" t="n">
        <v>31.8</v>
      </c>
      <c r="O38" t="n">
        <v>21457.64</v>
      </c>
      <c r="P38" t="n">
        <v>76.45</v>
      </c>
      <c r="Q38" t="n">
        <v>204.15</v>
      </c>
      <c r="R38" t="n">
        <v>25.64</v>
      </c>
      <c r="S38" t="n">
        <v>17.37</v>
      </c>
      <c r="T38" t="n">
        <v>2025.73</v>
      </c>
      <c r="U38" t="n">
        <v>0.68</v>
      </c>
      <c r="V38" t="n">
        <v>0.75</v>
      </c>
      <c r="W38" t="n">
        <v>1.15</v>
      </c>
      <c r="X38" t="n">
        <v>0.12</v>
      </c>
      <c r="Y38" t="n">
        <v>1</v>
      </c>
      <c r="Z38" t="n">
        <v>10</v>
      </c>
      <c r="AA38" t="n">
        <v>55.91776497733272</v>
      </c>
      <c r="AB38" t="n">
        <v>76.50915295964396</v>
      </c>
      <c r="AC38" t="n">
        <v>69.20722678246359</v>
      </c>
      <c r="AD38" t="n">
        <v>55917.76497733271</v>
      </c>
      <c r="AE38" t="n">
        <v>76509.15295964395</v>
      </c>
      <c r="AF38" t="n">
        <v>2.578987220497171e-06</v>
      </c>
      <c r="AG38" t="n">
        <v>0.09749999999999999</v>
      </c>
      <c r="AH38" t="n">
        <v>69207.22678246359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10.6787</v>
      </c>
      <c r="E39" t="n">
        <v>9.359999999999999</v>
      </c>
      <c r="F39" t="n">
        <v>6.81</v>
      </c>
      <c r="G39" t="n">
        <v>58.41</v>
      </c>
      <c r="H39" t="n">
        <v>1.05</v>
      </c>
      <c r="I39" t="n">
        <v>7</v>
      </c>
      <c r="J39" t="n">
        <v>172.45</v>
      </c>
      <c r="K39" t="n">
        <v>50.28</v>
      </c>
      <c r="L39" t="n">
        <v>10.25</v>
      </c>
      <c r="M39" t="n">
        <v>5</v>
      </c>
      <c r="N39" t="n">
        <v>31.92</v>
      </c>
      <c r="O39" t="n">
        <v>21502.75</v>
      </c>
      <c r="P39" t="n">
        <v>76.03</v>
      </c>
      <c r="Q39" t="n">
        <v>204.18</v>
      </c>
      <c r="R39" t="n">
        <v>25.7</v>
      </c>
      <c r="S39" t="n">
        <v>17.37</v>
      </c>
      <c r="T39" t="n">
        <v>2059.46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55.71333802128392</v>
      </c>
      <c r="AB39" t="n">
        <v>76.22944697969734</v>
      </c>
      <c r="AC39" t="n">
        <v>68.95421554867318</v>
      </c>
      <c r="AD39" t="n">
        <v>55713.33802128392</v>
      </c>
      <c r="AE39" t="n">
        <v>76229.44697969734</v>
      </c>
      <c r="AF39" t="n">
        <v>2.57852843768357e-06</v>
      </c>
      <c r="AG39" t="n">
        <v>0.09749999999999999</v>
      </c>
      <c r="AH39" t="n">
        <v>68954.21554867318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10.6803</v>
      </c>
      <c r="E40" t="n">
        <v>9.359999999999999</v>
      </c>
      <c r="F40" t="n">
        <v>6.81</v>
      </c>
      <c r="G40" t="n">
        <v>58.4</v>
      </c>
      <c r="H40" t="n">
        <v>1.08</v>
      </c>
      <c r="I40" t="n">
        <v>7</v>
      </c>
      <c r="J40" t="n">
        <v>172.82</v>
      </c>
      <c r="K40" t="n">
        <v>50.28</v>
      </c>
      <c r="L40" t="n">
        <v>10.5</v>
      </c>
      <c r="M40" t="n">
        <v>5</v>
      </c>
      <c r="N40" t="n">
        <v>32.04</v>
      </c>
      <c r="O40" t="n">
        <v>21547.89</v>
      </c>
      <c r="P40" t="n">
        <v>75.65000000000001</v>
      </c>
      <c r="Q40" t="n">
        <v>204.14</v>
      </c>
      <c r="R40" t="n">
        <v>25.65</v>
      </c>
      <c r="S40" t="n">
        <v>17.37</v>
      </c>
      <c r="T40" t="n">
        <v>2031.66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55.51165601809256</v>
      </c>
      <c r="AB40" t="n">
        <v>75.95349676534903</v>
      </c>
      <c r="AC40" t="n">
        <v>68.70460163548364</v>
      </c>
      <c r="AD40" t="n">
        <v>55511.65601809256</v>
      </c>
      <c r="AE40" t="n">
        <v>75953.49676534903</v>
      </c>
      <c r="AF40" t="n">
        <v>2.57891478110555e-06</v>
      </c>
      <c r="AG40" t="n">
        <v>0.09749999999999999</v>
      </c>
      <c r="AH40" t="n">
        <v>68704.60163548365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10.7501</v>
      </c>
      <c r="E41" t="n">
        <v>9.300000000000001</v>
      </c>
      <c r="F41" t="n">
        <v>6.78</v>
      </c>
      <c r="G41" t="n">
        <v>67.84</v>
      </c>
      <c r="H41" t="n">
        <v>1.1</v>
      </c>
      <c r="I41" t="n">
        <v>6</v>
      </c>
      <c r="J41" t="n">
        <v>173.18</v>
      </c>
      <c r="K41" t="n">
        <v>50.28</v>
      </c>
      <c r="L41" t="n">
        <v>10.75</v>
      </c>
      <c r="M41" t="n">
        <v>4</v>
      </c>
      <c r="N41" t="n">
        <v>32.15</v>
      </c>
      <c r="O41" t="n">
        <v>21593.08</v>
      </c>
      <c r="P41" t="n">
        <v>74.87</v>
      </c>
      <c r="Q41" t="n">
        <v>204.14</v>
      </c>
      <c r="R41" t="n">
        <v>24.75</v>
      </c>
      <c r="S41" t="n">
        <v>17.37</v>
      </c>
      <c r="T41" t="n">
        <v>1585.95</v>
      </c>
      <c r="U41" t="n">
        <v>0.7</v>
      </c>
      <c r="V41" t="n">
        <v>0.75</v>
      </c>
      <c r="W41" t="n">
        <v>1.14</v>
      </c>
      <c r="X41" t="n">
        <v>0.09</v>
      </c>
      <c r="Y41" t="n">
        <v>1</v>
      </c>
      <c r="Z41" t="n">
        <v>10</v>
      </c>
      <c r="AA41" t="n">
        <v>54.70111236158486</v>
      </c>
      <c r="AB41" t="n">
        <v>74.84447517585335</v>
      </c>
      <c r="AC41" t="n">
        <v>67.7014235099675</v>
      </c>
      <c r="AD41" t="n">
        <v>54701.11236158486</v>
      </c>
      <c r="AE41" t="n">
        <v>74844.47517585335</v>
      </c>
      <c r="AF41" t="n">
        <v>2.595769012889411e-06</v>
      </c>
      <c r="AG41" t="n">
        <v>0.096875</v>
      </c>
      <c r="AH41" t="n">
        <v>67701.4235099675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10.7479</v>
      </c>
      <c r="E42" t="n">
        <v>9.300000000000001</v>
      </c>
      <c r="F42" t="n">
        <v>6.79</v>
      </c>
      <c r="G42" t="n">
        <v>67.86</v>
      </c>
      <c r="H42" t="n">
        <v>1.12</v>
      </c>
      <c r="I42" t="n">
        <v>6</v>
      </c>
      <c r="J42" t="n">
        <v>173.55</v>
      </c>
      <c r="K42" t="n">
        <v>50.28</v>
      </c>
      <c r="L42" t="n">
        <v>11</v>
      </c>
      <c r="M42" t="n">
        <v>4</v>
      </c>
      <c r="N42" t="n">
        <v>32.27</v>
      </c>
      <c r="O42" t="n">
        <v>21638.31</v>
      </c>
      <c r="P42" t="n">
        <v>74.86</v>
      </c>
      <c r="Q42" t="n">
        <v>204.14</v>
      </c>
      <c r="R42" t="n">
        <v>24.86</v>
      </c>
      <c r="S42" t="n">
        <v>17.37</v>
      </c>
      <c r="T42" t="n">
        <v>1644.8</v>
      </c>
      <c r="U42" t="n">
        <v>0.7</v>
      </c>
      <c r="V42" t="n">
        <v>0.75</v>
      </c>
      <c r="W42" t="n">
        <v>1.14</v>
      </c>
      <c r="X42" t="n">
        <v>0.1</v>
      </c>
      <c r="Y42" t="n">
        <v>1</v>
      </c>
      <c r="Z42" t="n">
        <v>10</v>
      </c>
      <c r="AA42" t="n">
        <v>54.72881874435842</v>
      </c>
      <c r="AB42" t="n">
        <v>74.88238427108344</v>
      </c>
      <c r="AC42" t="n">
        <v>67.73571461435459</v>
      </c>
      <c r="AD42" t="n">
        <v>54728.81874435842</v>
      </c>
      <c r="AE42" t="n">
        <v>74882.38427108344</v>
      </c>
      <c r="AF42" t="n">
        <v>2.595237790684189e-06</v>
      </c>
      <c r="AG42" t="n">
        <v>0.096875</v>
      </c>
      <c r="AH42" t="n">
        <v>67735.7146143546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10.7463</v>
      </c>
      <c r="E43" t="n">
        <v>9.31</v>
      </c>
      <c r="F43" t="n">
        <v>6.79</v>
      </c>
      <c r="G43" t="n">
        <v>67.88</v>
      </c>
      <c r="H43" t="n">
        <v>1.15</v>
      </c>
      <c r="I43" t="n">
        <v>6</v>
      </c>
      <c r="J43" t="n">
        <v>173.92</v>
      </c>
      <c r="K43" t="n">
        <v>50.28</v>
      </c>
      <c r="L43" t="n">
        <v>11.25</v>
      </c>
      <c r="M43" t="n">
        <v>4</v>
      </c>
      <c r="N43" t="n">
        <v>32.39</v>
      </c>
      <c r="O43" t="n">
        <v>21683.57</v>
      </c>
      <c r="P43" t="n">
        <v>74.95999999999999</v>
      </c>
      <c r="Q43" t="n">
        <v>204.17</v>
      </c>
      <c r="R43" t="n">
        <v>24.8</v>
      </c>
      <c r="S43" t="n">
        <v>17.37</v>
      </c>
      <c r="T43" t="n">
        <v>1611.66</v>
      </c>
      <c r="U43" t="n">
        <v>0.7</v>
      </c>
      <c r="V43" t="n">
        <v>0.75</v>
      </c>
      <c r="W43" t="n">
        <v>1.15</v>
      </c>
      <c r="X43" t="n">
        <v>0.1</v>
      </c>
      <c r="Y43" t="n">
        <v>1</v>
      </c>
      <c r="Z43" t="n">
        <v>10</v>
      </c>
      <c r="AA43" t="n">
        <v>54.78762261089128</v>
      </c>
      <c r="AB43" t="n">
        <v>74.96284231551718</v>
      </c>
      <c r="AC43" t="n">
        <v>67.80849385595117</v>
      </c>
      <c r="AD43" t="n">
        <v>54787.62261089127</v>
      </c>
      <c r="AE43" t="n">
        <v>74962.84231551718</v>
      </c>
      <c r="AF43" t="n">
        <v>2.594851447262209e-06</v>
      </c>
      <c r="AG43" t="n">
        <v>0.09697916666666667</v>
      </c>
      <c r="AH43" t="n">
        <v>67808.49385595116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10.7498</v>
      </c>
      <c r="E44" t="n">
        <v>9.300000000000001</v>
      </c>
      <c r="F44" t="n">
        <v>6.78</v>
      </c>
      <c r="G44" t="n">
        <v>67.84999999999999</v>
      </c>
      <c r="H44" t="n">
        <v>1.17</v>
      </c>
      <c r="I44" t="n">
        <v>6</v>
      </c>
      <c r="J44" t="n">
        <v>174.28</v>
      </c>
      <c r="K44" t="n">
        <v>50.28</v>
      </c>
      <c r="L44" t="n">
        <v>11.5</v>
      </c>
      <c r="M44" t="n">
        <v>4</v>
      </c>
      <c r="N44" t="n">
        <v>32.5</v>
      </c>
      <c r="O44" t="n">
        <v>21728.87</v>
      </c>
      <c r="P44" t="n">
        <v>74.86</v>
      </c>
      <c r="Q44" t="n">
        <v>204.15</v>
      </c>
      <c r="R44" t="n">
        <v>24.79</v>
      </c>
      <c r="S44" t="n">
        <v>17.37</v>
      </c>
      <c r="T44" t="n">
        <v>1606.19</v>
      </c>
      <c r="U44" t="n">
        <v>0.7</v>
      </c>
      <c r="V44" t="n">
        <v>0.75</v>
      </c>
      <c r="W44" t="n">
        <v>1.14</v>
      </c>
      <c r="X44" t="n">
        <v>0.09</v>
      </c>
      <c r="Y44" t="n">
        <v>1</v>
      </c>
      <c r="Z44" t="n">
        <v>10</v>
      </c>
      <c r="AA44" t="n">
        <v>54.6975232058948</v>
      </c>
      <c r="AB44" t="n">
        <v>74.83956433469582</v>
      </c>
      <c r="AC44" t="n">
        <v>67.69698135259763</v>
      </c>
      <c r="AD44" t="n">
        <v>54697.5232058948</v>
      </c>
      <c r="AE44" t="n">
        <v>74839.56433469582</v>
      </c>
      <c r="AF44" t="n">
        <v>2.59569657349779e-06</v>
      </c>
      <c r="AG44" t="n">
        <v>0.096875</v>
      </c>
      <c r="AH44" t="n">
        <v>67696.98135259764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10.7549</v>
      </c>
      <c r="E45" t="n">
        <v>9.300000000000001</v>
      </c>
      <c r="F45" t="n">
        <v>6.78</v>
      </c>
      <c r="G45" t="n">
        <v>67.8</v>
      </c>
      <c r="H45" t="n">
        <v>1.19</v>
      </c>
      <c r="I45" t="n">
        <v>6</v>
      </c>
      <c r="J45" t="n">
        <v>174.65</v>
      </c>
      <c r="K45" t="n">
        <v>50.28</v>
      </c>
      <c r="L45" t="n">
        <v>11.75</v>
      </c>
      <c r="M45" t="n">
        <v>4</v>
      </c>
      <c r="N45" t="n">
        <v>32.62</v>
      </c>
      <c r="O45" t="n">
        <v>21774.22</v>
      </c>
      <c r="P45" t="n">
        <v>74.45</v>
      </c>
      <c r="Q45" t="n">
        <v>204.14</v>
      </c>
      <c r="R45" t="n">
        <v>24.61</v>
      </c>
      <c r="S45" t="n">
        <v>17.37</v>
      </c>
      <c r="T45" t="n">
        <v>1516</v>
      </c>
      <c r="U45" t="n">
        <v>0.71</v>
      </c>
      <c r="V45" t="n">
        <v>0.75</v>
      </c>
      <c r="W45" t="n">
        <v>1.15</v>
      </c>
      <c r="X45" t="n">
        <v>0.09</v>
      </c>
      <c r="Y45" t="n">
        <v>1</v>
      </c>
      <c r="Z45" t="n">
        <v>10</v>
      </c>
      <c r="AA45" t="n">
        <v>54.46503274434582</v>
      </c>
      <c r="AB45" t="n">
        <v>74.52146062844939</v>
      </c>
      <c r="AC45" t="n">
        <v>67.4092370176139</v>
      </c>
      <c r="AD45" t="n">
        <v>54465.03274434582</v>
      </c>
      <c r="AE45" t="n">
        <v>74521.46062844939</v>
      </c>
      <c r="AF45" t="n">
        <v>2.596928043155349e-06</v>
      </c>
      <c r="AG45" t="n">
        <v>0.096875</v>
      </c>
      <c r="AH45" t="n">
        <v>67409.23701761391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10.745</v>
      </c>
      <c r="E46" t="n">
        <v>9.31</v>
      </c>
      <c r="F46" t="n">
        <v>6.79</v>
      </c>
      <c r="G46" t="n">
        <v>67.89</v>
      </c>
      <c r="H46" t="n">
        <v>1.22</v>
      </c>
      <c r="I46" t="n">
        <v>6</v>
      </c>
      <c r="J46" t="n">
        <v>175.02</v>
      </c>
      <c r="K46" t="n">
        <v>50.28</v>
      </c>
      <c r="L46" t="n">
        <v>12</v>
      </c>
      <c r="M46" t="n">
        <v>4</v>
      </c>
      <c r="N46" t="n">
        <v>32.74</v>
      </c>
      <c r="O46" t="n">
        <v>21819.6</v>
      </c>
      <c r="P46" t="n">
        <v>74.20999999999999</v>
      </c>
      <c r="Q46" t="n">
        <v>204.15</v>
      </c>
      <c r="R46" t="n">
        <v>24.85</v>
      </c>
      <c r="S46" t="n">
        <v>17.37</v>
      </c>
      <c r="T46" t="n">
        <v>1636.09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54.41417166885282</v>
      </c>
      <c r="AB46" t="n">
        <v>74.45187026112761</v>
      </c>
      <c r="AC46" t="n">
        <v>67.34628825727862</v>
      </c>
      <c r="AD46" t="n">
        <v>54414.17166885282</v>
      </c>
      <c r="AE46" t="n">
        <v>74451.87026112761</v>
      </c>
      <c r="AF46" t="n">
        <v>2.594537543231851e-06</v>
      </c>
      <c r="AG46" t="n">
        <v>0.09697916666666667</v>
      </c>
      <c r="AH46" t="n">
        <v>67346.28825727862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10.7437</v>
      </c>
      <c r="E47" t="n">
        <v>9.31</v>
      </c>
      <c r="F47" t="n">
        <v>6.79</v>
      </c>
      <c r="G47" t="n">
        <v>67.90000000000001</v>
      </c>
      <c r="H47" t="n">
        <v>1.24</v>
      </c>
      <c r="I47" t="n">
        <v>6</v>
      </c>
      <c r="J47" t="n">
        <v>175.39</v>
      </c>
      <c r="K47" t="n">
        <v>50.28</v>
      </c>
      <c r="L47" t="n">
        <v>12.25</v>
      </c>
      <c r="M47" t="n">
        <v>4</v>
      </c>
      <c r="N47" t="n">
        <v>32.86</v>
      </c>
      <c r="O47" t="n">
        <v>21865.03</v>
      </c>
      <c r="P47" t="n">
        <v>73.95</v>
      </c>
      <c r="Q47" t="n">
        <v>204.14</v>
      </c>
      <c r="R47" t="n">
        <v>24.94</v>
      </c>
      <c r="S47" t="n">
        <v>17.37</v>
      </c>
      <c r="T47" t="n">
        <v>1680.19</v>
      </c>
      <c r="U47" t="n">
        <v>0.7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54.28882787103471</v>
      </c>
      <c r="AB47" t="n">
        <v>74.28036934717488</v>
      </c>
      <c r="AC47" t="n">
        <v>67.19115514985045</v>
      </c>
      <c r="AD47" t="n">
        <v>54288.82787103471</v>
      </c>
      <c r="AE47" t="n">
        <v>74280.36934717488</v>
      </c>
      <c r="AF47" t="n">
        <v>2.594223639201492e-06</v>
      </c>
      <c r="AG47" t="n">
        <v>0.09697916666666667</v>
      </c>
      <c r="AH47" t="n">
        <v>67191.15514985044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10.7456</v>
      </c>
      <c r="E48" t="n">
        <v>9.31</v>
      </c>
      <c r="F48" t="n">
        <v>6.79</v>
      </c>
      <c r="G48" t="n">
        <v>67.88</v>
      </c>
      <c r="H48" t="n">
        <v>1.26</v>
      </c>
      <c r="I48" t="n">
        <v>6</v>
      </c>
      <c r="J48" t="n">
        <v>175.76</v>
      </c>
      <c r="K48" t="n">
        <v>50.28</v>
      </c>
      <c r="L48" t="n">
        <v>12.5</v>
      </c>
      <c r="M48" t="n">
        <v>4</v>
      </c>
      <c r="N48" t="n">
        <v>32.98</v>
      </c>
      <c r="O48" t="n">
        <v>21910.49</v>
      </c>
      <c r="P48" t="n">
        <v>73.72</v>
      </c>
      <c r="Q48" t="n">
        <v>204.14</v>
      </c>
      <c r="R48" t="n">
        <v>24.89</v>
      </c>
      <c r="S48" t="n">
        <v>17.37</v>
      </c>
      <c r="T48" t="n">
        <v>1654.91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54.16308646995731</v>
      </c>
      <c r="AB48" t="n">
        <v>74.10832441490177</v>
      </c>
      <c r="AC48" t="n">
        <v>67.03552994444682</v>
      </c>
      <c r="AD48" t="n">
        <v>54163.08646995731</v>
      </c>
      <c r="AE48" t="n">
        <v>74108.32441490177</v>
      </c>
      <c r="AF48" t="n">
        <v>2.594682422015093e-06</v>
      </c>
      <c r="AG48" t="n">
        <v>0.09697916666666667</v>
      </c>
      <c r="AH48" t="n">
        <v>67035.52994444683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10.7431</v>
      </c>
      <c r="E49" t="n">
        <v>9.31</v>
      </c>
      <c r="F49" t="n">
        <v>6.79</v>
      </c>
      <c r="G49" t="n">
        <v>67.91</v>
      </c>
      <c r="H49" t="n">
        <v>1.28</v>
      </c>
      <c r="I49" t="n">
        <v>6</v>
      </c>
      <c r="J49" t="n">
        <v>176.12</v>
      </c>
      <c r="K49" t="n">
        <v>50.28</v>
      </c>
      <c r="L49" t="n">
        <v>12.75</v>
      </c>
      <c r="M49" t="n">
        <v>4</v>
      </c>
      <c r="N49" t="n">
        <v>33.09</v>
      </c>
      <c r="O49" t="n">
        <v>21956</v>
      </c>
      <c r="P49" t="n">
        <v>73.45999999999999</v>
      </c>
      <c r="Q49" t="n">
        <v>204.14</v>
      </c>
      <c r="R49" t="n">
        <v>24.93</v>
      </c>
      <c r="S49" t="n">
        <v>17.37</v>
      </c>
      <c r="T49" t="n">
        <v>1679.28</v>
      </c>
      <c r="U49" t="n">
        <v>0.7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54.04354173494304</v>
      </c>
      <c r="AB49" t="n">
        <v>73.94475803451382</v>
      </c>
      <c r="AC49" t="n">
        <v>66.88757410983621</v>
      </c>
      <c r="AD49" t="n">
        <v>54043.54173494304</v>
      </c>
      <c r="AE49" t="n">
        <v>73944.75803451383</v>
      </c>
      <c r="AF49" t="n">
        <v>2.59407876041825e-06</v>
      </c>
      <c r="AG49" t="n">
        <v>0.09697916666666667</v>
      </c>
      <c r="AH49" t="n">
        <v>66887.57410983621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10.8037</v>
      </c>
      <c r="E50" t="n">
        <v>9.26</v>
      </c>
      <c r="F50" t="n">
        <v>6.77</v>
      </c>
      <c r="G50" t="n">
        <v>81.25</v>
      </c>
      <c r="H50" t="n">
        <v>1.31</v>
      </c>
      <c r="I50" t="n">
        <v>5</v>
      </c>
      <c r="J50" t="n">
        <v>176.49</v>
      </c>
      <c r="K50" t="n">
        <v>50.28</v>
      </c>
      <c r="L50" t="n">
        <v>13</v>
      </c>
      <c r="M50" t="n">
        <v>3</v>
      </c>
      <c r="N50" t="n">
        <v>33.21</v>
      </c>
      <c r="O50" t="n">
        <v>22001.54</v>
      </c>
      <c r="P50" t="n">
        <v>72.38</v>
      </c>
      <c r="Q50" t="n">
        <v>204.16</v>
      </c>
      <c r="R50" t="n">
        <v>24.26</v>
      </c>
      <c r="S50" t="n">
        <v>17.37</v>
      </c>
      <c r="T50" t="n">
        <v>1346.09</v>
      </c>
      <c r="U50" t="n">
        <v>0.72</v>
      </c>
      <c r="V50" t="n">
        <v>0.75</v>
      </c>
      <c r="W50" t="n">
        <v>1.15</v>
      </c>
      <c r="X50" t="n">
        <v>0.08</v>
      </c>
      <c r="Y50" t="n">
        <v>1</v>
      </c>
      <c r="Z50" t="n">
        <v>10</v>
      </c>
      <c r="AA50" t="n">
        <v>53.16191580428055</v>
      </c>
      <c r="AB50" t="n">
        <v>72.73847854159099</v>
      </c>
      <c r="AC50" t="n">
        <v>65.79642023869364</v>
      </c>
      <c r="AD50" t="n">
        <v>53161.91580428055</v>
      </c>
      <c r="AE50" t="n">
        <v>72738.47854159099</v>
      </c>
      <c r="AF50" t="n">
        <v>2.608711517525728e-06</v>
      </c>
      <c r="AG50" t="n">
        <v>0.09645833333333333</v>
      </c>
      <c r="AH50" t="n">
        <v>65796.42023869364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10.7975</v>
      </c>
      <c r="E51" t="n">
        <v>9.26</v>
      </c>
      <c r="F51" t="n">
        <v>6.78</v>
      </c>
      <c r="G51" t="n">
        <v>81.31</v>
      </c>
      <c r="H51" t="n">
        <v>1.33</v>
      </c>
      <c r="I51" t="n">
        <v>5</v>
      </c>
      <c r="J51" t="n">
        <v>176.86</v>
      </c>
      <c r="K51" t="n">
        <v>50.28</v>
      </c>
      <c r="L51" t="n">
        <v>13.25</v>
      </c>
      <c r="M51" t="n">
        <v>3</v>
      </c>
      <c r="N51" t="n">
        <v>33.33</v>
      </c>
      <c r="O51" t="n">
        <v>22047.13</v>
      </c>
      <c r="P51" t="n">
        <v>72.72</v>
      </c>
      <c r="Q51" t="n">
        <v>204.14</v>
      </c>
      <c r="R51" t="n">
        <v>24.56</v>
      </c>
      <c r="S51" t="n">
        <v>17.37</v>
      </c>
      <c r="T51" t="n">
        <v>1497.3</v>
      </c>
      <c r="U51" t="n">
        <v>0.71</v>
      </c>
      <c r="V51" t="n">
        <v>0.75</v>
      </c>
      <c r="W51" t="n">
        <v>1.14</v>
      </c>
      <c r="X51" t="n">
        <v>0.08</v>
      </c>
      <c r="Y51" t="n">
        <v>1</v>
      </c>
      <c r="Z51" t="n">
        <v>10</v>
      </c>
      <c r="AA51" t="n">
        <v>53.38456861659911</v>
      </c>
      <c r="AB51" t="n">
        <v>73.04312194215392</v>
      </c>
      <c r="AC51" t="n">
        <v>66.07198890067664</v>
      </c>
      <c r="AD51" t="n">
        <v>53384.56861659911</v>
      </c>
      <c r="AE51" t="n">
        <v>73043.12194215391</v>
      </c>
      <c r="AF51" t="n">
        <v>2.607214436765557e-06</v>
      </c>
      <c r="AG51" t="n">
        <v>0.09645833333333333</v>
      </c>
      <c r="AH51" t="n">
        <v>66071.98890067665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10.8027</v>
      </c>
      <c r="E52" t="n">
        <v>9.26</v>
      </c>
      <c r="F52" t="n">
        <v>6.77</v>
      </c>
      <c r="G52" t="n">
        <v>81.26000000000001</v>
      </c>
      <c r="H52" t="n">
        <v>1.35</v>
      </c>
      <c r="I52" t="n">
        <v>5</v>
      </c>
      <c r="J52" t="n">
        <v>177.23</v>
      </c>
      <c r="K52" t="n">
        <v>50.28</v>
      </c>
      <c r="L52" t="n">
        <v>13.5</v>
      </c>
      <c r="M52" t="n">
        <v>3</v>
      </c>
      <c r="N52" t="n">
        <v>33.45</v>
      </c>
      <c r="O52" t="n">
        <v>22092.76</v>
      </c>
      <c r="P52" t="n">
        <v>72.75</v>
      </c>
      <c r="Q52" t="n">
        <v>204.17</v>
      </c>
      <c r="R52" t="n">
        <v>24.36</v>
      </c>
      <c r="S52" t="n">
        <v>17.37</v>
      </c>
      <c r="T52" t="n">
        <v>1398.66</v>
      </c>
      <c r="U52" t="n">
        <v>0.71</v>
      </c>
      <c r="V52" t="n">
        <v>0.75</v>
      </c>
      <c r="W52" t="n">
        <v>1.14</v>
      </c>
      <c r="X52" t="n">
        <v>0.08</v>
      </c>
      <c r="Y52" t="n">
        <v>1</v>
      </c>
      <c r="Z52" t="n">
        <v>10</v>
      </c>
      <c r="AA52" t="n">
        <v>53.35305100856995</v>
      </c>
      <c r="AB52" t="n">
        <v>72.99999816038971</v>
      </c>
      <c r="AC52" t="n">
        <v>66.03298079211937</v>
      </c>
      <c r="AD52" t="n">
        <v>53353.05100856995</v>
      </c>
      <c r="AE52" t="n">
        <v>72999.9981603897</v>
      </c>
      <c r="AF52" t="n">
        <v>2.60847005288699e-06</v>
      </c>
      <c r="AG52" t="n">
        <v>0.09645833333333333</v>
      </c>
      <c r="AH52" t="n">
        <v>66032.98079211937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10.7962</v>
      </c>
      <c r="E53" t="n">
        <v>9.26</v>
      </c>
      <c r="F53" t="n">
        <v>6.78</v>
      </c>
      <c r="G53" t="n">
        <v>81.31999999999999</v>
      </c>
      <c r="H53" t="n">
        <v>1.37</v>
      </c>
      <c r="I53" t="n">
        <v>5</v>
      </c>
      <c r="J53" t="n">
        <v>177.6</v>
      </c>
      <c r="K53" t="n">
        <v>50.28</v>
      </c>
      <c r="L53" t="n">
        <v>13.75</v>
      </c>
      <c r="M53" t="n">
        <v>3</v>
      </c>
      <c r="N53" t="n">
        <v>33.57</v>
      </c>
      <c r="O53" t="n">
        <v>22138.42</v>
      </c>
      <c r="P53" t="n">
        <v>72.98999999999999</v>
      </c>
      <c r="Q53" t="n">
        <v>204.16</v>
      </c>
      <c r="R53" t="n">
        <v>24.57</v>
      </c>
      <c r="S53" t="n">
        <v>17.37</v>
      </c>
      <c r="T53" t="n">
        <v>1500.18</v>
      </c>
      <c r="U53" t="n">
        <v>0.71</v>
      </c>
      <c r="V53" t="n">
        <v>0.75</v>
      </c>
      <c r="W53" t="n">
        <v>1.14</v>
      </c>
      <c r="X53" t="n">
        <v>0.09</v>
      </c>
      <c r="Y53" t="n">
        <v>1</v>
      </c>
      <c r="Z53" t="n">
        <v>10</v>
      </c>
      <c r="AA53" t="n">
        <v>53.52686362260289</v>
      </c>
      <c r="AB53" t="n">
        <v>73.2378162469808</v>
      </c>
      <c r="AC53" t="n">
        <v>66.24810185430607</v>
      </c>
      <c r="AD53" t="n">
        <v>53526.86362260289</v>
      </c>
      <c r="AE53" t="n">
        <v>73237.8162469808</v>
      </c>
      <c r="AF53" t="n">
        <v>2.606900532735199e-06</v>
      </c>
      <c r="AG53" t="n">
        <v>0.09645833333333333</v>
      </c>
      <c r="AH53" t="n">
        <v>66248.10185430608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10.8024</v>
      </c>
      <c r="E54" t="n">
        <v>9.26</v>
      </c>
      <c r="F54" t="n">
        <v>6.77</v>
      </c>
      <c r="G54" t="n">
        <v>81.26000000000001</v>
      </c>
      <c r="H54" t="n">
        <v>1.4</v>
      </c>
      <c r="I54" t="n">
        <v>5</v>
      </c>
      <c r="J54" t="n">
        <v>177.97</v>
      </c>
      <c r="K54" t="n">
        <v>50.28</v>
      </c>
      <c r="L54" t="n">
        <v>14</v>
      </c>
      <c r="M54" t="n">
        <v>3</v>
      </c>
      <c r="N54" t="n">
        <v>33.69</v>
      </c>
      <c r="O54" t="n">
        <v>22184.13</v>
      </c>
      <c r="P54" t="n">
        <v>72.61</v>
      </c>
      <c r="Q54" t="n">
        <v>204.14</v>
      </c>
      <c r="R54" t="n">
        <v>24.44</v>
      </c>
      <c r="S54" t="n">
        <v>17.37</v>
      </c>
      <c r="T54" t="n">
        <v>1436.85</v>
      </c>
      <c r="U54" t="n">
        <v>0.71</v>
      </c>
      <c r="V54" t="n">
        <v>0.75</v>
      </c>
      <c r="W54" t="n">
        <v>1.14</v>
      </c>
      <c r="X54" t="n">
        <v>0.08</v>
      </c>
      <c r="Y54" t="n">
        <v>1</v>
      </c>
      <c r="Z54" t="n">
        <v>10</v>
      </c>
      <c r="AA54" t="n">
        <v>53.28395142159554</v>
      </c>
      <c r="AB54" t="n">
        <v>72.90545305703274</v>
      </c>
      <c r="AC54" t="n">
        <v>65.94745894073191</v>
      </c>
      <c r="AD54" t="n">
        <v>53283.95142159554</v>
      </c>
      <c r="AE54" t="n">
        <v>72905.45305703275</v>
      </c>
      <c r="AF54" t="n">
        <v>2.608397613495369e-06</v>
      </c>
      <c r="AG54" t="n">
        <v>0.09645833333333333</v>
      </c>
      <c r="AH54" t="n">
        <v>65947.4589407319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10.7949</v>
      </c>
      <c r="E55" t="n">
        <v>9.26</v>
      </c>
      <c r="F55" t="n">
        <v>6.78</v>
      </c>
      <c r="G55" t="n">
        <v>81.34</v>
      </c>
      <c r="H55" t="n">
        <v>1.42</v>
      </c>
      <c r="I55" t="n">
        <v>5</v>
      </c>
      <c r="J55" t="n">
        <v>178.34</v>
      </c>
      <c r="K55" t="n">
        <v>50.28</v>
      </c>
      <c r="L55" t="n">
        <v>14.25</v>
      </c>
      <c r="M55" t="n">
        <v>3</v>
      </c>
      <c r="N55" t="n">
        <v>33.82</v>
      </c>
      <c r="O55" t="n">
        <v>22229.88</v>
      </c>
      <c r="P55" t="n">
        <v>72.48999999999999</v>
      </c>
      <c r="Q55" t="n">
        <v>204.14</v>
      </c>
      <c r="R55" t="n">
        <v>24.55</v>
      </c>
      <c r="S55" t="n">
        <v>17.37</v>
      </c>
      <c r="T55" t="n">
        <v>1494.25</v>
      </c>
      <c r="U55" t="n">
        <v>0.71</v>
      </c>
      <c r="V55" t="n">
        <v>0.75</v>
      </c>
      <c r="W55" t="n">
        <v>1.15</v>
      </c>
      <c r="X55" t="n">
        <v>0.09</v>
      </c>
      <c r="Y55" t="n">
        <v>1</v>
      </c>
      <c r="Z55" t="n">
        <v>10</v>
      </c>
      <c r="AA55" t="n">
        <v>53.28101810580956</v>
      </c>
      <c r="AB55" t="n">
        <v>72.9014395649656</v>
      </c>
      <c r="AC55" t="n">
        <v>65.94382849071467</v>
      </c>
      <c r="AD55" t="n">
        <v>53281.01810580955</v>
      </c>
      <c r="AE55" t="n">
        <v>72901.43956496559</v>
      </c>
      <c r="AF55" t="n">
        <v>2.60658662870484e-06</v>
      </c>
      <c r="AG55" t="n">
        <v>0.09645833333333333</v>
      </c>
      <c r="AH55" t="n">
        <v>65943.82849071466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10.803</v>
      </c>
      <c r="E56" t="n">
        <v>9.26</v>
      </c>
      <c r="F56" t="n">
        <v>6.77</v>
      </c>
      <c r="G56" t="n">
        <v>81.25</v>
      </c>
      <c r="H56" t="n">
        <v>1.44</v>
      </c>
      <c r="I56" t="n">
        <v>5</v>
      </c>
      <c r="J56" t="n">
        <v>178.72</v>
      </c>
      <c r="K56" t="n">
        <v>50.28</v>
      </c>
      <c r="L56" t="n">
        <v>14.5</v>
      </c>
      <c r="M56" t="n">
        <v>3</v>
      </c>
      <c r="N56" t="n">
        <v>33.94</v>
      </c>
      <c r="O56" t="n">
        <v>22275.67</v>
      </c>
      <c r="P56" t="n">
        <v>72.09</v>
      </c>
      <c r="Q56" t="n">
        <v>204.14</v>
      </c>
      <c r="R56" t="n">
        <v>24.42</v>
      </c>
      <c r="S56" t="n">
        <v>17.37</v>
      </c>
      <c r="T56" t="n">
        <v>1427.67</v>
      </c>
      <c r="U56" t="n">
        <v>0.71</v>
      </c>
      <c r="V56" t="n">
        <v>0.75</v>
      </c>
      <c r="W56" t="n">
        <v>1.14</v>
      </c>
      <c r="X56" t="n">
        <v>0.08</v>
      </c>
      <c r="Y56" t="n">
        <v>1</v>
      </c>
      <c r="Z56" t="n">
        <v>10</v>
      </c>
      <c r="AA56" t="n">
        <v>53.01915065910825</v>
      </c>
      <c r="AB56" t="n">
        <v>72.54314097161267</v>
      </c>
      <c r="AC56" t="n">
        <v>65.61972541223599</v>
      </c>
      <c r="AD56" t="n">
        <v>53019.15065910825</v>
      </c>
      <c r="AE56" t="n">
        <v>72543.14097161267</v>
      </c>
      <c r="AF56" t="n">
        <v>2.608542492278612e-06</v>
      </c>
      <c r="AG56" t="n">
        <v>0.09645833333333333</v>
      </c>
      <c r="AH56" t="n">
        <v>65619.72541223599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10.8095</v>
      </c>
      <c r="E57" t="n">
        <v>9.25</v>
      </c>
      <c r="F57" t="n">
        <v>6.77</v>
      </c>
      <c r="G57" t="n">
        <v>81.19</v>
      </c>
      <c r="H57" t="n">
        <v>1.46</v>
      </c>
      <c r="I57" t="n">
        <v>5</v>
      </c>
      <c r="J57" t="n">
        <v>179.09</v>
      </c>
      <c r="K57" t="n">
        <v>50.28</v>
      </c>
      <c r="L57" t="n">
        <v>14.75</v>
      </c>
      <c r="M57" t="n">
        <v>3</v>
      </c>
      <c r="N57" t="n">
        <v>34.06</v>
      </c>
      <c r="O57" t="n">
        <v>22321.5</v>
      </c>
      <c r="P57" t="n">
        <v>71.66</v>
      </c>
      <c r="Q57" t="n">
        <v>204.14</v>
      </c>
      <c r="R57" t="n">
        <v>24.14</v>
      </c>
      <c r="S57" t="n">
        <v>17.37</v>
      </c>
      <c r="T57" t="n">
        <v>1285.96</v>
      </c>
      <c r="U57" t="n">
        <v>0.72</v>
      </c>
      <c r="V57" t="n">
        <v>0.75</v>
      </c>
      <c r="W57" t="n">
        <v>1.14</v>
      </c>
      <c r="X57" t="n">
        <v>0.07000000000000001</v>
      </c>
      <c r="Y57" t="n">
        <v>1</v>
      </c>
      <c r="Z57" t="n">
        <v>10</v>
      </c>
      <c r="AA57" t="n">
        <v>52.77163791518764</v>
      </c>
      <c r="AB57" t="n">
        <v>72.20448311588908</v>
      </c>
      <c r="AC57" t="n">
        <v>65.31338858695324</v>
      </c>
      <c r="AD57" t="n">
        <v>52771.63791518764</v>
      </c>
      <c r="AE57" t="n">
        <v>72204.48311588907</v>
      </c>
      <c r="AF57" t="n">
        <v>2.610112012430404e-06</v>
      </c>
      <c r="AG57" t="n">
        <v>0.09635416666666667</v>
      </c>
      <c r="AH57" t="n">
        <v>65313.38858695324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10.8121</v>
      </c>
      <c r="E58" t="n">
        <v>9.25</v>
      </c>
      <c r="F58" t="n">
        <v>6.76</v>
      </c>
      <c r="G58" t="n">
        <v>81.16</v>
      </c>
      <c r="H58" t="n">
        <v>1.48</v>
      </c>
      <c r="I58" t="n">
        <v>5</v>
      </c>
      <c r="J58" t="n">
        <v>179.46</v>
      </c>
      <c r="K58" t="n">
        <v>50.28</v>
      </c>
      <c r="L58" t="n">
        <v>15</v>
      </c>
      <c r="M58" t="n">
        <v>3</v>
      </c>
      <c r="N58" t="n">
        <v>34.18</v>
      </c>
      <c r="O58" t="n">
        <v>22367.38</v>
      </c>
      <c r="P58" t="n">
        <v>71.01000000000001</v>
      </c>
      <c r="Q58" t="n">
        <v>204.14</v>
      </c>
      <c r="R58" t="n">
        <v>24.02</v>
      </c>
      <c r="S58" t="n">
        <v>17.37</v>
      </c>
      <c r="T58" t="n">
        <v>1225.61</v>
      </c>
      <c r="U58" t="n">
        <v>0.72</v>
      </c>
      <c r="V58" t="n">
        <v>0.76</v>
      </c>
      <c r="W58" t="n">
        <v>1.15</v>
      </c>
      <c r="X58" t="n">
        <v>0.07000000000000001</v>
      </c>
      <c r="Y58" t="n">
        <v>1</v>
      </c>
      <c r="Z58" t="n">
        <v>10</v>
      </c>
      <c r="AA58" t="n">
        <v>52.41041473119445</v>
      </c>
      <c r="AB58" t="n">
        <v>71.71024161950767</v>
      </c>
      <c r="AC58" t="n">
        <v>64.86631680531401</v>
      </c>
      <c r="AD58" t="n">
        <v>52410.41473119445</v>
      </c>
      <c r="AE58" t="n">
        <v>71710.24161950767</v>
      </c>
      <c r="AF58" t="n">
        <v>2.610739820491121e-06</v>
      </c>
      <c r="AG58" t="n">
        <v>0.09635416666666667</v>
      </c>
      <c r="AH58" t="n">
        <v>64866.31680531402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10.8072</v>
      </c>
      <c r="E59" t="n">
        <v>9.25</v>
      </c>
      <c r="F59" t="n">
        <v>6.77</v>
      </c>
      <c r="G59" t="n">
        <v>81.20999999999999</v>
      </c>
      <c r="H59" t="n">
        <v>1.5</v>
      </c>
      <c r="I59" t="n">
        <v>5</v>
      </c>
      <c r="J59" t="n">
        <v>179.83</v>
      </c>
      <c r="K59" t="n">
        <v>50.28</v>
      </c>
      <c r="L59" t="n">
        <v>15.25</v>
      </c>
      <c r="M59" t="n">
        <v>3</v>
      </c>
      <c r="N59" t="n">
        <v>34.3</v>
      </c>
      <c r="O59" t="n">
        <v>22413.29</v>
      </c>
      <c r="P59" t="n">
        <v>70.33</v>
      </c>
      <c r="Q59" t="n">
        <v>204.14</v>
      </c>
      <c r="R59" t="n">
        <v>24.22</v>
      </c>
      <c r="S59" t="n">
        <v>17.37</v>
      </c>
      <c r="T59" t="n">
        <v>1326.03</v>
      </c>
      <c r="U59" t="n">
        <v>0.72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52.11274170152901</v>
      </c>
      <c r="AB59" t="n">
        <v>71.30295224791239</v>
      </c>
      <c r="AC59" t="n">
        <v>64.49789855970944</v>
      </c>
      <c r="AD59" t="n">
        <v>52112.74170152901</v>
      </c>
      <c r="AE59" t="n">
        <v>71302.95224791238</v>
      </c>
      <c r="AF59" t="n">
        <v>2.609556643761308e-06</v>
      </c>
      <c r="AG59" t="n">
        <v>0.09635416666666667</v>
      </c>
      <c r="AH59" t="n">
        <v>64497.89855970944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10.8063</v>
      </c>
      <c r="E60" t="n">
        <v>9.25</v>
      </c>
      <c r="F60" t="n">
        <v>6.77</v>
      </c>
      <c r="G60" t="n">
        <v>81.22</v>
      </c>
      <c r="H60" t="n">
        <v>1.53</v>
      </c>
      <c r="I60" t="n">
        <v>5</v>
      </c>
      <c r="J60" t="n">
        <v>180.2</v>
      </c>
      <c r="K60" t="n">
        <v>50.28</v>
      </c>
      <c r="L60" t="n">
        <v>15.5</v>
      </c>
      <c r="M60" t="n">
        <v>3</v>
      </c>
      <c r="N60" t="n">
        <v>34.43</v>
      </c>
      <c r="O60" t="n">
        <v>22459.24</v>
      </c>
      <c r="P60" t="n">
        <v>69.98999999999999</v>
      </c>
      <c r="Q60" t="n">
        <v>204.15</v>
      </c>
      <c r="R60" t="n">
        <v>24.21</v>
      </c>
      <c r="S60" t="n">
        <v>17.37</v>
      </c>
      <c r="T60" t="n">
        <v>1323.79</v>
      </c>
      <c r="U60" t="n">
        <v>0.72</v>
      </c>
      <c r="V60" t="n">
        <v>0.75</v>
      </c>
      <c r="W60" t="n">
        <v>1.15</v>
      </c>
      <c r="X60" t="n">
        <v>0.08</v>
      </c>
      <c r="Y60" t="n">
        <v>1</v>
      </c>
      <c r="Z60" t="n">
        <v>10</v>
      </c>
      <c r="AA60" t="n">
        <v>51.94570178423033</v>
      </c>
      <c r="AB60" t="n">
        <v>71.0744008637834</v>
      </c>
      <c r="AC60" t="n">
        <v>64.29115979890777</v>
      </c>
      <c r="AD60" t="n">
        <v>51945.70178423033</v>
      </c>
      <c r="AE60" t="n">
        <v>71074.40086378339</v>
      </c>
      <c r="AF60" t="n">
        <v>2.609339325586445e-06</v>
      </c>
      <c r="AG60" t="n">
        <v>0.09635416666666667</v>
      </c>
      <c r="AH60" t="n">
        <v>64291.15979890777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10.803</v>
      </c>
      <c r="E61" t="n">
        <v>9.26</v>
      </c>
      <c r="F61" t="n">
        <v>6.77</v>
      </c>
      <c r="G61" t="n">
        <v>81.25</v>
      </c>
      <c r="H61" t="n">
        <v>1.55</v>
      </c>
      <c r="I61" t="n">
        <v>5</v>
      </c>
      <c r="J61" t="n">
        <v>180.58</v>
      </c>
      <c r="K61" t="n">
        <v>50.28</v>
      </c>
      <c r="L61" t="n">
        <v>15.75</v>
      </c>
      <c r="M61" t="n">
        <v>3</v>
      </c>
      <c r="N61" t="n">
        <v>34.55</v>
      </c>
      <c r="O61" t="n">
        <v>22505.24</v>
      </c>
      <c r="P61" t="n">
        <v>69.77</v>
      </c>
      <c r="Q61" t="n">
        <v>204.14</v>
      </c>
      <c r="R61" t="n">
        <v>24.36</v>
      </c>
      <c r="S61" t="n">
        <v>17.37</v>
      </c>
      <c r="T61" t="n">
        <v>1396.69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51.85046197306329</v>
      </c>
      <c r="AB61" t="n">
        <v>70.94408955246077</v>
      </c>
      <c r="AC61" t="n">
        <v>64.17328521624466</v>
      </c>
      <c r="AD61" t="n">
        <v>51850.46197306329</v>
      </c>
      <c r="AE61" t="n">
        <v>70944.08955246076</v>
      </c>
      <c r="AF61" t="n">
        <v>2.608542492278612e-06</v>
      </c>
      <c r="AG61" t="n">
        <v>0.09645833333333333</v>
      </c>
      <c r="AH61" t="n">
        <v>64173.28521624466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10.804</v>
      </c>
      <c r="E62" t="n">
        <v>9.26</v>
      </c>
      <c r="F62" t="n">
        <v>6.77</v>
      </c>
      <c r="G62" t="n">
        <v>81.23999999999999</v>
      </c>
      <c r="H62" t="n">
        <v>1.57</v>
      </c>
      <c r="I62" t="n">
        <v>5</v>
      </c>
      <c r="J62" t="n">
        <v>180.95</v>
      </c>
      <c r="K62" t="n">
        <v>50.28</v>
      </c>
      <c r="L62" t="n">
        <v>16</v>
      </c>
      <c r="M62" t="n">
        <v>3</v>
      </c>
      <c r="N62" t="n">
        <v>34.67</v>
      </c>
      <c r="O62" t="n">
        <v>22551.28</v>
      </c>
      <c r="P62" t="n">
        <v>69.31999999999999</v>
      </c>
      <c r="Q62" t="n">
        <v>204.14</v>
      </c>
      <c r="R62" t="n">
        <v>24.27</v>
      </c>
      <c r="S62" t="n">
        <v>17.37</v>
      </c>
      <c r="T62" t="n">
        <v>1352.51</v>
      </c>
      <c r="U62" t="n">
        <v>0.72</v>
      </c>
      <c r="V62" t="n">
        <v>0.75</v>
      </c>
      <c r="W62" t="n">
        <v>1.15</v>
      </c>
      <c r="X62" t="n">
        <v>0.08</v>
      </c>
      <c r="Y62" t="n">
        <v>1</v>
      </c>
      <c r="Z62" t="n">
        <v>10</v>
      </c>
      <c r="AA62" t="n">
        <v>51.61917527342404</v>
      </c>
      <c r="AB62" t="n">
        <v>70.62763288636545</v>
      </c>
      <c r="AC62" t="n">
        <v>63.88703073021167</v>
      </c>
      <c r="AD62" t="n">
        <v>51619.17527342404</v>
      </c>
      <c r="AE62" t="n">
        <v>70627.63288636545</v>
      </c>
      <c r="AF62" t="n">
        <v>2.608783956917349e-06</v>
      </c>
      <c r="AG62" t="n">
        <v>0.09645833333333333</v>
      </c>
      <c r="AH62" t="n">
        <v>63887.03073021167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10.8111</v>
      </c>
      <c r="E63" t="n">
        <v>9.25</v>
      </c>
      <c r="F63" t="n">
        <v>6.76</v>
      </c>
      <c r="G63" t="n">
        <v>81.17</v>
      </c>
      <c r="H63" t="n">
        <v>1.59</v>
      </c>
      <c r="I63" t="n">
        <v>5</v>
      </c>
      <c r="J63" t="n">
        <v>181.32</v>
      </c>
      <c r="K63" t="n">
        <v>50.28</v>
      </c>
      <c r="L63" t="n">
        <v>16.25</v>
      </c>
      <c r="M63" t="n">
        <v>3</v>
      </c>
      <c r="N63" t="n">
        <v>34.79</v>
      </c>
      <c r="O63" t="n">
        <v>22597.36</v>
      </c>
      <c r="P63" t="n">
        <v>68.48</v>
      </c>
      <c r="Q63" t="n">
        <v>204.14</v>
      </c>
      <c r="R63" t="n">
        <v>24.08</v>
      </c>
      <c r="S63" t="n">
        <v>17.37</v>
      </c>
      <c r="T63" t="n">
        <v>1256.89</v>
      </c>
      <c r="U63" t="n">
        <v>0.72</v>
      </c>
      <c r="V63" t="n">
        <v>0.75</v>
      </c>
      <c r="W63" t="n">
        <v>1.14</v>
      </c>
      <c r="X63" t="n">
        <v>0.07000000000000001</v>
      </c>
      <c r="Y63" t="n">
        <v>1</v>
      </c>
      <c r="Z63" t="n">
        <v>10</v>
      </c>
      <c r="AA63" t="n">
        <v>51.14156560629537</v>
      </c>
      <c r="AB63" t="n">
        <v>69.97414626914893</v>
      </c>
      <c r="AC63" t="n">
        <v>63.29591195856784</v>
      </c>
      <c r="AD63" t="n">
        <v>51141.56560629536</v>
      </c>
      <c r="AE63" t="n">
        <v>69974.14626914893</v>
      </c>
      <c r="AF63" t="n">
        <v>2.610498355852384e-06</v>
      </c>
      <c r="AG63" t="n">
        <v>0.09635416666666667</v>
      </c>
      <c r="AH63" t="n">
        <v>63295.91195856784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10.8742</v>
      </c>
      <c r="E64" t="n">
        <v>9.199999999999999</v>
      </c>
      <c r="F64" t="n">
        <v>6.74</v>
      </c>
      <c r="G64" t="n">
        <v>101.14</v>
      </c>
      <c r="H64" t="n">
        <v>1.61</v>
      </c>
      <c r="I64" t="n">
        <v>4</v>
      </c>
      <c r="J64" t="n">
        <v>181.7</v>
      </c>
      <c r="K64" t="n">
        <v>50.28</v>
      </c>
      <c r="L64" t="n">
        <v>16.5</v>
      </c>
      <c r="M64" t="n">
        <v>2</v>
      </c>
      <c r="N64" t="n">
        <v>34.92</v>
      </c>
      <c r="O64" t="n">
        <v>22643.61</v>
      </c>
      <c r="P64" t="n">
        <v>68.15000000000001</v>
      </c>
      <c r="Q64" t="n">
        <v>204.14</v>
      </c>
      <c r="R64" t="n">
        <v>23.46</v>
      </c>
      <c r="S64" t="n">
        <v>17.37</v>
      </c>
      <c r="T64" t="n">
        <v>953.0599999999999</v>
      </c>
      <c r="U64" t="n">
        <v>0.74</v>
      </c>
      <c r="V64" t="n">
        <v>0.76</v>
      </c>
      <c r="W64" t="n">
        <v>1.14</v>
      </c>
      <c r="X64" t="n">
        <v>0.05</v>
      </c>
      <c r="Y64" t="n">
        <v>1</v>
      </c>
      <c r="Z64" t="n">
        <v>10</v>
      </c>
      <c r="AA64" t="n">
        <v>50.64582459853178</v>
      </c>
      <c r="AB64" t="n">
        <v>69.2958515517774</v>
      </c>
      <c r="AC64" t="n">
        <v>62.68235273702943</v>
      </c>
      <c r="AD64" t="n">
        <v>50645.82459853178</v>
      </c>
      <c r="AE64" t="n">
        <v>69295.85155177741</v>
      </c>
      <c r="AF64" t="n">
        <v>2.625734774556705e-06</v>
      </c>
      <c r="AG64" t="n">
        <v>0.09583333333333333</v>
      </c>
      <c r="AH64" t="n">
        <v>62682.35273702943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10.8683</v>
      </c>
      <c r="E65" t="n">
        <v>9.199999999999999</v>
      </c>
      <c r="F65" t="n">
        <v>6.75</v>
      </c>
      <c r="G65" t="n">
        <v>101.22</v>
      </c>
      <c r="H65" t="n">
        <v>1.63</v>
      </c>
      <c r="I65" t="n">
        <v>4</v>
      </c>
      <c r="J65" t="n">
        <v>182.07</v>
      </c>
      <c r="K65" t="n">
        <v>50.28</v>
      </c>
      <c r="L65" t="n">
        <v>16.75</v>
      </c>
      <c r="M65" t="n">
        <v>2</v>
      </c>
      <c r="N65" t="n">
        <v>35.04</v>
      </c>
      <c r="O65" t="n">
        <v>22689.77</v>
      </c>
      <c r="P65" t="n">
        <v>68.48999999999999</v>
      </c>
      <c r="Q65" t="n">
        <v>204.14</v>
      </c>
      <c r="R65" t="n">
        <v>23.65</v>
      </c>
      <c r="S65" t="n">
        <v>17.37</v>
      </c>
      <c r="T65" t="n">
        <v>1048.72</v>
      </c>
      <c r="U65" t="n">
        <v>0.73</v>
      </c>
      <c r="V65" t="n">
        <v>0.76</v>
      </c>
      <c r="W65" t="n">
        <v>1.14</v>
      </c>
      <c r="X65" t="n">
        <v>0.06</v>
      </c>
      <c r="Y65" t="n">
        <v>1</v>
      </c>
      <c r="Z65" t="n">
        <v>10</v>
      </c>
      <c r="AA65" t="n">
        <v>50.86424734459754</v>
      </c>
      <c r="AB65" t="n">
        <v>69.59470718907589</v>
      </c>
      <c r="AC65" t="n">
        <v>62.95268601175077</v>
      </c>
      <c r="AD65" t="n">
        <v>50864.24734459753</v>
      </c>
      <c r="AE65" t="n">
        <v>69594.7071890759</v>
      </c>
      <c r="AF65" t="n">
        <v>2.624310133188155e-06</v>
      </c>
      <c r="AG65" t="n">
        <v>0.09583333333333333</v>
      </c>
      <c r="AH65" t="n">
        <v>62952.68601175077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10.8646</v>
      </c>
      <c r="E66" t="n">
        <v>9.199999999999999</v>
      </c>
      <c r="F66" t="n">
        <v>6.75</v>
      </c>
      <c r="G66" t="n">
        <v>101.26</v>
      </c>
      <c r="H66" t="n">
        <v>1.65</v>
      </c>
      <c r="I66" t="n">
        <v>4</v>
      </c>
      <c r="J66" t="n">
        <v>182.45</v>
      </c>
      <c r="K66" t="n">
        <v>50.28</v>
      </c>
      <c r="L66" t="n">
        <v>17</v>
      </c>
      <c r="M66" t="n">
        <v>2</v>
      </c>
      <c r="N66" t="n">
        <v>35.17</v>
      </c>
      <c r="O66" t="n">
        <v>22735.98</v>
      </c>
      <c r="P66" t="n">
        <v>68.45999999999999</v>
      </c>
      <c r="Q66" t="n">
        <v>204.14</v>
      </c>
      <c r="R66" t="n">
        <v>23.69</v>
      </c>
      <c r="S66" t="n">
        <v>17.37</v>
      </c>
      <c r="T66" t="n">
        <v>1069.18</v>
      </c>
      <c r="U66" t="n">
        <v>0.73</v>
      </c>
      <c r="V66" t="n">
        <v>0.76</v>
      </c>
      <c r="W66" t="n">
        <v>1.14</v>
      </c>
      <c r="X66" t="n">
        <v>0.06</v>
      </c>
      <c r="Y66" t="n">
        <v>1</v>
      </c>
      <c r="Z66" t="n">
        <v>10</v>
      </c>
      <c r="AA66" t="n">
        <v>50.86589282151361</v>
      </c>
      <c r="AB66" t="n">
        <v>69.59695860318578</v>
      </c>
      <c r="AC66" t="n">
        <v>62.95472255405788</v>
      </c>
      <c r="AD66" t="n">
        <v>50865.89282151361</v>
      </c>
      <c r="AE66" t="n">
        <v>69596.95860318578</v>
      </c>
      <c r="AF66" t="n">
        <v>2.623416714024827e-06</v>
      </c>
      <c r="AG66" t="n">
        <v>0.09583333333333333</v>
      </c>
      <c r="AH66" t="n">
        <v>62954.72255405788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10.8702</v>
      </c>
      <c r="E67" t="n">
        <v>9.199999999999999</v>
      </c>
      <c r="F67" t="n">
        <v>6.75</v>
      </c>
      <c r="G67" t="n">
        <v>101.19</v>
      </c>
      <c r="H67" t="n">
        <v>1.67</v>
      </c>
      <c r="I67" t="n">
        <v>4</v>
      </c>
      <c r="J67" t="n">
        <v>182.82</v>
      </c>
      <c r="K67" t="n">
        <v>50.28</v>
      </c>
      <c r="L67" t="n">
        <v>17.25</v>
      </c>
      <c r="M67" t="n">
        <v>2</v>
      </c>
      <c r="N67" t="n">
        <v>35.29</v>
      </c>
      <c r="O67" t="n">
        <v>22782.23</v>
      </c>
      <c r="P67" t="n">
        <v>68.63</v>
      </c>
      <c r="Q67" t="n">
        <v>204.14</v>
      </c>
      <c r="R67" t="n">
        <v>23.56</v>
      </c>
      <c r="S67" t="n">
        <v>17.37</v>
      </c>
      <c r="T67" t="n">
        <v>1004.77</v>
      </c>
      <c r="U67" t="n">
        <v>0.74</v>
      </c>
      <c r="V67" t="n">
        <v>0.76</v>
      </c>
      <c r="W67" t="n">
        <v>1.14</v>
      </c>
      <c r="X67" t="n">
        <v>0.06</v>
      </c>
      <c r="Y67" t="n">
        <v>1</v>
      </c>
      <c r="Z67" t="n">
        <v>10</v>
      </c>
      <c r="AA67" t="n">
        <v>50.92577871569077</v>
      </c>
      <c r="AB67" t="n">
        <v>69.67889712557812</v>
      </c>
      <c r="AC67" t="n">
        <v>63.02884097887456</v>
      </c>
      <c r="AD67" t="n">
        <v>50925.77871569077</v>
      </c>
      <c r="AE67" t="n">
        <v>69678.89712557812</v>
      </c>
      <c r="AF67" t="n">
        <v>2.624768916001756e-06</v>
      </c>
      <c r="AG67" t="n">
        <v>0.09583333333333333</v>
      </c>
      <c r="AH67" t="n">
        <v>63028.84097887456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10.8751</v>
      </c>
      <c r="E68" t="n">
        <v>9.199999999999999</v>
      </c>
      <c r="F68" t="n">
        <v>6.74</v>
      </c>
      <c r="G68" t="n">
        <v>101.13</v>
      </c>
      <c r="H68" t="n">
        <v>1.69</v>
      </c>
      <c r="I68" t="n">
        <v>4</v>
      </c>
      <c r="J68" t="n">
        <v>183.2</v>
      </c>
      <c r="K68" t="n">
        <v>50.28</v>
      </c>
      <c r="L68" t="n">
        <v>17.5</v>
      </c>
      <c r="M68" t="n">
        <v>1</v>
      </c>
      <c r="N68" t="n">
        <v>35.42</v>
      </c>
      <c r="O68" t="n">
        <v>22828.53</v>
      </c>
      <c r="P68" t="n">
        <v>68.59</v>
      </c>
      <c r="Q68" t="n">
        <v>204.14</v>
      </c>
      <c r="R68" t="n">
        <v>23.4</v>
      </c>
      <c r="S68" t="n">
        <v>17.37</v>
      </c>
      <c r="T68" t="n">
        <v>919.9</v>
      </c>
      <c r="U68" t="n">
        <v>0.74</v>
      </c>
      <c r="V68" t="n">
        <v>0.76</v>
      </c>
      <c r="W68" t="n">
        <v>1.14</v>
      </c>
      <c r="X68" t="n">
        <v>0.05</v>
      </c>
      <c r="Y68" t="n">
        <v>1</v>
      </c>
      <c r="Z68" t="n">
        <v>10</v>
      </c>
      <c r="AA68" t="n">
        <v>50.86196957116064</v>
      </c>
      <c r="AB68" t="n">
        <v>69.59159063897127</v>
      </c>
      <c r="AC68" t="n">
        <v>62.949866900814</v>
      </c>
      <c r="AD68" t="n">
        <v>50861.96957116063</v>
      </c>
      <c r="AE68" t="n">
        <v>69591.59063897126</v>
      </c>
      <c r="AF68" t="n">
        <v>2.625952092731568e-06</v>
      </c>
      <c r="AG68" t="n">
        <v>0.09583333333333333</v>
      </c>
      <c r="AH68" t="n">
        <v>62949.866900814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10.8715</v>
      </c>
      <c r="E69" t="n">
        <v>9.199999999999999</v>
      </c>
      <c r="F69" t="n">
        <v>6.75</v>
      </c>
      <c r="G69" t="n">
        <v>101.17</v>
      </c>
      <c r="H69" t="n">
        <v>1.72</v>
      </c>
      <c r="I69" t="n">
        <v>4</v>
      </c>
      <c r="J69" t="n">
        <v>183.57</v>
      </c>
      <c r="K69" t="n">
        <v>50.28</v>
      </c>
      <c r="L69" t="n">
        <v>17.75</v>
      </c>
      <c r="M69" t="n">
        <v>1</v>
      </c>
      <c r="N69" t="n">
        <v>35.54</v>
      </c>
      <c r="O69" t="n">
        <v>22874.86</v>
      </c>
      <c r="P69" t="n">
        <v>68.54000000000001</v>
      </c>
      <c r="Q69" t="n">
        <v>204.14</v>
      </c>
      <c r="R69" t="n">
        <v>23.54</v>
      </c>
      <c r="S69" t="n">
        <v>17.37</v>
      </c>
      <c r="T69" t="n">
        <v>990.55</v>
      </c>
      <c r="U69" t="n">
        <v>0.74</v>
      </c>
      <c r="V69" t="n">
        <v>0.76</v>
      </c>
      <c r="W69" t="n">
        <v>1.14</v>
      </c>
      <c r="X69" t="n">
        <v>0.05</v>
      </c>
      <c r="Y69" t="n">
        <v>1</v>
      </c>
      <c r="Z69" t="n">
        <v>10</v>
      </c>
      <c r="AA69" t="n">
        <v>50.87486589663236</v>
      </c>
      <c r="AB69" t="n">
        <v>69.60923596042738</v>
      </c>
      <c r="AC69" t="n">
        <v>62.96582817755574</v>
      </c>
      <c r="AD69" t="n">
        <v>50874.86589663236</v>
      </c>
      <c r="AE69" t="n">
        <v>69609.23596042738</v>
      </c>
      <c r="AF69" t="n">
        <v>2.625082820032114e-06</v>
      </c>
      <c r="AG69" t="n">
        <v>0.09583333333333333</v>
      </c>
      <c r="AH69" t="n">
        <v>62965.82817755573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10.8702</v>
      </c>
      <c r="E70" t="n">
        <v>9.199999999999999</v>
      </c>
      <c r="F70" t="n">
        <v>6.75</v>
      </c>
      <c r="G70" t="n">
        <v>101.19</v>
      </c>
      <c r="H70" t="n">
        <v>1.74</v>
      </c>
      <c r="I70" t="n">
        <v>4</v>
      </c>
      <c r="J70" t="n">
        <v>183.95</v>
      </c>
      <c r="K70" t="n">
        <v>50.28</v>
      </c>
      <c r="L70" t="n">
        <v>18</v>
      </c>
      <c r="M70" t="n">
        <v>1</v>
      </c>
      <c r="N70" t="n">
        <v>35.67</v>
      </c>
      <c r="O70" t="n">
        <v>22921.24</v>
      </c>
      <c r="P70" t="n">
        <v>68.48</v>
      </c>
      <c r="Q70" t="n">
        <v>204.14</v>
      </c>
      <c r="R70" t="n">
        <v>23.55</v>
      </c>
      <c r="S70" t="n">
        <v>17.37</v>
      </c>
      <c r="T70" t="n">
        <v>994.86</v>
      </c>
      <c r="U70" t="n">
        <v>0.74</v>
      </c>
      <c r="V70" t="n">
        <v>0.76</v>
      </c>
      <c r="W70" t="n">
        <v>1.14</v>
      </c>
      <c r="X70" t="n">
        <v>0.06</v>
      </c>
      <c r="Y70" t="n">
        <v>1</v>
      </c>
      <c r="Z70" t="n">
        <v>10</v>
      </c>
      <c r="AA70" t="n">
        <v>50.85068407299388</v>
      </c>
      <c r="AB70" t="n">
        <v>69.57614932249848</v>
      </c>
      <c r="AC70" t="n">
        <v>62.93589928191335</v>
      </c>
      <c r="AD70" t="n">
        <v>50850.68407299388</v>
      </c>
      <c r="AE70" t="n">
        <v>69576.14932249847</v>
      </c>
      <c r="AF70" t="n">
        <v>2.624768916001756e-06</v>
      </c>
      <c r="AG70" t="n">
        <v>0.09583333333333333</v>
      </c>
      <c r="AH70" t="n">
        <v>62935.89928191335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10.8686</v>
      </c>
      <c r="E71" t="n">
        <v>9.199999999999999</v>
      </c>
      <c r="F71" t="n">
        <v>6.75</v>
      </c>
      <c r="G71" t="n">
        <v>101.21</v>
      </c>
      <c r="H71" t="n">
        <v>1.76</v>
      </c>
      <c r="I71" t="n">
        <v>4</v>
      </c>
      <c r="J71" t="n">
        <v>184.33</v>
      </c>
      <c r="K71" t="n">
        <v>50.28</v>
      </c>
      <c r="L71" t="n">
        <v>18.25</v>
      </c>
      <c r="M71" t="n">
        <v>1</v>
      </c>
      <c r="N71" t="n">
        <v>35.8</v>
      </c>
      <c r="O71" t="n">
        <v>22967.66</v>
      </c>
      <c r="P71" t="n">
        <v>68.48</v>
      </c>
      <c r="Q71" t="n">
        <v>204.14</v>
      </c>
      <c r="R71" t="n">
        <v>23.6</v>
      </c>
      <c r="S71" t="n">
        <v>17.37</v>
      </c>
      <c r="T71" t="n">
        <v>1020.73</v>
      </c>
      <c r="U71" t="n">
        <v>0.74</v>
      </c>
      <c r="V71" t="n">
        <v>0.76</v>
      </c>
      <c r="W71" t="n">
        <v>1.14</v>
      </c>
      <c r="X71" t="n">
        <v>0.06</v>
      </c>
      <c r="Y71" t="n">
        <v>1</v>
      </c>
      <c r="Z71" t="n">
        <v>10</v>
      </c>
      <c r="AA71" t="n">
        <v>50.85788899991328</v>
      </c>
      <c r="AB71" t="n">
        <v>69.58600742136854</v>
      </c>
      <c r="AC71" t="n">
        <v>62.94481653766319</v>
      </c>
      <c r="AD71" t="n">
        <v>50857.88899991328</v>
      </c>
      <c r="AE71" t="n">
        <v>69586.00742136853</v>
      </c>
      <c r="AF71" t="n">
        <v>2.624382572579776e-06</v>
      </c>
      <c r="AG71" t="n">
        <v>0.09583333333333333</v>
      </c>
      <c r="AH71" t="n">
        <v>62944.8165376632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10.8633</v>
      </c>
      <c r="E72" t="n">
        <v>9.210000000000001</v>
      </c>
      <c r="F72" t="n">
        <v>6.75</v>
      </c>
      <c r="G72" t="n">
        <v>101.28</v>
      </c>
      <c r="H72" t="n">
        <v>1.78</v>
      </c>
      <c r="I72" t="n">
        <v>4</v>
      </c>
      <c r="J72" t="n">
        <v>184.7</v>
      </c>
      <c r="K72" t="n">
        <v>50.28</v>
      </c>
      <c r="L72" t="n">
        <v>18.5</v>
      </c>
      <c r="M72" t="n">
        <v>0</v>
      </c>
      <c r="N72" t="n">
        <v>35.92</v>
      </c>
      <c r="O72" t="n">
        <v>23014.13</v>
      </c>
      <c r="P72" t="n">
        <v>68.61</v>
      </c>
      <c r="Q72" t="n">
        <v>204.18</v>
      </c>
      <c r="R72" t="n">
        <v>23.68</v>
      </c>
      <c r="S72" t="n">
        <v>17.37</v>
      </c>
      <c r="T72" t="n">
        <v>1059.91</v>
      </c>
      <c r="U72" t="n">
        <v>0.73</v>
      </c>
      <c r="V72" t="n">
        <v>0.76</v>
      </c>
      <c r="W72" t="n">
        <v>1.14</v>
      </c>
      <c r="X72" t="n">
        <v>0.06</v>
      </c>
      <c r="Y72" t="n">
        <v>1</v>
      </c>
      <c r="Z72" t="n">
        <v>10</v>
      </c>
      <c r="AA72" t="n">
        <v>50.94719352039396</v>
      </c>
      <c r="AB72" t="n">
        <v>69.70819780612752</v>
      </c>
      <c r="AC72" t="n">
        <v>63.05534524359609</v>
      </c>
      <c r="AD72" t="n">
        <v>50947.19352039396</v>
      </c>
      <c r="AE72" t="n">
        <v>69708.19780612751</v>
      </c>
      <c r="AF72" t="n">
        <v>2.623102809994469e-06</v>
      </c>
      <c r="AG72" t="n">
        <v>0.09593750000000001</v>
      </c>
      <c r="AH72" t="n">
        <v>63055.34524359609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6.4396</v>
      </c>
      <c r="E2" t="n">
        <v>15.53</v>
      </c>
      <c r="F2" t="n">
        <v>8.65</v>
      </c>
      <c r="G2" t="n">
        <v>5.41</v>
      </c>
      <c r="H2" t="n">
        <v>0.08</v>
      </c>
      <c r="I2" t="n">
        <v>96</v>
      </c>
      <c r="J2" t="n">
        <v>222.93</v>
      </c>
      <c r="K2" t="n">
        <v>56.94</v>
      </c>
      <c r="L2" t="n">
        <v>1</v>
      </c>
      <c r="M2" t="n">
        <v>94</v>
      </c>
      <c r="N2" t="n">
        <v>49.99</v>
      </c>
      <c r="O2" t="n">
        <v>27728.69</v>
      </c>
      <c r="P2" t="n">
        <v>131.86</v>
      </c>
      <c r="Q2" t="n">
        <v>204.26</v>
      </c>
      <c r="R2" t="n">
        <v>82.68000000000001</v>
      </c>
      <c r="S2" t="n">
        <v>17.37</v>
      </c>
      <c r="T2" t="n">
        <v>30102.47</v>
      </c>
      <c r="U2" t="n">
        <v>0.21</v>
      </c>
      <c r="V2" t="n">
        <v>0.59</v>
      </c>
      <c r="W2" t="n">
        <v>1.3</v>
      </c>
      <c r="X2" t="n">
        <v>1.96</v>
      </c>
      <c r="Y2" t="n">
        <v>1</v>
      </c>
      <c r="Z2" t="n">
        <v>10</v>
      </c>
      <c r="AA2" t="n">
        <v>150.2679410158663</v>
      </c>
      <c r="AB2" t="n">
        <v>205.6032262514977</v>
      </c>
      <c r="AC2" t="n">
        <v>185.9807429040537</v>
      </c>
      <c r="AD2" t="n">
        <v>150267.9410158663</v>
      </c>
      <c r="AE2" t="n">
        <v>205603.2262514977</v>
      </c>
      <c r="AF2" t="n">
        <v>1.470080917285978e-06</v>
      </c>
      <c r="AG2" t="n">
        <v>0.1617708333333333</v>
      </c>
      <c r="AH2" t="n">
        <v>185980.7429040537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7.1686</v>
      </c>
      <c r="E3" t="n">
        <v>13.95</v>
      </c>
      <c r="F3" t="n">
        <v>8.130000000000001</v>
      </c>
      <c r="G3" t="n">
        <v>6.77</v>
      </c>
      <c r="H3" t="n">
        <v>0.1</v>
      </c>
      <c r="I3" t="n">
        <v>72</v>
      </c>
      <c r="J3" t="n">
        <v>223.35</v>
      </c>
      <c r="K3" t="n">
        <v>56.94</v>
      </c>
      <c r="L3" t="n">
        <v>1.25</v>
      </c>
      <c r="M3" t="n">
        <v>70</v>
      </c>
      <c r="N3" t="n">
        <v>50.15</v>
      </c>
      <c r="O3" t="n">
        <v>27780.03</v>
      </c>
      <c r="P3" t="n">
        <v>123.7</v>
      </c>
      <c r="Q3" t="n">
        <v>204.32</v>
      </c>
      <c r="R3" t="n">
        <v>66.47</v>
      </c>
      <c r="S3" t="n">
        <v>17.37</v>
      </c>
      <c r="T3" t="n">
        <v>22117.99</v>
      </c>
      <c r="U3" t="n">
        <v>0.26</v>
      </c>
      <c r="V3" t="n">
        <v>0.63</v>
      </c>
      <c r="W3" t="n">
        <v>1.25</v>
      </c>
      <c r="X3" t="n">
        <v>1.43</v>
      </c>
      <c r="Y3" t="n">
        <v>1</v>
      </c>
      <c r="Z3" t="n">
        <v>10</v>
      </c>
      <c r="AA3" t="n">
        <v>126.9757763960824</v>
      </c>
      <c r="AB3" t="n">
        <v>173.7338590409451</v>
      </c>
      <c r="AC3" t="n">
        <v>157.1529433711283</v>
      </c>
      <c r="AD3" t="n">
        <v>126975.7763960824</v>
      </c>
      <c r="AE3" t="n">
        <v>173733.8590409451</v>
      </c>
      <c r="AF3" t="n">
        <v>1.63650258768499e-06</v>
      </c>
      <c r="AG3" t="n">
        <v>0.1453125</v>
      </c>
      <c r="AH3" t="n">
        <v>157152.9433711283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7.6095</v>
      </c>
      <c r="E4" t="n">
        <v>13.14</v>
      </c>
      <c r="F4" t="n">
        <v>7.89</v>
      </c>
      <c r="G4" t="n">
        <v>8.02</v>
      </c>
      <c r="H4" t="n">
        <v>0.12</v>
      </c>
      <c r="I4" t="n">
        <v>59</v>
      </c>
      <c r="J4" t="n">
        <v>223.76</v>
      </c>
      <c r="K4" t="n">
        <v>56.94</v>
      </c>
      <c r="L4" t="n">
        <v>1.5</v>
      </c>
      <c r="M4" t="n">
        <v>57</v>
      </c>
      <c r="N4" t="n">
        <v>50.32</v>
      </c>
      <c r="O4" t="n">
        <v>27831.42</v>
      </c>
      <c r="P4" t="n">
        <v>119.96</v>
      </c>
      <c r="Q4" t="n">
        <v>204.19</v>
      </c>
      <c r="R4" t="n">
        <v>59.1</v>
      </c>
      <c r="S4" t="n">
        <v>17.37</v>
      </c>
      <c r="T4" t="n">
        <v>18497.44</v>
      </c>
      <c r="U4" t="n">
        <v>0.29</v>
      </c>
      <c r="V4" t="n">
        <v>0.65</v>
      </c>
      <c r="W4" t="n">
        <v>1.24</v>
      </c>
      <c r="X4" t="n">
        <v>1.2</v>
      </c>
      <c r="Y4" t="n">
        <v>1</v>
      </c>
      <c r="Z4" t="n">
        <v>10</v>
      </c>
      <c r="AA4" t="n">
        <v>116.176666987586</v>
      </c>
      <c r="AB4" t="n">
        <v>158.958041125165</v>
      </c>
      <c r="AC4" t="n">
        <v>143.7873087792348</v>
      </c>
      <c r="AD4" t="n">
        <v>116176.666987586</v>
      </c>
      <c r="AE4" t="n">
        <v>158958.0411251649</v>
      </c>
      <c r="AF4" t="n">
        <v>1.737154596572403e-06</v>
      </c>
      <c r="AG4" t="n">
        <v>0.136875</v>
      </c>
      <c r="AH4" t="n">
        <v>143787.3087792348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8.0093</v>
      </c>
      <c r="E5" t="n">
        <v>12.49</v>
      </c>
      <c r="F5" t="n">
        <v>7.67</v>
      </c>
      <c r="G5" t="n">
        <v>9.4</v>
      </c>
      <c r="H5" t="n">
        <v>0.14</v>
      </c>
      <c r="I5" t="n">
        <v>49</v>
      </c>
      <c r="J5" t="n">
        <v>224.18</v>
      </c>
      <c r="K5" t="n">
        <v>56.94</v>
      </c>
      <c r="L5" t="n">
        <v>1.75</v>
      </c>
      <c r="M5" t="n">
        <v>47</v>
      </c>
      <c r="N5" t="n">
        <v>50.49</v>
      </c>
      <c r="O5" t="n">
        <v>27882.87</v>
      </c>
      <c r="P5" t="n">
        <v>116.53</v>
      </c>
      <c r="Q5" t="n">
        <v>204.15</v>
      </c>
      <c r="R5" t="n">
        <v>52.69</v>
      </c>
      <c r="S5" t="n">
        <v>17.37</v>
      </c>
      <c r="T5" t="n">
        <v>15342.11</v>
      </c>
      <c r="U5" t="n">
        <v>0.33</v>
      </c>
      <c r="V5" t="n">
        <v>0.67</v>
      </c>
      <c r="W5" t="n">
        <v>1.21</v>
      </c>
      <c r="X5" t="n">
        <v>0.98</v>
      </c>
      <c r="Y5" t="n">
        <v>1</v>
      </c>
      <c r="Z5" t="n">
        <v>10</v>
      </c>
      <c r="AA5" t="n">
        <v>107.3779896584768</v>
      </c>
      <c r="AB5" t="n">
        <v>146.9193026332357</v>
      </c>
      <c r="AC5" t="n">
        <v>132.8975305924959</v>
      </c>
      <c r="AD5" t="n">
        <v>107377.9896584768</v>
      </c>
      <c r="AE5" t="n">
        <v>146919.3026332357</v>
      </c>
      <c r="AF5" t="n">
        <v>1.828423984536087e-06</v>
      </c>
      <c r="AG5" t="n">
        <v>0.1301041666666667</v>
      </c>
      <c r="AH5" t="n">
        <v>132897.5305924959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8.3127</v>
      </c>
      <c r="E6" t="n">
        <v>12.03</v>
      </c>
      <c r="F6" t="n">
        <v>7.53</v>
      </c>
      <c r="G6" t="n">
        <v>10.75</v>
      </c>
      <c r="H6" t="n">
        <v>0.16</v>
      </c>
      <c r="I6" t="n">
        <v>42</v>
      </c>
      <c r="J6" t="n">
        <v>224.6</v>
      </c>
      <c r="K6" t="n">
        <v>56.94</v>
      </c>
      <c r="L6" t="n">
        <v>2</v>
      </c>
      <c r="M6" t="n">
        <v>40</v>
      </c>
      <c r="N6" t="n">
        <v>50.65</v>
      </c>
      <c r="O6" t="n">
        <v>27934.37</v>
      </c>
      <c r="P6" t="n">
        <v>114.15</v>
      </c>
      <c r="Q6" t="n">
        <v>204.18</v>
      </c>
      <c r="R6" t="n">
        <v>47.54</v>
      </c>
      <c r="S6" t="n">
        <v>17.37</v>
      </c>
      <c r="T6" t="n">
        <v>12804.45</v>
      </c>
      <c r="U6" t="n">
        <v>0.37</v>
      </c>
      <c r="V6" t="n">
        <v>0.68</v>
      </c>
      <c r="W6" t="n">
        <v>1.21</v>
      </c>
      <c r="X6" t="n">
        <v>0.83</v>
      </c>
      <c r="Y6" t="n">
        <v>1</v>
      </c>
      <c r="Z6" t="n">
        <v>10</v>
      </c>
      <c r="AA6" t="n">
        <v>101.499996907402</v>
      </c>
      <c r="AB6" t="n">
        <v>138.8767736324808</v>
      </c>
      <c r="AC6" t="n">
        <v>125.6225692718101</v>
      </c>
      <c r="AD6" t="n">
        <v>101499.996907402</v>
      </c>
      <c r="AE6" t="n">
        <v>138876.7736324808</v>
      </c>
      <c r="AF6" t="n">
        <v>1.897686446537541e-06</v>
      </c>
      <c r="AG6" t="n">
        <v>0.1253125</v>
      </c>
      <c r="AH6" t="n">
        <v>125622.5692718101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8.548999999999999</v>
      </c>
      <c r="E7" t="n">
        <v>11.7</v>
      </c>
      <c r="F7" t="n">
        <v>7.41</v>
      </c>
      <c r="G7" t="n">
        <v>12.02</v>
      </c>
      <c r="H7" t="n">
        <v>0.18</v>
      </c>
      <c r="I7" t="n">
        <v>37</v>
      </c>
      <c r="J7" t="n">
        <v>225.01</v>
      </c>
      <c r="K7" t="n">
        <v>56.94</v>
      </c>
      <c r="L7" t="n">
        <v>2.25</v>
      </c>
      <c r="M7" t="n">
        <v>35</v>
      </c>
      <c r="N7" t="n">
        <v>50.82</v>
      </c>
      <c r="O7" t="n">
        <v>27985.94</v>
      </c>
      <c r="P7" t="n">
        <v>112.29</v>
      </c>
      <c r="Q7" t="n">
        <v>204.17</v>
      </c>
      <c r="R7" t="n">
        <v>44.37</v>
      </c>
      <c r="S7" t="n">
        <v>17.37</v>
      </c>
      <c r="T7" t="n">
        <v>11244.74</v>
      </c>
      <c r="U7" t="n">
        <v>0.39</v>
      </c>
      <c r="V7" t="n">
        <v>0.6899999999999999</v>
      </c>
      <c r="W7" t="n">
        <v>1.19</v>
      </c>
      <c r="X7" t="n">
        <v>0.72</v>
      </c>
      <c r="Y7" t="n">
        <v>1</v>
      </c>
      <c r="Z7" t="n">
        <v>10</v>
      </c>
      <c r="AA7" t="n">
        <v>97.17208059006482</v>
      </c>
      <c r="AB7" t="n">
        <v>132.9551275929105</v>
      </c>
      <c r="AC7" t="n">
        <v>120.2660768191721</v>
      </c>
      <c r="AD7" t="n">
        <v>97172.08059006483</v>
      </c>
      <c r="AE7" t="n">
        <v>132955.1275929105</v>
      </c>
      <c r="AF7" t="n">
        <v>1.951630809658647e-06</v>
      </c>
      <c r="AG7" t="n">
        <v>0.121875</v>
      </c>
      <c r="AH7" t="n">
        <v>120266.0768191721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8.740600000000001</v>
      </c>
      <c r="E8" t="n">
        <v>11.44</v>
      </c>
      <c r="F8" t="n">
        <v>7.33</v>
      </c>
      <c r="G8" t="n">
        <v>13.33</v>
      </c>
      <c r="H8" t="n">
        <v>0.2</v>
      </c>
      <c r="I8" t="n">
        <v>33</v>
      </c>
      <c r="J8" t="n">
        <v>225.43</v>
      </c>
      <c r="K8" t="n">
        <v>56.94</v>
      </c>
      <c r="L8" t="n">
        <v>2.5</v>
      </c>
      <c r="M8" t="n">
        <v>31</v>
      </c>
      <c r="N8" t="n">
        <v>50.99</v>
      </c>
      <c r="O8" t="n">
        <v>28037.57</v>
      </c>
      <c r="P8" t="n">
        <v>110.95</v>
      </c>
      <c r="Q8" t="n">
        <v>204.15</v>
      </c>
      <c r="R8" t="n">
        <v>41.56</v>
      </c>
      <c r="S8" t="n">
        <v>17.37</v>
      </c>
      <c r="T8" t="n">
        <v>9856.200000000001</v>
      </c>
      <c r="U8" t="n">
        <v>0.42</v>
      </c>
      <c r="V8" t="n">
        <v>0.7</v>
      </c>
      <c r="W8" t="n">
        <v>1.2</v>
      </c>
      <c r="X8" t="n">
        <v>0.64</v>
      </c>
      <c r="Y8" t="n">
        <v>1</v>
      </c>
      <c r="Z8" t="n">
        <v>10</v>
      </c>
      <c r="AA8" t="n">
        <v>93.99326151370414</v>
      </c>
      <c r="AB8" t="n">
        <v>128.605727093036</v>
      </c>
      <c r="AC8" t="n">
        <v>116.3317769985823</v>
      </c>
      <c r="AD8" t="n">
        <v>93993.26151370414</v>
      </c>
      <c r="AE8" t="n">
        <v>128605.727093036</v>
      </c>
      <c r="AF8" t="n">
        <v>1.995370716446646e-06</v>
      </c>
      <c r="AG8" t="n">
        <v>0.1191666666666667</v>
      </c>
      <c r="AH8" t="n">
        <v>116331.7769985823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8.886699999999999</v>
      </c>
      <c r="E9" t="n">
        <v>11.25</v>
      </c>
      <c r="F9" t="n">
        <v>7.28</v>
      </c>
      <c r="G9" t="n">
        <v>14.55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110</v>
      </c>
      <c r="Q9" t="n">
        <v>204.18</v>
      </c>
      <c r="R9" t="n">
        <v>40.08</v>
      </c>
      <c r="S9" t="n">
        <v>17.37</v>
      </c>
      <c r="T9" t="n">
        <v>9132.65</v>
      </c>
      <c r="U9" t="n">
        <v>0.43</v>
      </c>
      <c r="V9" t="n">
        <v>0.7</v>
      </c>
      <c r="W9" t="n">
        <v>1.18</v>
      </c>
      <c r="X9" t="n">
        <v>0.58</v>
      </c>
      <c r="Y9" t="n">
        <v>1</v>
      </c>
      <c r="Z9" t="n">
        <v>10</v>
      </c>
      <c r="AA9" t="n">
        <v>91.7392553764285</v>
      </c>
      <c r="AB9" t="n">
        <v>125.5216964562843</v>
      </c>
      <c r="AC9" t="n">
        <v>113.5420819173371</v>
      </c>
      <c r="AD9" t="n">
        <v>91739.2553764285</v>
      </c>
      <c r="AE9" t="n">
        <v>125521.6964562843</v>
      </c>
      <c r="AF9" t="n">
        <v>2.028723536810563e-06</v>
      </c>
      <c r="AG9" t="n">
        <v>0.1171875</v>
      </c>
      <c r="AH9" t="n">
        <v>113542.0819173371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9.045</v>
      </c>
      <c r="E10" t="n">
        <v>11.06</v>
      </c>
      <c r="F10" t="n">
        <v>7.21</v>
      </c>
      <c r="G10" t="n">
        <v>16.02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25</v>
      </c>
      <c r="N10" t="n">
        <v>51.33</v>
      </c>
      <c r="O10" t="n">
        <v>28140.99</v>
      </c>
      <c r="P10" t="n">
        <v>108.85</v>
      </c>
      <c r="Q10" t="n">
        <v>204.27</v>
      </c>
      <c r="R10" t="n">
        <v>38.02</v>
      </c>
      <c r="S10" t="n">
        <v>17.37</v>
      </c>
      <c r="T10" t="n">
        <v>8115.36</v>
      </c>
      <c r="U10" t="n">
        <v>0.46</v>
      </c>
      <c r="V10" t="n">
        <v>0.71</v>
      </c>
      <c r="W10" t="n">
        <v>1.18</v>
      </c>
      <c r="X10" t="n">
        <v>0.52</v>
      </c>
      <c r="Y10" t="n">
        <v>1</v>
      </c>
      <c r="Z10" t="n">
        <v>10</v>
      </c>
      <c r="AA10" t="n">
        <v>89.25909055090762</v>
      </c>
      <c r="AB10" t="n">
        <v>122.1282255248585</v>
      </c>
      <c r="AC10" t="n">
        <v>110.4724790888391</v>
      </c>
      <c r="AD10" t="n">
        <v>89259.09055090761</v>
      </c>
      <c r="AE10" t="n">
        <v>122128.2255248585</v>
      </c>
      <c r="AF10" t="n">
        <v>2.064861466061816e-06</v>
      </c>
      <c r="AG10" t="n">
        <v>0.1152083333333333</v>
      </c>
      <c r="AH10" t="n">
        <v>110472.4790888391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9.139799999999999</v>
      </c>
      <c r="E11" t="n">
        <v>10.94</v>
      </c>
      <c r="F11" t="n">
        <v>7.18</v>
      </c>
      <c r="G11" t="n">
        <v>17.24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108.35</v>
      </c>
      <c r="Q11" t="n">
        <v>204.15</v>
      </c>
      <c r="R11" t="n">
        <v>37.03</v>
      </c>
      <c r="S11" t="n">
        <v>17.37</v>
      </c>
      <c r="T11" t="n">
        <v>7632.1</v>
      </c>
      <c r="U11" t="n">
        <v>0.47</v>
      </c>
      <c r="V11" t="n">
        <v>0.71</v>
      </c>
      <c r="W11" t="n">
        <v>1.18</v>
      </c>
      <c r="X11" t="n">
        <v>0.49</v>
      </c>
      <c r="Y11" t="n">
        <v>1</v>
      </c>
      <c r="Z11" t="n">
        <v>10</v>
      </c>
      <c r="AA11" t="n">
        <v>87.96263610641994</v>
      </c>
      <c r="AB11" t="n">
        <v>120.354359358378</v>
      </c>
      <c r="AC11" t="n">
        <v>108.8679082196501</v>
      </c>
      <c r="AD11" t="n">
        <v>87962.63610641993</v>
      </c>
      <c r="AE11" t="n">
        <v>120354.359358378</v>
      </c>
      <c r="AF11" t="n">
        <v>2.086503131842099e-06</v>
      </c>
      <c r="AG11" t="n">
        <v>0.1139583333333333</v>
      </c>
      <c r="AH11" t="n">
        <v>108867.9082196501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9.2524</v>
      </c>
      <c r="E12" t="n">
        <v>10.81</v>
      </c>
      <c r="F12" t="n">
        <v>7.14</v>
      </c>
      <c r="G12" t="n">
        <v>18.62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107.52</v>
      </c>
      <c r="Q12" t="n">
        <v>204.28</v>
      </c>
      <c r="R12" t="n">
        <v>35.75</v>
      </c>
      <c r="S12" t="n">
        <v>17.37</v>
      </c>
      <c r="T12" t="n">
        <v>7003.97</v>
      </c>
      <c r="U12" t="n">
        <v>0.49</v>
      </c>
      <c r="V12" t="n">
        <v>0.72</v>
      </c>
      <c r="W12" t="n">
        <v>1.18</v>
      </c>
      <c r="X12" t="n">
        <v>0.45</v>
      </c>
      <c r="Y12" t="n">
        <v>1</v>
      </c>
      <c r="Z12" t="n">
        <v>10</v>
      </c>
      <c r="AA12" t="n">
        <v>86.30579389167718</v>
      </c>
      <c r="AB12" t="n">
        <v>118.0873947454483</v>
      </c>
      <c r="AC12" t="n">
        <v>106.8172995276729</v>
      </c>
      <c r="AD12" t="n">
        <v>86305.79389167718</v>
      </c>
      <c r="AE12" t="n">
        <v>118087.3947454483</v>
      </c>
      <c r="AF12" t="n">
        <v>2.112208317146528e-06</v>
      </c>
      <c r="AG12" t="n">
        <v>0.1126041666666667</v>
      </c>
      <c r="AH12" t="n">
        <v>106817.2995276729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9.304</v>
      </c>
      <c r="E13" t="n">
        <v>10.75</v>
      </c>
      <c r="F13" t="n">
        <v>7.12</v>
      </c>
      <c r="G13" t="n">
        <v>19.42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107.19</v>
      </c>
      <c r="Q13" t="n">
        <v>204.15</v>
      </c>
      <c r="R13" t="n">
        <v>35.09</v>
      </c>
      <c r="S13" t="n">
        <v>17.37</v>
      </c>
      <c r="T13" t="n">
        <v>6677.02</v>
      </c>
      <c r="U13" t="n">
        <v>0.5</v>
      </c>
      <c r="V13" t="n">
        <v>0.72</v>
      </c>
      <c r="W13" t="n">
        <v>1.18</v>
      </c>
      <c r="X13" t="n">
        <v>0.43</v>
      </c>
      <c r="Y13" t="n">
        <v>1</v>
      </c>
      <c r="Z13" t="n">
        <v>10</v>
      </c>
      <c r="AA13" t="n">
        <v>85.58443208792511</v>
      </c>
      <c r="AB13" t="n">
        <v>117.1003957013185</v>
      </c>
      <c r="AC13" t="n">
        <v>105.9244982870526</v>
      </c>
      <c r="AD13" t="n">
        <v>85584.4320879251</v>
      </c>
      <c r="AE13" t="n">
        <v>117100.3957013185</v>
      </c>
      <c r="AF13" t="n">
        <v>2.123987958014277e-06</v>
      </c>
      <c r="AG13" t="n">
        <v>0.1119791666666667</v>
      </c>
      <c r="AH13" t="n">
        <v>105924.4982870526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9.438700000000001</v>
      </c>
      <c r="E14" t="n">
        <v>10.59</v>
      </c>
      <c r="F14" t="n">
        <v>7.06</v>
      </c>
      <c r="G14" t="n">
        <v>21.17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106.05</v>
      </c>
      <c r="Q14" t="n">
        <v>204.14</v>
      </c>
      <c r="R14" t="n">
        <v>33.29</v>
      </c>
      <c r="S14" t="n">
        <v>17.37</v>
      </c>
      <c r="T14" t="n">
        <v>5789.39</v>
      </c>
      <c r="U14" t="n">
        <v>0.52</v>
      </c>
      <c r="V14" t="n">
        <v>0.72</v>
      </c>
      <c r="W14" t="n">
        <v>1.16</v>
      </c>
      <c r="X14" t="n">
        <v>0.36</v>
      </c>
      <c r="Y14" t="n">
        <v>1</v>
      </c>
      <c r="Z14" t="n">
        <v>10</v>
      </c>
      <c r="AA14" t="n">
        <v>83.55514969919572</v>
      </c>
      <c r="AB14" t="n">
        <v>114.3238420114397</v>
      </c>
      <c r="AC14" t="n">
        <v>103.4129349844174</v>
      </c>
      <c r="AD14" t="n">
        <v>83555.14969919572</v>
      </c>
      <c r="AE14" t="n">
        <v>114323.8420114397</v>
      </c>
      <c r="AF14" t="n">
        <v>2.154738299581832e-06</v>
      </c>
      <c r="AG14" t="n">
        <v>0.1103125</v>
      </c>
      <c r="AH14" t="n">
        <v>103412.9349844174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9.491899999999999</v>
      </c>
      <c r="E15" t="n">
        <v>10.54</v>
      </c>
      <c r="F15" t="n">
        <v>7.04</v>
      </c>
      <c r="G15" t="n">
        <v>22.23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105.67</v>
      </c>
      <c r="Q15" t="n">
        <v>204.16</v>
      </c>
      <c r="R15" t="n">
        <v>32.86</v>
      </c>
      <c r="S15" t="n">
        <v>17.37</v>
      </c>
      <c r="T15" t="n">
        <v>5577.34</v>
      </c>
      <c r="U15" t="n">
        <v>0.53</v>
      </c>
      <c r="V15" t="n">
        <v>0.73</v>
      </c>
      <c r="W15" t="n">
        <v>1.16</v>
      </c>
      <c r="X15" t="n">
        <v>0.35</v>
      </c>
      <c r="Y15" t="n">
        <v>1</v>
      </c>
      <c r="Z15" t="n">
        <v>10</v>
      </c>
      <c r="AA15" t="n">
        <v>82.82084482714096</v>
      </c>
      <c r="AB15" t="n">
        <v>113.3191336902503</v>
      </c>
      <c r="AC15" t="n">
        <v>102.504114615285</v>
      </c>
      <c r="AD15" t="n">
        <v>82820.84482714096</v>
      </c>
      <c r="AE15" t="n">
        <v>113319.1336902503</v>
      </c>
      <c r="AF15" t="n">
        <v>2.166883200631526e-06</v>
      </c>
      <c r="AG15" t="n">
        <v>0.1097916666666667</v>
      </c>
      <c r="AH15" t="n">
        <v>102504.114615285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9.543200000000001</v>
      </c>
      <c r="E16" t="n">
        <v>10.48</v>
      </c>
      <c r="F16" t="n">
        <v>7.03</v>
      </c>
      <c r="G16" t="n">
        <v>23.43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105.43</v>
      </c>
      <c r="Q16" t="n">
        <v>204.17</v>
      </c>
      <c r="R16" t="n">
        <v>32.29</v>
      </c>
      <c r="S16" t="n">
        <v>17.37</v>
      </c>
      <c r="T16" t="n">
        <v>5298.4</v>
      </c>
      <c r="U16" t="n">
        <v>0.54</v>
      </c>
      <c r="V16" t="n">
        <v>0.73</v>
      </c>
      <c r="W16" t="n">
        <v>1.17</v>
      </c>
      <c r="X16" t="n">
        <v>0.34</v>
      </c>
      <c r="Y16" t="n">
        <v>1</v>
      </c>
      <c r="Z16" t="n">
        <v>10</v>
      </c>
      <c r="AA16" t="n">
        <v>82.21881261382235</v>
      </c>
      <c r="AB16" t="n">
        <v>112.4954066562014</v>
      </c>
      <c r="AC16" t="n">
        <v>101.7590029332574</v>
      </c>
      <c r="AD16" t="n">
        <v>82218.81261382235</v>
      </c>
      <c r="AE16" t="n">
        <v>112495.4066562014</v>
      </c>
      <c r="AF16" t="n">
        <v>2.17859435521516e-06</v>
      </c>
      <c r="AG16" t="n">
        <v>0.1091666666666667</v>
      </c>
      <c r="AH16" t="n">
        <v>101759.0029332574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9.594900000000001</v>
      </c>
      <c r="E17" t="n">
        <v>10.42</v>
      </c>
      <c r="F17" t="n">
        <v>7.02</v>
      </c>
      <c r="G17" t="n">
        <v>24.76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105.04</v>
      </c>
      <c r="Q17" t="n">
        <v>204.15</v>
      </c>
      <c r="R17" t="n">
        <v>31.71</v>
      </c>
      <c r="S17" t="n">
        <v>17.37</v>
      </c>
      <c r="T17" t="n">
        <v>5014.63</v>
      </c>
      <c r="U17" t="n">
        <v>0.55</v>
      </c>
      <c r="V17" t="n">
        <v>0.73</v>
      </c>
      <c r="W17" t="n">
        <v>1.17</v>
      </c>
      <c r="X17" t="n">
        <v>0.32</v>
      </c>
      <c r="Y17" t="n">
        <v>1</v>
      </c>
      <c r="Z17" t="n">
        <v>10</v>
      </c>
      <c r="AA17" t="n">
        <v>81.53480120464458</v>
      </c>
      <c r="AB17" t="n">
        <v>111.5595120697113</v>
      </c>
      <c r="AC17" t="n">
        <v>100.9124288125652</v>
      </c>
      <c r="AD17" t="n">
        <v>81534.80120464458</v>
      </c>
      <c r="AE17" t="n">
        <v>111559.5120697113</v>
      </c>
      <c r="AF17" t="n">
        <v>2.190396824844281e-06</v>
      </c>
      <c r="AG17" t="n">
        <v>0.1085416666666667</v>
      </c>
      <c r="AH17" t="n">
        <v>100912.4288125652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9.653499999999999</v>
      </c>
      <c r="E18" t="n">
        <v>10.36</v>
      </c>
      <c r="F18" t="n">
        <v>7</v>
      </c>
      <c r="G18" t="n">
        <v>26.23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104.74</v>
      </c>
      <c r="Q18" t="n">
        <v>204.16</v>
      </c>
      <c r="R18" t="n">
        <v>31.23</v>
      </c>
      <c r="S18" t="n">
        <v>17.37</v>
      </c>
      <c r="T18" t="n">
        <v>4775.84</v>
      </c>
      <c r="U18" t="n">
        <v>0.5600000000000001</v>
      </c>
      <c r="V18" t="n">
        <v>0.73</v>
      </c>
      <c r="W18" t="n">
        <v>1.16</v>
      </c>
      <c r="X18" t="n">
        <v>0.3</v>
      </c>
      <c r="Y18" t="n">
        <v>1</v>
      </c>
      <c r="Z18" t="n">
        <v>10</v>
      </c>
      <c r="AA18" t="n">
        <v>80.8241358641333</v>
      </c>
      <c r="AB18" t="n">
        <v>110.5871483984821</v>
      </c>
      <c r="AC18" t="n">
        <v>100.0328661653969</v>
      </c>
      <c r="AD18" t="n">
        <v>80824.13586413329</v>
      </c>
      <c r="AE18" t="n">
        <v>110587.1483984821</v>
      </c>
      <c r="AF18" t="n">
        <v>2.203774479008042e-06</v>
      </c>
      <c r="AG18" t="n">
        <v>0.1079166666666667</v>
      </c>
      <c r="AH18" t="n">
        <v>100032.8661653969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9.637499999999999</v>
      </c>
      <c r="E19" t="n">
        <v>10.38</v>
      </c>
      <c r="F19" t="n">
        <v>7.01</v>
      </c>
      <c r="G19" t="n">
        <v>26.3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14</v>
      </c>
      <c r="N19" t="n">
        <v>52.88</v>
      </c>
      <c r="O19" t="n">
        <v>28609.38</v>
      </c>
      <c r="P19" t="n">
        <v>104.89</v>
      </c>
      <c r="Q19" t="n">
        <v>204.18</v>
      </c>
      <c r="R19" t="n">
        <v>31.88</v>
      </c>
      <c r="S19" t="n">
        <v>17.37</v>
      </c>
      <c r="T19" t="n">
        <v>5102.91</v>
      </c>
      <c r="U19" t="n">
        <v>0.54</v>
      </c>
      <c r="V19" t="n">
        <v>0.73</v>
      </c>
      <c r="W19" t="n">
        <v>1.16</v>
      </c>
      <c r="X19" t="n">
        <v>0.32</v>
      </c>
      <c r="Y19" t="n">
        <v>1</v>
      </c>
      <c r="Z19" t="n">
        <v>10</v>
      </c>
      <c r="AA19" t="n">
        <v>81.06875288563435</v>
      </c>
      <c r="AB19" t="n">
        <v>110.9218441990411</v>
      </c>
      <c r="AC19" t="n">
        <v>100.3356190684991</v>
      </c>
      <c r="AD19" t="n">
        <v>81068.75288563436</v>
      </c>
      <c r="AE19" t="n">
        <v>110921.8441990411</v>
      </c>
      <c r="AF19" t="n">
        <v>2.200121877188585e-06</v>
      </c>
      <c r="AG19" t="n">
        <v>0.108125</v>
      </c>
      <c r="AH19" t="n">
        <v>100335.6190684991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9.7279</v>
      </c>
      <c r="E20" t="n">
        <v>10.28</v>
      </c>
      <c r="F20" t="n">
        <v>6.96</v>
      </c>
      <c r="G20" t="n">
        <v>27.84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103.96</v>
      </c>
      <c r="Q20" t="n">
        <v>204.14</v>
      </c>
      <c r="R20" t="n">
        <v>30.24</v>
      </c>
      <c r="S20" t="n">
        <v>17.37</v>
      </c>
      <c r="T20" t="n">
        <v>4286.4</v>
      </c>
      <c r="U20" t="n">
        <v>0.57</v>
      </c>
      <c r="V20" t="n">
        <v>0.73</v>
      </c>
      <c r="W20" t="n">
        <v>1.16</v>
      </c>
      <c r="X20" t="n">
        <v>0.27</v>
      </c>
      <c r="Y20" t="n">
        <v>1</v>
      </c>
      <c r="Z20" t="n">
        <v>10</v>
      </c>
      <c r="AA20" t="n">
        <v>79.66973181512384</v>
      </c>
      <c r="AB20" t="n">
        <v>109.0076418499159</v>
      </c>
      <c r="AC20" t="n">
        <v>98.60410550497397</v>
      </c>
      <c r="AD20" t="n">
        <v>79669.73181512384</v>
      </c>
      <c r="AE20" t="n">
        <v>109007.6418499159</v>
      </c>
      <c r="AF20" t="n">
        <v>2.220759077468518e-06</v>
      </c>
      <c r="AG20" t="n">
        <v>0.1070833333333333</v>
      </c>
      <c r="AH20" t="n">
        <v>98604.10550497397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9.776</v>
      </c>
      <c r="E21" t="n">
        <v>10.23</v>
      </c>
      <c r="F21" t="n">
        <v>6.95</v>
      </c>
      <c r="G21" t="n">
        <v>29.8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103.69</v>
      </c>
      <c r="Q21" t="n">
        <v>204.19</v>
      </c>
      <c r="R21" t="n">
        <v>30.08</v>
      </c>
      <c r="S21" t="n">
        <v>17.37</v>
      </c>
      <c r="T21" t="n">
        <v>4210.62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79.10753806586548</v>
      </c>
      <c r="AB21" t="n">
        <v>108.2384235599432</v>
      </c>
      <c r="AC21" t="n">
        <v>97.9083003289914</v>
      </c>
      <c r="AD21" t="n">
        <v>79107.53806586549</v>
      </c>
      <c r="AE21" t="n">
        <v>108238.4235599432</v>
      </c>
      <c r="AF21" t="n">
        <v>2.23173971168826e-06</v>
      </c>
      <c r="AG21" t="n">
        <v>0.1065625</v>
      </c>
      <c r="AH21" t="n">
        <v>97908.3003289914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9.783899999999999</v>
      </c>
      <c r="E22" t="n">
        <v>10.22</v>
      </c>
      <c r="F22" t="n">
        <v>6.95</v>
      </c>
      <c r="G22" t="n">
        <v>29.77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103.54</v>
      </c>
      <c r="Q22" t="n">
        <v>204.16</v>
      </c>
      <c r="R22" t="n">
        <v>29.68</v>
      </c>
      <c r="S22" t="n">
        <v>17.37</v>
      </c>
      <c r="T22" t="n">
        <v>4012.79</v>
      </c>
      <c r="U22" t="n">
        <v>0.59</v>
      </c>
      <c r="V22" t="n">
        <v>0.74</v>
      </c>
      <c r="W22" t="n">
        <v>1.16</v>
      </c>
      <c r="X22" t="n">
        <v>0.25</v>
      </c>
      <c r="Y22" t="n">
        <v>1</v>
      </c>
      <c r="Z22" t="n">
        <v>10</v>
      </c>
      <c r="AA22" t="n">
        <v>78.96149341226116</v>
      </c>
      <c r="AB22" t="n">
        <v>108.0385988218465</v>
      </c>
      <c r="AC22" t="n">
        <v>97.72754658344277</v>
      </c>
      <c r="AD22" t="n">
        <v>78961.49341226116</v>
      </c>
      <c r="AE22" t="n">
        <v>108038.5988218465</v>
      </c>
      <c r="AF22" t="n">
        <v>2.233543183836617e-06</v>
      </c>
      <c r="AG22" t="n">
        <v>0.1064583333333333</v>
      </c>
      <c r="AH22" t="n">
        <v>97727.54658344277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9.841699999999999</v>
      </c>
      <c r="E23" t="n">
        <v>10.16</v>
      </c>
      <c r="F23" t="n">
        <v>6.93</v>
      </c>
      <c r="G23" t="n">
        <v>31.98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103.17</v>
      </c>
      <c r="Q23" t="n">
        <v>204.14</v>
      </c>
      <c r="R23" t="n">
        <v>29.32</v>
      </c>
      <c r="S23" t="n">
        <v>17.37</v>
      </c>
      <c r="T23" t="n">
        <v>3835.26</v>
      </c>
      <c r="U23" t="n">
        <v>0.59</v>
      </c>
      <c r="V23" t="n">
        <v>0.74</v>
      </c>
      <c r="W23" t="n">
        <v>1.15</v>
      </c>
      <c r="X23" t="n">
        <v>0.24</v>
      </c>
      <c r="Y23" t="n">
        <v>1</v>
      </c>
      <c r="Z23" t="n">
        <v>10</v>
      </c>
      <c r="AA23" t="n">
        <v>78.24721848688915</v>
      </c>
      <c r="AB23" t="n">
        <v>107.0612963573673</v>
      </c>
      <c r="AC23" t="n">
        <v>96.84351649452053</v>
      </c>
      <c r="AD23" t="n">
        <v>78247.21848688915</v>
      </c>
      <c r="AE23" t="n">
        <v>107061.2963573673</v>
      </c>
      <c r="AF23" t="n">
        <v>2.246738207909406e-06</v>
      </c>
      <c r="AG23" t="n">
        <v>0.1058333333333333</v>
      </c>
      <c r="AH23" t="n">
        <v>96843.51649452053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9.8474</v>
      </c>
      <c r="E24" t="n">
        <v>10.15</v>
      </c>
      <c r="F24" t="n">
        <v>6.92</v>
      </c>
      <c r="G24" t="n">
        <v>31.96</v>
      </c>
      <c r="H24" t="n">
        <v>0.5</v>
      </c>
      <c r="I24" t="n">
        <v>13</v>
      </c>
      <c r="J24" t="n">
        <v>232.2</v>
      </c>
      <c r="K24" t="n">
        <v>56.94</v>
      </c>
      <c r="L24" t="n">
        <v>6.5</v>
      </c>
      <c r="M24" t="n">
        <v>11</v>
      </c>
      <c r="N24" t="n">
        <v>53.75</v>
      </c>
      <c r="O24" t="n">
        <v>28871.74</v>
      </c>
      <c r="P24" t="n">
        <v>103.03</v>
      </c>
      <c r="Q24" t="n">
        <v>204.17</v>
      </c>
      <c r="R24" t="n">
        <v>28.97</v>
      </c>
      <c r="S24" t="n">
        <v>17.37</v>
      </c>
      <c r="T24" t="n">
        <v>3663.95</v>
      </c>
      <c r="U24" t="n">
        <v>0.6</v>
      </c>
      <c r="V24" t="n">
        <v>0.74</v>
      </c>
      <c r="W24" t="n">
        <v>1.16</v>
      </c>
      <c r="X24" t="n">
        <v>0.23</v>
      </c>
      <c r="Y24" t="n">
        <v>1</v>
      </c>
      <c r="Z24" t="n">
        <v>10</v>
      </c>
      <c r="AA24" t="n">
        <v>78.09762060738913</v>
      </c>
      <c r="AB24" t="n">
        <v>106.8566099388428</v>
      </c>
      <c r="AC24" t="n">
        <v>96.65836506050076</v>
      </c>
      <c r="AD24" t="n">
        <v>78097.62060738914</v>
      </c>
      <c r="AE24" t="n">
        <v>106856.6099388428</v>
      </c>
      <c r="AF24" t="n">
        <v>2.248039447307588e-06</v>
      </c>
      <c r="AG24" t="n">
        <v>0.1057291666666667</v>
      </c>
      <c r="AH24" t="n">
        <v>96658.36506050076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9.8996</v>
      </c>
      <c r="E25" t="n">
        <v>10.1</v>
      </c>
      <c r="F25" t="n">
        <v>6.91</v>
      </c>
      <c r="G25" t="n">
        <v>34.57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102.73</v>
      </c>
      <c r="Q25" t="n">
        <v>204.14</v>
      </c>
      <c r="R25" t="n">
        <v>28.81</v>
      </c>
      <c r="S25" t="n">
        <v>17.37</v>
      </c>
      <c r="T25" t="n">
        <v>3585.89</v>
      </c>
      <c r="U25" t="n">
        <v>0.6</v>
      </c>
      <c r="V25" t="n">
        <v>0.74</v>
      </c>
      <c r="W25" t="n">
        <v>1.15</v>
      </c>
      <c r="X25" t="n">
        <v>0.22</v>
      </c>
      <c r="Y25" t="n">
        <v>1</v>
      </c>
      <c r="Z25" t="n">
        <v>10</v>
      </c>
      <c r="AA25" t="n">
        <v>77.5020185062406</v>
      </c>
      <c r="AB25" t="n">
        <v>106.0416808679416</v>
      </c>
      <c r="AC25" t="n">
        <v>95.92121167636594</v>
      </c>
      <c r="AD25" t="n">
        <v>77502.01850624061</v>
      </c>
      <c r="AE25" t="n">
        <v>106041.6808679416</v>
      </c>
      <c r="AF25" t="n">
        <v>2.259956060743566e-06</v>
      </c>
      <c r="AG25" t="n">
        <v>0.1052083333333333</v>
      </c>
      <c r="AH25" t="n">
        <v>95921.21167636594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9.898</v>
      </c>
      <c r="E26" t="n">
        <v>10.1</v>
      </c>
      <c r="F26" t="n">
        <v>6.92</v>
      </c>
      <c r="G26" t="n">
        <v>34.58</v>
      </c>
      <c r="H26" t="n">
        <v>0.53</v>
      </c>
      <c r="I26" t="n">
        <v>12</v>
      </c>
      <c r="J26" t="n">
        <v>233.05</v>
      </c>
      <c r="K26" t="n">
        <v>56.94</v>
      </c>
      <c r="L26" t="n">
        <v>7</v>
      </c>
      <c r="M26" t="n">
        <v>10</v>
      </c>
      <c r="N26" t="n">
        <v>54.11</v>
      </c>
      <c r="O26" t="n">
        <v>28977.11</v>
      </c>
      <c r="P26" t="n">
        <v>102.71</v>
      </c>
      <c r="Q26" t="n">
        <v>204.17</v>
      </c>
      <c r="R26" t="n">
        <v>28.85</v>
      </c>
      <c r="S26" t="n">
        <v>17.37</v>
      </c>
      <c r="T26" t="n">
        <v>3605.58</v>
      </c>
      <c r="U26" t="n">
        <v>0.6</v>
      </c>
      <c r="V26" t="n">
        <v>0.74</v>
      </c>
      <c r="W26" t="n">
        <v>1.15</v>
      </c>
      <c r="X26" t="n">
        <v>0.22</v>
      </c>
      <c r="Y26" t="n">
        <v>1</v>
      </c>
      <c r="Z26" t="n">
        <v>10</v>
      </c>
      <c r="AA26" t="n">
        <v>77.53084440817395</v>
      </c>
      <c r="AB26" t="n">
        <v>106.0811217386758</v>
      </c>
      <c r="AC26" t="n">
        <v>95.95688836575289</v>
      </c>
      <c r="AD26" t="n">
        <v>77530.84440817394</v>
      </c>
      <c r="AE26" t="n">
        <v>106081.1217386758</v>
      </c>
      <c r="AF26" t="n">
        <v>2.259590800561621e-06</v>
      </c>
      <c r="AG26" t="n">
        <v>0.1052083333333333</v>
      </c>
      <c r="AH26" t="n">
        <v>95956.88836575289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9.8964</v>
      </c>
      <c r="E27" t="n">
        <v>10.1</v>
      </c>
      <c r="F27" t="n">
        <v>6.92</v>
      </c>
      <c r="G27" t="n">
        <v>34.59</v>
      </c>
      <c r="H27" t="n">
        <v>0.55</v>
      </c>
      <c r="I27" t="n">
        <v>12</v>
      </c>
      <c r="J27" t="n">
        <v>233.48</v>
      </c>
      <c r="K27" t="n">
        <v>56.94</v>
      </c>
      <c r="L27" t="n">
        <v>7.25</v>
      </c>
      <c r="M27" t="n">
        <v>10</v>
      </c>
      <c r="N27" t="n">
        <v>54.29</v>
      </c>
      <c r="O27" t="n">
        <v>29029.89</v>
      </c>
      <c r="P27" t="n">
        <v>102.47</v>
      </c>
      <c r="Q27" t="n">
        <v>204.14</v>
      </c>
      <c r="R27" t="n">
        <v>28.67</v>
      </c>
      <c r="S27" t="n">
        <v>17.37</v>
      </c>
      <c r="T27" t="n">
        <v>3517.75</v>
      </c>
      <c r="U27" t="n">
        <v>0.61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77.41108895107055</v>
      </c>
      <c r="AB27" t="n">
        <v>105.9172670390291</v>
      </c>
      <c r="AC27" t="n">
        <v>95.80867172866894</v>
      </c>
      <c r="AD27" t="n">
        <v>77411.08895107056</v>
      </c>
      <c r="AE27" t="n">
        <v>105917.2670390291</v>
      </c>
      <c r="AF27" t="n">
        <v>2.259225540379675e-06</v>
      </c>
      <c r="AG27" t="n">
        <v>0.1052083333333333</v>
      </c>
      <c r="AH27" t="n">
        <v>95808.67172866894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9.9709</v>
      </c>
      <c r="E28" t="n">
        <v>10.03</v>
      </c>
      <c r="F28" t="n">
        <v>6.89</v>
      </c>
      <c r="G28" t="n">
        <v>37.56</v>
      </c>
      <c r="H28" t="n">
        <v>0.57</v>
      </c>
      <c r="I28" t="n">
        <v>11</v>
      </c>
      <c r="J28" t="n">
        <v>233.91</v>
      </c>
      <c r="K28" t="n">
        <v>56.94</v>
      </c>
      <c r="L28" t="n">
        <v>7.5</v>
      </c>
      <c r="M28" t="n">
        <v>9</v>
      </c>
      <c r="N28" t="n">
        <v>54.46</v>
      </c>
      <c r="O28" t="n">
        <v>29082.74</v>
      </c>
      <c r="P28" t="n">
        <v>101.85</v>
      </c>
      <c r="Q28" t="n">
        <v>204.14</v>
      </c>
      <c r="R28" t="n">
        <v>27.88</v>
      </c>
      <c r="S28" t="n">
        <v>17.37</v>
      </c>
      <c r="T28" t="n">
        <v>3126.1</v>
      </c>
      <c r="U28" t="n">
        <v>0.62</v>
      </c>
      <c r="V28" t="n">
        <v>0.74</v>
      </c>
      <c r="W28" t="n">
        <v>1.15</v>
      </c>
      <c r="X28" t="n">
        <v>0.19</v>
      </c>
      <c r="Y28" t="n">
        <v>1</v>
      </c>
      <c r="Z28" t="n">
        <v>10</v>
      </c>
      <c r="AA28" t="n">
        <v>76.42445721883479</v>
      </c>
      <c r="AB28" t="n">
        <v>104.5673139758648</v>
      </c>
      <c r="AC28" t="n">
        <v>94.58755629118157</v>
      </c>
      <c r="AD28" t="n">
        <v>76424.4572188348</v>
      </c>
      <c r="AE28" t="n">
        <v>104567.3139758648</v>
      </c>
      <c r="AF28" t="n">
        <v>2.276232967601522e-06</v>
      </c>
      <c r="AG28" t="n">
        <v>0.1044791666666667</v>
      </c>
      <c r="AH28" t="n">
        <v>94587.55629118157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9.968999999999999</v>
      </c>
      <c r="E29" t="n">
        <v>10.03</v>
      </c>
      <c r="F29" t="n">
        <v>6.89</v>
      </c>
      <c r="G29" t="n">
        <v>37.57</v>
      </c>
      <c r="H29" t="n">
        <v>0.59</v>
      </c>
      <c r="I29" t="n">
        <v>11</v>
      </c>
      <c r="J29" t="n">
        <v>234.34</v>
      </c>
      <c r="K29" t="n">
        <v>56.94</v>
      </c>
      <c r="L29" t="n">
        <v>7.75</v>
      </c>
      <c r="M29" t="n">
        <v>9</v>
      </c>
      <c r="N29" t="n">
        <v>54.64</v>
      </c>
      <c r="O29" t="n">
        <v>29135.65</v>
      </c>
      <c r="P29" t="n">
        <v>101.83</v>
      </c>
      <c r="Q29" t="n">
        <v>204.14</v>
      </c>
      <c r="R29" t="n">
        <v>27.94</v>
      </c>
      <c r="S29" t="n">
        <v>17.37</v>
      </c>
      <c r="T29" t="n">
        <v>3158.71</v>
      </c>
      <c r="U29" t="n">
        <v>0.62</v>
      </c>
      <c r="V29" t="n">
        <v>0.74</v>
      </c>
      <c r="W29" t="n">
        <v>1.15</v>
      </c>
      <c r="X29" t="n">
        <v>0.2</v>
      </c>
      <c r="Y29" t="n">
        <v>1</v>
      </c>
      <c r="Z29" t="n">
        <v>10</v>
      </c>
      <c r="AA29" t="n">
        <v>76.42773317256123</v>
      </c>
      <c r="AB29" t="n">
        <v>104.5717962802782</v>
      </c>
      <c r="AC29" t="n">
        <v>94.59161081075273</v>
      </c>
      <c r="AD29" t="n">
        <v>76427.73317256123</v>
      </c>
      <c r="AE29" t="n">
        <v>104571.7962802782</v>
      </c>
      <c r="AF29" t="n">
        <v>2.275799221135461e-06</v>
      </c>
      <c r="AG29" t="n">
        <v>0.1044791666666667</v>
      </c>
      <c r="AH29" t="n">
        <v>94591.61081075273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9.9693</v>
      </c>
      <c r="E30" t="n">
        <v>10.03</v>
      </c>
      <c r="F30" t="n">
        <v>6.89</v>
      </c>
      <c r="G30" t="n">
        <v>37.57</v>
      </c>
      <c r="H30" t="n">
        <v>0.61</v>
      </c>
      <c r="I30" t="n">
        <v>11</v>
      </c>
      <c r="J30" t="n">
        <v>234.77</v>
      </c>
      <c r="K30" t="n">
        <v>56.94</v>
      </c>
      <c r="L30" t="n">
        <v>8</v>
      </c>
      <c r="M30" t="n">
        <v>9</v>
      </c>
      <c r="N30" t="n">
        <v>54.82</v>
      </c>
      <c r="O30" t="n">
        <v>29188.62</v>
      </c>
      <c r="P30" t="n">
        <v>101.58</v>
      </c>
      <c r="Q30" t="n">
        <v>204.14</v>
      </c>
      <c r="R30" t="n">
        <v>27.94</v>
      </c>
      <c r="S30" t="n">
        <v>17.37</v>
      </c>
      <c r="T30" t="n">
        <v>3158.1</v>
      </c>
      <c r="U30" t="n">
        <v>0.62</v>
      </c>
      <c r="V30" t="n">
        <v>0.74</v>
      </c>
      <c r="W30" t="n">
        <v>1.15</v>
      </c>
      <c r="X30" t="n">
        <v>0.2</v>
      </c>
      <c r="Y30" t="n">
        <v>1</v>
      </c>
      <c r="Z30" t="n">
        <v>10</v>
      </c>
      <c r="AA30" t="n">
        <v>76.28902410768944</v>
      </c>
      <c r="AB30" t="n">
        <v>104.3820084183086</v>
      </c>
      <c r="AC30" t="n">
        <v>94.41993603596053</v>
      </c>
      <c r="AD30" t="n">
        <v>76289.02410768945</v>
      </c>
      <c r="AE30" t="n">
        <v>104382.0084183086</v>
      </c>
      <c r="AF30" t="n">
        <v>2.275867707419576e-06</v>
      </c>
      <c r="AG30" t="n">
        <v>0.1044791666666667</v>
      </c>
      <c r="AH30" t="n">
        <v>94419.93603596053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10.0351</v>
      </c>
      <c r="E31" t="n">
        <v>9.960000000000001</v>
      </c>
      <c r="F31" t="n">
        <v>6.87</v>
      </c>
      <c r="G31" t="n">
        <v>41.19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8</v>
      </c>
      <c r="N31" t="n">
        <v>55</v>
      </c>
      <c r="O31" t="n">
        <v>29241.66</v>
      </c>
      <c r="P31" t="n">
        <v>101.09</v>
      </c>
      <c r="Q31" t="n">
        <v>204.15</v>
      </c>
      <c r="R31" t="n">
        <v>27.29</v>
      </c>
      <c r="S31" t="n">
        <v>17.37</v>
      </c>
      <c r="T31" t="n">
        <v>2835.11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75.47918111086196</v>
      </c>
      <c r="AB31" t="n">
        <v>103.2739455022983</v>
      </c>
      <c r="AC31" t="n">
        <v>93.41762508947784</v>
      </c>
      <c r="AD31" t="n">
        <v>75479.18111086196</v>
      </c>
      <c r="AE31" t="n">
        <v>103273.9455022983</v>
      </c>
      <c r="AF31" t="n">
        <v>2.290889032402093e-06</v>
      </c>
      <c r="AG31" t="n">
        <v>0.10375</v>
      </c>
      <c r="AH31" t="n">
        <v>93417.62508947783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10.0385</v>
      </c>
      <c r="E32" t="n">
        <v>9.960000000000001</v>
      </c>
      <c r="F32" t="n">
        <v>6.86</v>
      </c>
      <c r="G32" t="n">
        <v>41.17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8</v>
      </c>
      <c r="N32" t="n">
        <v>55.18</v>
      </c>
      <c r="O32" t="n">
        <v>29294.76</v>
      </c>
      <c r="P32" t="n">
        <v>101.06</v>
      </c>
      <c r="Q32" t="n">
        <v>204.15</v>
      </c>
      <c r="R32" t="n">
        <v>27.22</v>
      </c>
      <c r="S32" t="n">
        <v>17.37</v>
      </c>
      <c r="T32" t="n">
        <v>2804.42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75.41079043975446</v>
      </c>
      <c r="AB32" t="n">
        <v>103.1803703689057</v>
      </c>
      <c r="AC32" t="n">
        <v>93.33298063548261</v>
      </c>
      <c r="AD32" t="n">
        <v>75410.79043975446</v>
      </c>
      <c r="AE32" t="n">
        <v>103180.3703689057</v>
      </c>
      <c r="AF32" t="n">
        <v>2.291665210288728e-06</v>
      </c>
      <c r="AG32" t="n">
        <v>0.10375</v>
      </c>
      <c r="AH32" t="n">
        <v>93332.98063548261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10.0413</v>
      </c>
      <c r="E33" t="n">
        <v>9.960000000000001</v>
      </c>
      <c r="F33" t="n">
        <v>6.86</v>
      </c>
      <c r="G33" t="n">
        <v>41.16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8</v>
      </c>
      <c r="N33" t="n">
        <v>55.36</v>
      </c>
      <c r="O33" t="n">
        <v>29347.92</v>
      </c>
      <c r="P33" t="n">
        <v>101.02</v>
      </c>
      <c r="Q33" t="n">
        <v>204.14</v>
      </c>
      <c r="R33" t="n">
        <v>27.01</v>
      </c>
      <c r="S33" t="n">
        <v>17.37</v>
      </c>
      <c r="T33" t="n">
        <v>2697.35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75.36862772774292</v>
      </c>
      <c r="AB33" t="n">
        <v>103.1226814862439</v>
      </c>
      <c r="AC33" t="n">
        <v>93.28079749881522</v>
      </c>
      <c r="AD33" t="n">
        <v>75368.62772774292</v>
      </c>
      <c r="AE33" t="n">
        <v>103122.6814862439</v>
      </c>
      <c r="AF33" t="n">
        <v>2.292304415607133e-06</v>
      </c>
      <c r="AG33" t="n">
        <v>0.10375</v>
      </c>
      <c r="AH33" t="n">
        <v>93280.79749881521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10.103</v>
      </c>
      <c r="E34" t="n">
        <v>9.9</v>
      </c>
      <c r="F34" t="n">
        <v>6.84</v>
      </c>
      <c r="G34" t="n">
        <v>45.61</v>
      </c>
      <c r="H34" t="n">
        <v>0.68</v>
      </c>
      <c r="I34" t="n">
        <v>9</v>
      </c>
      <c r="J34" t="n">
        <v>236.49</v>
      </c>
      <c r="K34" t="n">
        <v>56.94</v>
      </c>
      <c r="L34" t="n">
        <v>9</v>
      </c>
      <c r="M34" t="n">
        <v>7</v>
      </c>
      <c r="N34" t="n">
        <v>55.55</v>
      </c>
      <c r="O34" t="n">
        <v>29401.15</v>
      </c>
      <c r="P34" t="n">
        <v>100.32</v>
      </c>
      <c r="Q34" t="n">
        <v>204.14</v>
      </c>
      <c r="R34" t="n">
        <v>26.54</v>
      </c>
      <c r="S34" t="n">
        <v>17.37</v>
      </c>
      <c r="T34" t="n">
        <v>2468.86</v>
      </c>
      <c r="U34" t="n">
        <v>0.65</v>
      </c>
      <c r="V34" t="n">
        <v>0.75</v>
      </c>
      <c r="W34" t="n">
        <v>1.15</v>
      </c>
      <c r="X34" t="n">
        <v>0.15</v>
      </c>
      <c r="Y34" t="n">
        <v>1</v>
      </c>
      <c r="Z34" t="n">
        <v>10</v>
      </c>
      <c r="AA34" t="n">
        <v>74.48718966877506</v>
      </c>
      <c r="AB34" t="n">
        <v>101.916659047662</v>
      </c>
      <c r="AC34" t="n">
        <v>92.18987614910804</v>
      </c>
      <c r="AD34" t="n">
        <v>74487.18966877506</v>
      </c>
      <c r="AE34" t="n">
        <v>101916.659047662</v>
      </c>
      <c r="AF34" t="n">
        <v>2.306389761373414e-06</v>
      </c>
      <c r="AG34" t="n">
        <v>0.103125</v>
      </c>
      <c r="AH34" t="n">
        <v>92189.87614910805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10.0866</v>
      </c>
      <c r="E35" t="n">
        <v>9.91</v>
      </c>
      <c r="F35" t="n">
        <v>6.86</v>
      </c>
      <c r="G35" t="n">
        <v>45.72</v>
      </c>
      <c r="H35" t="n">
        <v>0.6899999999999999</v>
      </c>
      <c r="I35" t="n">
        <v>9</v>
      </c>
      <c r="J35" t="n">
        <v>236.92</v>
      </c>
      <c r="K35" t="n">
        <v>56.94</v>
      </c>
      <c r="L35" t="n">
        <v>9.25</v>
      </c>
      <c r="M35" t="n">
        <v>7</v>
      </c>
      <c r="N35" t="n">
        <v>55.73</v>
      </c>
      <c r="O35" t="n">
        <v>29454.44</v>
      </c>
      <c r="P35" t="n">
        <v>100.82</v>
      </c>
      <c r="Q35" t="n">
        <v>204.14</v>
      </c>
      <c r="R35" t="n">
        <v>27.06</v>
      </c>
      <c r="S35" t="n">
        <v>17.37</v>
      </c>
      <c r="T35" t="n">
        <v>2729.59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74.92939976153995</v>
      </c>
      <c r="AB35" t="n">
        <v>102.5217104055151</v>
      </c>
      <c r="AC35" t="n">
        <v>92.7371822545627</v>
      </c>
      <c r="AD35" t="n">
        <v>74929.39976153996</v>
      </c>
      <c r="AE35" t="n">
        <v>102521.7104055151</v>
      </c>
      <c r="AF35" t="n">
        <v>2.302645844508471e-06</v>
      </c>
      <c r="AG35" t="n">
        <v>0.1032291666666667</v>
      </c>
      <c r="AH35" t="n">
        <v>92737.18225456269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10.0877</v>
      </c>
      <c r="E36" t="n">
        <v>9.91</v>
      </c>
      <c r="F36" t="n">
        <v>6.86</v>
      </c>
      <c r="G36" t="n">
        <v>45.71</v>
      </c>
      <c r="H36" t="n">
        <v>0.71</v>
      </c>
      <c r="I36" t="n">
        <v>9</v>
      </c>
      <c r="J36" t="n">
        <v>237.35</v>
      </c>
      <c r="K36" t="n">
        <v>56.94</v>
      </c>
      <c r="L36" t="n">
        <v>9.5</v>
      </c>
      <c r="M36" t="n">
        <v>7</v>
      </c>
      <c r="N36" t="n">
        <v>55.91</v>
      </c>
      <c r="O36" t="n">
        <v>29507.8</v>
      </c>
      <c r="P36" t="n">
        <v>100.92</v>
      </c>
      <c r="Q36" t="n">
        <v>204.16</v>
      </c>
      <c r="R36" t="n">
        <v>26.94</v>
      </c>
      <c r="S36" t="n">
        <v>17.37</v>
      </c>
      <c r="T36" t="n">
        <v>2667.86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74.97538812466266</v>
      </c>
      <c r="AB36" t="n">
        <v>102.5846337128029</v>
      </c>
      <c r="AC36" t="n">
        <v>92.79410024971641</v>
      </c>
      <c r="AD36" t="n">
        <v>74975.38812466266</v>
      </c>
      <c r="AE36" t="n">
        <v>102584.6337128029</v>
      </c>
      <c r="AF36" t="n">
        <v>2.302896960883558e-06</v>
      </c>
      <c r="AG36" t="n">
        <v>0.1032291666666667</v>
      </c>
      <c r="AH36" t="n">
        <v>92794.1002497164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10.0888</v>
      </c>
      <c r="E37" t="n">
        <v>9.91</v>
      </c>
      <c r="F37" t="n">
        <v>6.86</v>
      </c>
      <c r="G37" t="n">
        <v>45.71</v>
      </c>
      <c r="H37" t="n">
        <v>0.73</v>
      </c>
      <c r="I37" t="n">
        <v>9</v>
      </c>
      <c r="J37" t="n">
        <v>237.79</v>
      </c>
      <c r="K37" t="n">
        <v>56.94</v>
      </c>
      <c r="L37" t="n">
        <v>9.75</v>
      </c>
      <c r="M37" t="n">
        <v>7</v>
      </c>
      <c r="N37" t="n">
        <v>56.09</v>
      </c>
      <c r="O37" t="n">
        <v>29561.22</v>
      </c>
      <c r="P37" t="n">
        <v>100.59</v>
      </c>
      <c r="Q37" t="n">
        <v>204.15</v>
      </c>
      <c r="R37" t="n">
        <v>27.02</v>
      </c>
      <c r="S37" t="n">
        <v>17.37</v>
      </c>
      <c r="T37" t="n">
        <v>2709.82</v>
      </c>
      <c r="U37" t="n">
        <v>0.64</v>
      </c>
      <c r="V37" t="n">
        <v>0.74</v>
      </c>
      <c r="W37" t="n">
        <v>1.15</v>
      </c>
      <c r="X37" t="n">
        <v>0.16</v>
      </c>
      <c r="Y37" t="n">
        <v>1</v>
      </c>
      <c r="Z37" t="n">
        <v>10</v>
      </c>
      <c r="AA37" t="n">
        <v>74.78942190862912</v>
      </c>
      <c r="AB37" t="n">
        <v>102.3301865317755</v>
      </c>
      <c r="AC37" t="n">
        <v>92.56393715052732</v>
      </c>
      <c r="AD37" t="n">
        <v>74789.42190862913</v>
      </c>
      <c r="AE37" t="n">
        <v>102330.1865317755</v>
      </c>
      <c r="AF37" t="n">
        <v>2.303148077258646e-06</v>
      </c>
      <c r="AG37" t="n">
        <v>0.1032291666666667</v>
      </c>
      <c r="AH37" t="n">
        <v>92563.93715052733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10.0905</v>
      </c>
      <c r="E38" t="n">
        <v>9.91</v>
      </c>
      <c r="F38" t="n">
        <v>6.85</v>
      </c>
      <c r="G38" t="n">
        <v>45.7</v>
      </c>
      <c r="H38" t="n">
        <v>0.75</v>
      </c>
      <c r="I38" t="n">
        <v>9</v>
      </c>
      <c r="J38" t="n">
        <v>238.22</v>
      </c>
      <c r="K38" t="n">
        <v>56.94</v>
      </c>
      <c r="L38" t="n">
        <v>10</v>
      </c>
      <c r="M38" t="n">
        <v>7</v>
      </c>
      <c r="N38" t="n">
        <v>56.28</v>
      </c>
      <c r="O38" t="n">
        <v>29614.71</v>
      </c>
      <c r="P38" t="n">
        <v>100.39</v>
      </c>
      <c r="Q38" t="n">
        <v>204.14</v>
      </c>
      <c r="R38" t="n">
        <v>26.99</v>
      </c>
      <c r="S38" t="n">
        <v>17.37</v>
      </c>
      <c r="T38" t="n">
        <v>2691.08</v>
      </c>
      <c r="U38" t="n">
        <v>0.64</v>
      </c>
      <c r="V38" t="n">
        <v>0.75</v>
      </c>
      <c r="W38" t="n">
        <v>1.15</v>
      </c>
      <c r="X38" t="n">
        <v>0.16</v>
      </c>
      <c r="Y38" t="n">
        <v>1</v>
      </c>
      <c r="Z38" t="n">
        <v>10</v>
      </c>
      <c r="AA38" t="n">
        <v>74.64220390284652</v>
      </c>
      <c r="AB38" t="n">
        <v>102.1287563614638</v>
      </c>
      <c r="AC38" t="n">
        <v>92.38173119296111</v>
      </c>
      <c r="AD38" t="n">
        <v>74642.20390284652</v>
      </c>
      <c r="AE38" t="n">
        <v>102128.7563614638</v>
      </c>
      <c r="AF38" t="n">
        <v>2.303536166201963e-06</v>
      </c>
      <c r="AG38" t="n">
        <v>0.1032291666666667</v>
      </c>
      <c r="AH38" t="n">
        <v>92381.73119296112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10.1531</v>
      </c>
      <c r="E39" t="n">
        <v>9.85</v>
      </c>
      <c r="F39" t="n">
        <v>6.84</v>
      </c>
      <c r="G39" t="n">
        <v>51.28</v>
      </c>
      <c r="H39" t="n">
        <v>0.76</v>
      </c>
      <c r="I39" t="n">
        <v>8</v>
      </c>
      <c r="J39" t="n">
        <v>238.66</v>
      </c>
      <c r="K39" t="n">
        <v>56.94</v>
      </c>
      <c r="L39" t="n">
        <v>10.25</v>
      </c>
      <c r="M39" t="n">
        <v>6</v>
      </c>
      <c r="N39" t="n">
        <v>56.46</v>
      </c>
      <c r="O39" t="n">
        <v>29668.27</v>
      </c>
      <c r="P39" t="n">
        <v>99.87</v>
      </c>
      <c r="Q39" t="n">
        <v>204.21</v>
      </c>
      <c r="R39" t="n">
        <v>26.36</v>
      </c>
      <c r="S39" t="n">
        <v>17.37</v>
      </c>
      <c r="T39" t="n">
        <v>2382.08</v>
      </c>
      <c r="U39" t="n">
        <v>0.66</v>
      </c>
      <c r="V39" t="n">
        <v>0.75</v>
      </c>
      <c r="W39" t="n">
        <v>1.15</v>
      </c>
      <c r="X39" t="n">
        <v>0.15</v>
      </c>
      <c r="Y39" t="n">
        <v>1</v>
      </c>
      <c r="Z39" t="n">
        <v>10</v>
      </c>
      <c r="AA39" t="n">
        <v>73.88646109734718</v>
      </c>
      <c r="AB39" t="n">
        <v>101.0947157139607</v>
      </c>
      <c r="AC39" t="n">
        <v>91.44637793357019</v>
      </c>
      <c r="AD39" t="n">
        <v>73886.46109734719</v>
      </c>
      <c r="AE39" t="n">
        <v>101094.7157139607</v>
      </c>
      <c r="AF39" t="n">
        <v>2.317826970820589e-06</v>
      </c>
      <c r="AG39" t="n">
        <v>0.1026041666666667</v>
      </c>
      <c r="AH39" t="n">
        <v>91446.37793357018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10.1692</v>
      </c>
      <c r="E40" t="n">
        <v>9.83</v>
      </c>
      <c r="F40" t="n">
        <v>6.82</v>
      </c>
      <c r="G40" t="n">
        <v>51.16</v>
      </c>
      <c r="H40" t="n">
        <v>0.78</v>
      </c>
      <c r="I40" t="n">
        <v>8</v>
      </c>
      <c r="J40" t="n">
        <v>239.09</v>
      </c>
      <c r="K40" t="n">
        <v>56.94</v>
      </c>
      <c r="L40" t="n">
        <v>10.5</v>
      </c>
      <c r="M40" t="n">
        <v>6</v>
      </c>
      <c r="N40" t="n">
        <v>56.65</v>
      </c>
      <c r="O40" t="n">
        <v>29721.89</v>
      </c>
      <c r="P40" t="n">
        <v>99.65000000000001</v>
      </c>
      <c r="Q40" t="n">
        <v>204.14</v>
      </c>
      <c r="R40" t="n">
        <v>25.81</v>
      </c>
      <c r="S40" t="n">
        <v>17.37</v>
      </c>
      <c r="T40" t="n">
        <v>2105.75</v>
      </c>
      <c r="U40" t="n">
        <v>0.67</v>
      </c>
      <c r="V40" t="n">
        <v>0.75</v>
      </c>
      <c r="W40" t="n">
        <v>1.15</v>
      </c>
      <c r="X40" t="n">
        <v>0.13</v>
      </c>
      <c r="Y40" t="n">
        <v>1</v>
      </c>
      <c r="Z40" t="n">
        <v>10</v>
      </c>
      <c r="AA40" t="n">
        <v>73.6004498715688</v>
      </c>
      <c r="AB40" t="n">
        <v>100.7033825369261</v>
      </c>
      <c r="AC40" t="n">
        <v>91.09239304571211</v>
      </c>
      <c r="AD40" t="n">
        <v>73600.4498715688</v>
      </c>
      <c r="AE40" t="n">
        <v>100703.3825369261</v>
      </c>
      <c r="AF40" t="n">
        <v>2.321502401401418e-06</v>
      </c>
      <c r="AG40" t="n">
        <v>0.1023958333333333</v>
      </c>
      <c r="AH40" t="n">
        <v>91092.39304571212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10.1683</v>
      </c>
      <c r="E41" t="n">
        <v>9.83</v>
      </c>
      <c r="F41" t="n">
        <v>6.82</v>
      </c>
      <c r="G41" t="n">
        <v>51.17</v>
      </c>
      <c r="H41" t="n">
        <v>0.8</v>
      </c>
      <c r="I41" t="n">
        <v>8</v>
      </c>
      <c r="J41" t="n">
        <v>239.53</v>
      </c>
      <c r="K41" t="n">
        <v>56.94</v>
      </c>
      <c r="L41" t="n">
        <v>10.75</v>
      </c>
      <c r="M41" t="n">
        <v>6</v>
      </c>
      <c r="N41" t="n">
        <v>56.83</v>
      </c>
      <c r="O41" t="n">
        <v>29775.57</v>
      </c>
      <c r="P41" t="n">
        <v>99.48</v>
      </c>
      <c r="Q41" t="n">
        <v>204.15</v>
      </c>
      <c r="R41" t="n">
        <v>25.9</v>
      </c>
      <c r="S41" t="n">
        <v>17.37</v>
      </c>
      <c r="T41" t="n">
        <v>2151.58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73.51580997480968</v>
      </c>
      <c r="AB41" t="n">
        <v>100.5875744961316</v>
      </c>
      <c r="AC41" t="n">
        <v>90.98763756179345</v>
      </c>
      <c r="AD41" t="n">
        <v>73515.80997480969</v>
      </c>
      <c r="AE41" t="n">
        <v>100587.5744961316</v>
      </c>
      <c r="AF41" t="n">
        <v>2.321296942549073e-06</v>
      </c>
      <c r="AG41" t="n">
        <v>0.1023958333333333</v>
      </c>
      <c r="AH41" t="n">
        <v>90987.63756179345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10.1557</v>
      </c>
      <c r="E42" t="n">
        <v>9.85</v>
      </c>
      <c r="F42" t="n">
        <v>6.83</v>
      </c>
      <c r="G42" t="n">
        <v>51.26</v>
      </c>
      <c r="H42" t="n">
        <v>0.82</v>
      </c>
      <c r="I42" t="n">
        <v>8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99.52</v>
      </c>
      <c r="Q42" t="n">
        <v>204.15</v>
      </c>
      <c r="R42" t="n">
        <v>26.29</v>
      </c>
      <c r="S42" t="n">
        <v>17.37</v>
      </c>
      <c r="T42" t="n">
        <v>2349.8</v>
      </c>
      <c r="U42" t="n">
        <v>0.66</v>
      </c>
      <c r="V42" t="n">
        <v>0.75</v>
      </c>
      <c r="W42" t="n">
        <v>1.15</v>
      </c>
      <c r="X42" t="n">
        <v>0.14</v>
      </c>
      <c r="Y42" t="n">
        <v>1</v>
      </c>
      <c r="Z42" t="n">
        <v>10</v>
      </c>
      <c r="AA42" t="n">
        <v>73.65358584318246</v>
      </c>
      <c r="AB42" t="n">
        <v>100.7760855174815</v>
      </c>
      <c r="AC42" t="n">
        <v>91.15815735584263</v>
      </c>
      <c r="AD42" t="n">
        <v>73653.58584318246</v>
      </c>
      <c r="AE42" t="n">
        <v>100776.0855174815</v>
      </c>
      <c r="AF42" t="n">
        <v>2.318420518616251e-06</v>
      </c>
      <c r="AG42" t="n">
        <v>0.1026041666666667</v>
      </c>
      <c r="AH42" t="n">
        <v>91158.15735584263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10.1655</v>
      </c>
      <c r="E43" t="n">
        <v>9.84</v>
      </c>
      <c r="F43" t="n">
        <v>6.83</v>
      </c>
      <c r="G43" t="n">
        <v>51.19</v>
      </c>
      <c r="H43" t="n">
        <v>0.83</v>
      </c>
      <c r="I43" t="n">
        <v>8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99.31</v>
      </c>
      <c r="Q43" t="n">
        <v>204.14</v>
      </c>
      <c r="R43" t="n">
        <v>26.07</v>
      </c>
      <c r="S43" t="n">
        <v>17.37</v>
      </c>
      <c r="T43" t="n">
        <v>2238.18</v>
      </c>
      <c r="U43" t="n">
        <v>0.67</v>
      </c>
      <c r="V43" t="n">
        <v>0.75</v>
      </c>
      <c r="W43" t="n">
        <v>1.15</v>
      </c>
      <c r="X43" t="n">
        <v>0.13</v>
      </c>
      <c r="Y43" t="n">
        <v>1</v>
      </c>
      <c r="Z43" t="n">
        <v>10</v>
      </c>
      <c r="AA43" t="n">
        <v>73.47171794437114</v>
      </c>
      <c r="AB43" t="n">
        <v>100.5272458348826</v>
      </c>
      <c r="AC43" t="n">
        <v>90.93306658330215</v>
      </c>
      <c r="AD43" t="n">
        <v>73471.71794437114</v>
      </c>
      <c r="AE43" t="n">
        <v>100527.2458348826</v>
      </c>
      <c r="AF43" t="n">
        <v>2.320657737230668e-06</v>
      </c>
      <c r="AG43" t="n">
        <v>0.1025</v>
      </c>
      <c r="AH43" t="n">
        <v>90933.06658330215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10.1609</v>
      </c>
      <c r="E44" t="n">
        <v>9.84</v>
      </c>
      <c r="F44" t="n">
        <v>6.83</v>
      </c>
      <c r="G44" t="n">
        <v>51.22</v>
      </c>
      <c r="H44" t="n">
        <v>0.85</v>
      </c>
      <c r="I44" t="n">
        <v>8</v>
      </c>
      <c r="J44" t="n">
        <v>240.84</v>
      </c>
      <c r="K44" t="n">
        <v>56.94</v>
      </c>
      <c r="L44" t="n">
        <v>11.5</v>
      </c>
      <c r="M44" t="n">
        <v>6</v>
      </c>
      <c r="N44" t="n">
        <v>57.39</v>
      </c>
      <c r="O44" t="n">
        <v>29937.16</v>
      </c>
      <c r="P44" t="n">
        <v>99.14</v>
      </c>
      <c r="Q44" t="n">
        <v>204.14</v>
      </c>
      <c r="R44" t="n">
        <v>26.14</v>
      </c>
      <c r="S44" t="n">
        <v>17.37</v>
      </c>
      <c r="T44" t="n">
        <v>2273.32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73.41305033986524</v>
      </c>
      <c r="AB44" t="n">
        <v>100.4469742301656</v>
      </c>
      <c r="AC44" t="n">
        <v>90.86045598787742</v>
      </c>
      <c r="AD44" t="n">
        <v>73413.05033986524</v>
      </c>
      <c r="AE44" t="n">
        <v>100446.9742301656</v>
      </c>
      <c r="AF44" t="n">
        <v>2.319607614207574e-06</v>
      </c>
      <c r="AG44" t="n">
        <v>0.1025</v>
      </c>
      <c r="AH44" t="n">
        <v>90860.45598787742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10.2372</v>
      </c>
      <c r="E45" t="n">
        <v>9.77</v>
      </c>
      <c r="F45" t="n">
        <v>6.8</v>
      </c>
      <c r="G45" t="n">
        <v>58.29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5</v>
      </c>
      <c r="N45" t="n">
        <v>57.58</v>
      </c>
      <c r="O45" t="n">
        <v>29991.11</v>
      </c>
      <c r="P45" t="n">
        <v>98.38</v>
      </c>
      <c r="Q45" t="n">
        <v>204.14</v>
      </c>
      <c r="R45" t="n">
        <v>25.24</v>
      </c>
      <c r="S45" t="n">
        <v>17.37</v>
      </c>
      <c r="T45" t="n">
        <v>1828.72</v>
      </c>
      <c r="U45" t="n">
        <v>0.6899999999999999</v>
      </c>
      <c r="V45" t="n">
        <v>0.75</v>
      </c>
      <c r="W45" t="n">
        <v>1.15</v>
      </c>
      <c r="X45" t="n">
        <v>0.11</v>
      </c>
      <c r="Y45" t="n">
        <v>1</v>
      </c>
      <c r="Z45" t="n">
        <v>10</v>
      </c>
      <c r="AA45" t="n">
        <v>72.39407272641814</v>
      </c>
      <c r="AB45" t="n">
        <v>99.05276410532836</v>
      </c>
      <c r="AC45" t="n">
        <v>89.59930732056804</v>
      </c>
      <c r="AD45" t="n">
        <v>72394.07272641815</v>
      </c>
      <c r="AE45" t="n">
        <v>99052.76410532836</v>
      </c>
      <c r="AF45" t="n">
        <v>2.33702595913411e-06</v>
      </c>
      <c r="AG45" t="n">
        <v>0.1017708333333333</v>
      </c>
      <c r="AH45" t="n">
        <v>89599.30732056804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10.2328</v>
      </c>
      <c r="E46" t="n">
        <v>9.77</v>
      </c>
      <c r="F46" t="n">
        <v>6.8</v>
      </c>
      <c r="G46" t="n">
        <v>58.32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5</v>
      </c>
      <c r="N46" t="n">
        <v>57.77</v>
      </c>
      <c r="O46" t="n">
        <v>30045.13</v>
      </c>
      <c r="P46" t="n">
        <v>98.64</v>
      </c>
      <c r="Q46" t="n">
        <v>204.14</v>
      </c>
      <c r="R46" t="n">
        <v>25.29</v>
      </c>
      <c r="S46" t="n">
        <v>17.37</v>
      </c>
      <c r="T46" t="n">
        <v>1853.49</v>
      </c>
      <c r="U46" t="n">
        <v>0.6899999999999999</v>
      </c>
      <c r="V46" t="n">
        <v>0.75</v>
      </c>
      <c r="W46" t="n">
        <v>1.15</v>
      </c>
      <c r="X46" t="n">
        <v>0.11</v>
      </c>
      <c r="Y46" t="n">
        <v>1</v>
      </c>
      <c r="Z46" t="n">
        <v>10</v>
      </c>
      <c r="AA46" t="n">
        <v>72.56263749778208</v>
      </c>
      <c r="AB46" t="n">
        <v>99.28340186206124</v>
      </c>
      <c r="AC46" t="n">
        <v>89.80793333350051</v>
      </c>
      <c r="AD46" t="n">
        <v>72562.63749778208</v>
      </c>
      <c r="AE46" t="n">
        <v>99283.40186206123</v>
      </c>
      <c r="AF46" t="n">
        <v>2.336021493633759e-06</v>
      </c>
      <c r="AG46" t="n">
        <v>0.1017708333333333</v>
      </c>
      <c r="AH46" t="n">
        <v>89807.93333350052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10.2305</v>
      </c>
      <c r="E47" t="n">
        <v>9.77</v>
      </c>
      <c r="F47" t="n">
        <v>6.81</v>
      </c>
      <c r="G47" t="n">
        <v>58.34</v>
      </c>
      <c r="H47" t="n">
        <v>0.9</v>
      </c>
      <c r="I47" t="n">
        <v>7</v>
      </c>
      <c r="J47" t="n">
        <v>242.15</v>
      </c>
      <c r="K47" t="n">
        <v>56.94</v>
      </c>
      <c r="L47" t="n">
        <v>12.25</v>
      </c>
      <c r="M47" t="n">
        <v>5</v>
      </c>
      <c r="N47" t="n">
        <v>57.96</v>
      </c>
      <c r="O47" t="n">
        <v>30099.23</v>
      </c>
      <c r="P47" t="n">
        <v>98.78</v>
      </c>
      <c r="Q47" t="n">
        <v>204.18</v>
      </c>
      <c r="R47" t="n">
        <v>25.43</v>
      </c>
      <c r="S47" t="n">
        <v>17.37</v>
      </c>
      <c r="T47" t="n">
        <v>1922.16</v>
      </c>
      <c r="U47" t="n">
        <v>0.68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72.67969717315202</v>
      </c>
      <c r="AB47" t="n">
        <v>99.4435680742107</v>
      </c>
      <c r="AC47" t="n">
        <v>89.95281350715719</v>
      </c>
      <c r="AD47" t="n">
        <v>72679.69717315202</v>
      </c>
      <c r="AE47" t="n">
        <v>99443.56807421071</v>
      </c>
      <c r="AF47" t="n">
        <v>2.335496432122212e-06</v>
      </c>
      <c r="AG47" t="n">
        <v>0.1017708333333333</v>
      </c>
      <c r="AH47" t="n">
        <v>89952.81350715719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10.229</v>
      </c>
      <c r="E48" t="n">
        <v>9.779999999999999</v>
      </c>
      <c r="F48" t="n">
        <v>6.81</v>
      </c>
      <c r="G48" t="n">
        <v>58.35</v>
      </c>
      <c r="H48" t="n">
        <v>0.92</v>
      </c>
      <c r="I48" t="n">
        <v>7</v>
      </c>
      <c r="J48" t="n">
        <v>242.59</v>
      </c>
      <c r="K48" t="n">
        <v>56.94</v>
      </c>
      <c r="L48" t="n">
        <v>12.5</v>
      </c>
      <c r="M48" t="n">
        <v>5</v>
      </c>
      <c r="N48" t="n">
        <v>58.15</v>
      </c>
      <c r="O48" t="n">
        <v>30153.38</v>
      </c>
      <c r="P48" t="n">
        <v>98.86</v>
      </c>
      <c r="Q48" t="n">
        <v>204.14</v>
      </c>
      <c r="R48" t="n">
        <v>25.47</v>
      </c>
      <c r="S48" t="n">
        <v>17.37</v>
      </c>
      <c r="T48" t="n">
        <v>1941.75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72.73294951717574</v>
      </c>
      <c r="AB48" t="n">
        <v>99.51643028063154</v>
      </c>
      <c r="AC48" t="n">
        <v>90.01872184685999</v>
      </c>
      <c r="AD48" t="n">
        <v>72732.94951717574</v>
      </c>
      <c r="AE48" t="n">
        <v>99516.43028063154</v>
      </c>
      <c r="AF48" t="n">
        <v>2.335154000701638e-06</v>
      </c>
      <c r="AG48" t="n">
        <v>0.101875</v>
      </c>
      <c r="AH48" t="n">
        <v>90018.72184685999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10.2238</v>
      </c>
      <c r="E49" t="n">
        <v>9.779999999999999</v>
      </c>
      <c r="F49" t="n">
        <v>6.81</v>
      </c>
      <c r="G49" t="n">
        <v>58.4</v>
      </c>
      <c r="H49" t="n">
        <v>0.93</v>
      </c>
      <c r="I49" t="n">
        <v>7</v>
      </c>
      <c r="J49" t="n">
        <v>243.03</v>
      </c>
      <c r="K49" t="n">
        <v>56.94</v>
      </c>
      <c r="L49" t="n">
        <v>12.75</v>
      </c>
      <c r="M49" t="n">
        <v>5</v>
      </c>
      <c r="N49" t="n">
        <v>58.34</v>
      </c>
      <c r="O49" t="n">
        <v>30207.61</v>
      </c>
      <c r="P49" t="n">
        <v>98.88</v>
      </c>
      <c r="Q49" t="n">
        <v>204.17</v>
      </c>
      <c r="R49" t="n">
        <v>25.62</v>
      </c>
      <c r="S49" t="n">
        <v>17.37</v>
      </c>
      <c r="T49" t="n">
        <v>2018.53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72.77959950111486</v>
      </c>
      <c r="AB49" t="n">
        <v>99.58025884670907</v>
      </c>
      <c r="AC49" t="n">
        <v>90.07645870417504</v>
      </c>
      <c r="AD49" t="n">
        <v>72779.59950111486</v>
      </c>
      <c r="AE49" t="n">
        <v>99580.25884670907</v>
      </c>
      <c r="AF49" t="n">
        <v>2.333966905110315e-06</v>
      </c>
      <c r="AG49" t="n">
        <v>0.101875</v>
      </c>
      <c r="AH49" t="n">
        <v>90076.45870417503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10.2258</v>
      </c>
      <c r="E50" t="n">
        <v>9.779999999999999</v>
      </c>
      <c r="F50" t="n">
        <v>6.81</v>
      </c>
      <c r="G50" t="n">
        <v>58.38</v>
      </c>
      <c r="H50" t="n">
        <v>0.95</v>
      </c>
      <c r="I50" t="n">
        <v>7</v>
      </c>
      <c r="J50" t="n">
        <v>243.47</v>
      </c>
      <c r="K50" t="n">
        <v>56.94</v>
      </c>
      <c r="L50" t="n">
        <v>13</v>
      </c>
      <c r="M50" t="n">
        <v>5</v>
      </c>
      <c r="N50" t="n">
        <v>58.53</v>
      </c>
      <c r="O50" t="n">
        <v>30261.91</v>
      </c>
      <c r="P50" t="n">
        <v>98.61</v>
      </c>
      <c r="Q50" t="n">
        <v>204.15</v>
      </c>
      <c r="R50" t="n">
        <v>25.62</v>
      </c>
      <c r="S50" t="n">
        <v>17.37</v>
      </c>
      <c r="T50" t="n">
        <v>2017.11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72.6220568740803</v>
      </c>
      <c r="AB50" t="n">
        <v>99.36470207411028</v>
      </c>
      <c r="AC50" t="n">
        <v>89.88147436741721</v>
      </c>
      <c r="AD50" t="n">
        <v>72622.0568740803</v>
      </c>
      <c r="AE50" t="n">
        <v>99364.70207411029</v>
      </c>
      <c r="AF50" t="n">
        <v>2.334423480337747e-06</v>
      </c>
      <c r="AG50" t="n">
        <v>0.101875</v>
      </c>
      <c r="AH50" t="n">
        <v>89881.47436741721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10.2252</v>
      </c>
      <c r="E51" t="n">
        <v>9.779999999999999</v>
      </c>
      <c r="F51" t="n">
        <v>6.81</v>
      </c>
      <c r="G51" t="n">
        <v>58.39</v>
      </c>
      <c r="H51" t="n">
        <v>0.97</v>
      </c>
      <c r="I51" t="n">
        <v>7</v>
      </c>
      <c r="J51" t="n">
        <v>243.91</v>
      </c>
      <c r="K51" t="n">
        <v>56.94</v>
      </c>
      <c r="L51" t="n">
        <v>13.25</v>
      </c>
      <c r="M51" t="n">
        <v>5</v>
      </c>
      <c r="N51" t="n">
        <v>58.72</v>
      </c>
      <c r="O51" t="n">
        <v>30316.27</v>
      </c>
      <c r="P51" t="n">
        <v>98.40000000000001</v>
      </c>
      <c r="Q51" t="n">
        <v>204.14</v>
      </c>
      <c r="R51" t="n">
        <v>25.64</v>
      </c>
      <c r="S51" t="n">
        <v>17.37</v>
      </c>
      <c r="T51" t="n">
        <v>2025.47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72.5144399423917</v>
      </c>
      <c r="AB51" t="n">
        <v>99.21745584045009</v>
      </c>
      <c r="AC51" t="n">
        <v>89.74828110763607</v>
      </c>
      <c r="AD51" t="n">
        <v>72514.43994239171</v>
      </c>
      <c r="AE51" t="n">
        <v>99217.45584045009</v>
      </c>
      <c r="AF51" t="n">
        <v>2.334286507769517e-06</v>
      </c>
      <c r="AG51" t="n">
        <v>0.101875</v>
      </c>
      <c r="AH51" t="n">
        <v>89748.28110763608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10.2186</v>
      </c>
      <c r="E52" t="n">
        <v>9.789999999999999</v>
      </c>
      <c r="F52" t="n">
        <v>6.82</v>
      </c>
      <c r="G52" t="n">
        <v>58.44</v>
      </c>
      <c r="H52" t="n">
        <v>0.98</v>
      </c>
      <c r="I52" t="n">
        <v>7</v>
      </c>
      <c r="J52" t="n">
        <v>244.35</v>
      </c>
      <c r="K52" t="n">
        <v>56.94</v>
      </c>
      <c r="L52" t="n">
        <v>13.5</v>
      </c>
      <c r="M52" t="n">
        <v>5</v>
      </c>
      <c r="N52" t="n">
        <v>58.91</v>
      </c>
      <c r="O52" t="n">
        <v>30370.7</v>
      </c>
      <c r="P52" t="n">
        <v>98.29000000000001</v>
      </c>
      <c r="Q52" t="n">
        <v>204.14</v>
      </c>
      <c r="R52" t="n">
        <v>25.81</v>
      </c>
      <c r="S52" t="n">
        <v>17.37</v>
      </c>
      <c r="T52" t="n">
        <v>2111.19</v>
      </c>
      <c r="U52" t="n">
        <v>0.67</v>
      </c>
      <c r="V52" t="n">
        <v>0.75</v>
      </c>
      <c r="W52" t="n">
        <v>1.15</v>
      </c>
      <c r="X52" t="n">
        <v>0.13</v>
      </c>
      <c r="Y52" t="n">
        <v>1</v>
      </c>
      <c r="Z52" t="n">
        <v>10</v>
      </c>
      <c r="AA52" t="n">
        <v>72.52850096978074</v>
      </c>
      <c r="AB52" t="n">
        <v>99.23669475845251</v>
      </c>
      <c r="AC52" t="n">
        <v>89.76568389030636</v>
      </c>
      <c r="AD52" t="n">
        <v>72528.50096978074</v>
      </c>
      <c r="AE52" t="n">
        <v>99236.69475845252</v>
      </c>
      <c r="AF52" t="n">
        <v>2.332779809518991e-06</v>
      </c>
      <c r="AG52" t="n">
        <v>0.1019791666666667</v>
      </c>
      <c r="AH52" t="n">
        <v>89765.68389030636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10.2247</v>
      </c>
      <c r="E53" t="n">
        <v>9.779999999999999</v>
      </c>
      <c r="F53" t="n">
        <v>6.81</v>
      </c>
      <c r="G53" t="n">
        <v>58.39</v>
      </c>
      <c r="H53" t="n">
        <v>1</v>
      </c>
      <c r="I53" t="n">
        <v>7</v>
      </c>
      <c r="J53" t="n">
        <v>244.79</v>
      </c>
      <c r="K53" t="n">
        <v>56.94</v>
      </c>
      <c r="L53" t="n">
        <v>13.75</v>
      </c>
      <c r="M53" t="n">
        <v>5</v>
      </c>
      <c r="N53" t="n">
        <v>59.1</v>
      </c>
      <c r="O53" t="n">
        <v>30425.2</v>
      </c>
      <c r="P53" t="n">
        <v>97.94</v>
      </c>
      <c r="Q53" t="n">
        <v>204.14</v>
      </c>
      <c r="R53" t="n">
        <v>25.55</v>
      </c>
      <c r="S53" t="n">
        <v>17.37</v>
      </c>
      <c r="T53" t="n">
        <v>1983.69</v>
      </c>
      <c r="U53" t="n">
        <v>0.68</v>
      </c>
      <c r="V53" t="n">
        <v>0.75</v>
      </c>
      <c r="W53" t="n">
        <v>1.15</v>
      </c>
      <c r="X53" t="n">
        <v>0.12</v>
      </c>
      <c r="Y53" t="n">
        <v>1</v>
      </c>
      <c r="Z53" t="n">
        <v>10</v>
      </c>
      <c r="AA53" t="n">
        <v>72.27306211468357</v>
      </c>
      <c r="AB53" t="n">
        <v>98.88719204774176</v>
      </c>
      <c r="AC53" t="n">
        <v>89.44953722777559</v>
      </c>
      <c r="AD53" t="n">
        <v>72273.06211468356</v>
      </c>
      <c r="AE53" t="n">
        <v>98887.19204774176</v>
      </c>
      <c r="AF53" t="n">
        <v>2.334172363962659e-06</v>
      </c>
      <c r="AG53" t="n">
        <v>0.101875</v>
      </c>
      <c r="AH53" t="n">
        <v>89449.5372277756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10.3022</v>
      </c>
      <c r="E54" t="n">
        <v>9.710000000000001</v>
      </c>
      <c r="F54" t="n">
        <v>6.78</v>
      </c>
      <c r="G54" t="n">
        <v>67.83</v>
      </c>
      <c r="H54" t="n">
        <v>1.02</v>
      </c>
      <c r="I54" t="n">
        <v>6</v>
      </c>
      <c r="J54" t="n">
        <v>245.23</v>
      </c>
      <c r="K54" t="n">
        <v>56.94</v>
      </c>
      <c r="L54" t="n">
        <v>14</v>
      </c>
      <c r="M54" t="n">
        <v>4</v>
      </c>
      <c r="N54" t="n">
        <v>59.29</v>
      </c>
      <c r="O54" t="n">
        <v>30479.78</v>
      </c>
      <c r="P54" t="n">
        <v>97.28</v>
      </c>
      <c r="Q54" t="n">
        <v>204.14</v>
      </c>
      <c r="R54" t="n">
        <v>24.72</v>
      </c>
      <c r="S54" t="n">
        <v>17.37</v>
      </c>
      <c r="T54" t="n">
        <v>1571.1</v>
      </c>
      <c r="U54" t="n">
        <v>0.7</v>
      </c>
      <c r="V54" t="n">
        <v>0.75</v>
      </c>
      <c r="W54" t="n">
        <v>1.14</v>
      </c>
      <c r="X54" t="n">
        <v>0.09</v>
      </c>
      <c r="Y54" t="n">
        <v>1</v>
      </c>
      <c r="Z54" t="n">
        <v>10</v>
      </c>
      <c r="AA54" t="n">
        <v>71.31355968787743</v>
      </c>
      <c r="AB54" t="n">
        <v>97.57435849712671</v>
      </c>
      <c r="AC54" t="n">
        <v>88.26199866865738</v>
      </c>
      <c r="AD54" t="n">
        <v>71313.55968787742</v>
      </c>
      <c r="AE54" t="n">
        <v>97574.35849712671</v>
      </c>
      <c r="AF54" t="n">
        <v>2.351864654025654e-06</v>
      </c>
      <c r="AG54" t="n">
        <v>0.1011458333333333</v>
      </c>
      <c r="AH54" t="n">
        <v>88261.99866865738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10.2987</v>
      </c>
      <c r="E55" t="n">
        <v>9.710000000000001</v>
      </c>
      <c r="F55" t="n">
        <v>6.79</v>
      </c>
      <c r="G55" t="n">
        <v>67.86</v>
      </c>
      <c r="H55" t="n">
        <v>1.03</v>
      </c>
      <c r="I55" t="n">
        <v>6</v>
      </c>
      <c r="J55" t="n">
        <v>245.68</v>
      </c>
      <c r="K55" t="n">
        <v>56.94</v>
      </c>
      <c r="L55" t="n">
        <v>14.25</v>
      </c>
      <c r="M55" t="n">
        <v>4</v>
      </c>
      <c r="N55" t="n">
        <v>59.48</v>
      </c>
      <c r="O55" t="n">
        <v>30534.42</v>
      </c>
      <c r="P55" t="n">
        <v>97.37</v>
      </c>
      <c r="Q55" t="n">
        <v>204.16</v>
      </c>
      <c r="R55" t="n">
        <v>24.73</v>
      </c>
      <c r="S55" t="n">
        <v>17.37</v>
      </c>
      <c r="T55" t="n">
        <v>1576.97</v>
      </c>
      <c r="U55" t="n">
        <v>0.7</v>
      </c>
      <c r="V55" t="n">
        <v>0.75</v>
      </c>
      <c r="W55" t="n">
        <v>1.15</v>
      </c>
      <c r="X55" t="n">
        <v>0.09</v>
      </c>
      <c r="Y55" t="n">
        <v>1</v>
      </c>
      <c r="Z55" t="n">
        <v>10</v>
      </c>
      <c r="AA55" t="n">
        <v>71.41122816778768</v>
      </c>
      <c r="AB55" t="n">
        <v>97.70799282016912</v>
      </c>
      <c r="AC55" t="n">
        <v>88.3828791194656</v>
      </c>
      <c r="AD55" t="n">
        <v>71411.22816778769</v>
      </c>
      <c r="AE55" t="n">
        <v>97707.99282016912</v>
      </c>
      <c r="AF55" t="n">
        <v>2.351065647377648e-06</v>
      </c>
      <c r="AG55" t="n">
        <v>0.1011458333333333</v>
      </c>
      <c r="AH55" t="n">
        <v>88382.87911946559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10.2975</v>
      </c>
      <c r="E56" t="n">
        <v>9.710000000000001</v>
      </c>
      <c r="F56" t="n">
        <v>6.79</v>
      </c>
      <c r="G56" t="n">
        <v>67.87</v>
      </c>
      <c r="H56" t="n">
        <v>1.05</v>
      </c>
      <c r="I56" t="n">
        <v>6</v>
      </c>
      <c r="J56" t="n">
        <v>246.12</v>
      </c>
      <c r="K56" t="n">
        <v>56.94</v>
      </c>
      <c r="L56" t="n">
        <v>14.5</v>
      </c>
      <c r="M56" t="n">
        <v>4</v>
      </c>
      <c r="N56" t="n">
        <v>59.68</v>
      </c>
      <c r="O56" t="n">
        <v>30589.13</v>
      </c>
      <c r="P56" t="n">
        <v>97.34</v>
      </c>
      <c r="Q56" t="n">
        <v>204.15</v>
      </c>
      <c r="R56" t="n">
        <v>24.87</v>
      </c>
      <c r="S56" t="n">
        <v>17.37</v>
      </c>
      <c r="T56" t="n">
        <v>1647.52</v>
      </c>
      <c r="U56" t="n">
        <v>0.7</v>
      </c>
      <c r="V56" t="n">
        <v>0.75</v>
      </c>
      <c r="W56" t="n">
        <v>1.14</v>
      </c>
      <c r="X56" t="n">
        <v>0.1</v>
      </c>
      <c r="Y56" t="n">
        <v>1</v>
      </c>
      <c r="Z56" t="n">
        <v>10</v>
      </c>
      <c r="AA56" t="n">
        <v>71.40346941297327</v>
      </c>
      <c r="AB56" t="n">
        <v>97.69737694953992</v>
      </c>
      <c r="AC56" t="n">
        <v>88.37327641262978</v>
      </c>
      <c r="AD56" t="n">
        <v>71403.46941297327</v>
      </c>
      <c r="AE56" t="n">
        <v>97697.37694953992</v>
      </c>
      <c r="AF56" t="n">
        <v>2.350791702241189e-06</v>
      </c>
      <c r="AG56" t="n">
        <v>0.1011458333333333</v>
      </c>
      <c r="AH56" t="n">
        <v>88373.27641262978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10.2978</v>
      </c>
      <c r="E57" t="n">
        <v>9.710000000000001</v>
      </c>
      <c r="F57" t="n">
        <v>6.79</v>
      </c>
      <c r="G57" t="n">
        <v>67.87</v>
      </c>
      <c r="H57" t="n">
        <v>1.06</v>
      </c>
      <c r="I57" t="n">
        <v>6</v>
      </c>
      <c r="J57" t="n">
        <v>246.57</v>
      </c>
      <c r="K57" t="n">
        <v>56.94</v>
      </c>
      <c r="L57" t="n">
        <v>14.75</v>
      </c>
      <c r="M57" t="n">
        <v>4</v>
      </c>
      <c r="N57" t="n">
        <v>59.87</v>
      </c>
      <c r="O57" t="n">
        <v>30643.91</v>
      </c>
      <c r="P57" t="n">
        <v>97.47</v>
      </c>
      <c r="Q57" t="n">
        <v>204.14</v>
      </c>
      <c r="R57" t="n">
        <v>24.88</v>
      </c>
      <c r="S57" t="n">
        <v>17.37</v>
      </c>
      <c r="T57" t="n">
        <v>1653.94</v>
      </c>
      <c r="U57" t="n">
        <v>0.7</v>
      </c>
      <c r="V57" t="n">
        <v>0.75</v>
      </c>
      <c r="W57" t="n">
        <v>1.14</v>
      </c>
      <c r="X57" t="n">
        <v>0.1</v>
      </c>
      <c r="Y57" t="n">
        <v>1</v>
      </c>
      <c r="Z57" t="n">
        <v>10</v>
      </c>
      <c r="AA57" t="n">
        <v>71.47014542110161</v>
      </c>
      <c r="AB57" t="n">
        <v>97.78860600539896</v>
      </c>
      <c r="AC57" t="n">
        <v>88.45579869543845</v>
      </c>
      <c r="AD57" t="n">
        <v>71470.14542110161</v>
      </c>
      <c r="AE57" t="n">
        <v>97788.60600539896</v>
      </c>
      <c r="AF57" t="n">
        <v>2.350860188525304e-06</v>
      </c>
      <c r="AG57" t="n">
        <v>0.1011458333333333</v>
      </c>
      <c r="AH57" t="n">
        <v>88455.79869543844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10.2939</v>
      </c>
      <c r="E58" t="n">
        <v>9.710000000000001</v>
      </c>
      <c r="F58" t="n">
        <v>6.79</v>
      </c>
      <c r="G58" t="n">
        <v>67.90000000000001</v>
      </c>
      <c r="H58" t="n">
        <v>1.08</v>
      </c>
      <c r="I58" t="n">
        <v>6</v>
      </c>
      <c r="J58" t="n">
        <v>247.01</v>
      </c>
      <c r="K58" t="n">
        <v>56.94</v>
      </c>
      <c r="L58" t="n">
        <v>15</v>
      </c>
      <c r="M58" t="n">
        <v>4</v>
      </c>
      <c r="N58" t="n">
        <v>60.07</v>
      </c>
      <c r="O58" t="n">
        <v>30698.76</v>
      </c>
      <c r="P58" t="n">
        <v>97.53</v>
      </c>
      <c r="Q58" t="n">
        <v>204.15</v>
      </c>
      <c r="R58" t="n">
        <v>24.98</v>
      </c>
      <c r="S58" t="n">
        <v>17.37</v>
      </c>
      <c r="T58" t="n">
        <v>1703.42</v>
      </c>
      <c r="U58" t="n">
        <v>0.7</v>
      </c>
      <c r="V58" t="n">
        <v>0.75</v>
      </c>
      <c r="W58" t="n">
        <v>1.14</v>
      </c>
      <c r="X58" t="n">
        <v>0.1</v>
      </c>
      <c r="Y58" t="n">
        <v>1</v>
      </c>
      <c r="Z58" t="n">
        <v>10</v>
      </c>
      <c r="AA58" t="n">
        <v>71.52820669759097</v>
      </c>
      <c r="AB58" t="n">
        <v>97.8680480053744</v>
      </c>
      <c r="AC58" t="n">
        <v>88.52765886243381</v>
      </c>
      <c r="AD58" t="n">
        <v>71528.20669759097</v>
      </c>
      <c r="AE58" t="n">
        <v>97868.04800537441</v>
      </c>
      <c r="AF58" t="n">
        <v>2.349969866831811e-06</v>
      </c>
      <c r="AG58" t="n">
        <v>0.1011458333333333</v>
      </c>
      <c r="AH58" t="n">
        <v>88527.6588624338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10.3028</v>
      </c>
      <c r="E59" t="n">
        <v>9.710000000000001</v>
      </c>
      <c r="F59" t="n">
        <v>6.78</v>
      </c>
      <c r="G59" t="n">
        <v>67.81999999999999</v>
      </c>
      <c r="H59" t="n">
        <v>1.1</v>
      </c>
      <c r="I59" t="n">
        <v>6</v>
      </c>
      <c r="J59" t="n">
        <v>247.46</v>
      </c>
      <c r="K59" t="n">
        <v>56.94</v>
      </c>
      <c r="L59" t="n">
        <v>15.25</v>
      </c>
      <c r="M59" t="n">
        <v>4</v>
      </c>
      <c r="N59" t="n">
        <v>60.26</v>
      </c>
      <c r="O59" t="n">
        <v>30753.68</v>
      </c>
      <c r="P59" t="n">
        <v>97.36</v>
      </c>
      <c r="Q59" t="n">
        <v>204.15</v>
      </c>
      <c r="R59" t="n">
        <v>24.63</v>
      </c>
      <c r="S59" t="n">
        <v>17.37</v>
      </c>
      <c r="T59" t="n">
        <v>1526.3</v>
      </c>
      <c r="U59" t="n">
        <v>0.71</v>
      </c>
      <c r="V59" t="n">
        <v>0.75</v>
      </c>
      <c r="W59" t="n">
        <v>1.15</v>
      </c>
      <c r="X59" t="n">
        <v>0.09</v>
      </c>
      <c r="Y59" t="n">
        <v>1</v>
      </c>
      <c r="Z59" t="n">
        <v>10</v>
      </c>
      <c r="AA59" t="n">
        <v>71.35177588122205</v>
      </c>
      <c r="AB59" t="n">
        <v>97.62664757884029</v>
      </c>
      <c r="AC59" t="n">
        <v>88.3092973538004</v>
      </c>
      <c r="AD59" t="n">
        <v>71351.77588122206</v>
      </c>
      <c r="AE59" t="n">
        <v>97626.64757884029</v>
      </c>
      <c r="AF59" t="n">
        <v>2.352001626593884e-06</v>
      </c>
      <c r="AG59" t="n">
        <v>0.1011458333333333</v>
      </c>
      <c r="AH59" t="n">
        <v>88309.2973538004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10.3004</v>
      </c>
      <c r="E60" t="n">
        <v>9.710000000000001</v>
      </c>
      <c r="F60" t="n">
        <v>6.78</v>
      </c>
      <c r="G60" t="n">
        <v>67.84</v>
      </c>
      <c r="H60" t="n">
        <v>1.11</v>
      </c>
      <c r="I60" t="n">
        <v>6</v>
      </c>
      <c r="J60" t="n">
        <v>247.9</v>
      </c>
      <c r="K60" t="n">
        <v>56.94</v>
      </c>
      <c r="L60" t="n">
        <v>15.5</v>
      </c>
      <c r="M60" t="n">
        <v>4</v>
      </c>
      <c r="N60" t="n">
        <v>60.46</v>
      </c>
      <c r="O60" t="n">
        <v>30808.68</v>
      </c>
      <c r="P60" t="n">
        <v>97.09999999999999</v>
      </c>
      <c r="Q60" t="n">
        <v>204.14</v>
      </c>
      <c r="R60" t="n">
        <v>24.71</v>
      </c>
      <c r="S60" t="n">
        <v>17.37</v>
      </c>
      <c r="T60" t="n">
        <v>1566.2</v>
      </c>
      <c r="U60" t="n">
        <v>0.7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71.23058389311645</v>
      </c>
      <c r="AB60" t="n">
        <v>97.46082735410111</v>
      </c>
      <c r="AC60" t="n">
        <v>88.15930277858016</v>
      </c>
      <c r="AD60" t="n">
        <v>71230.58389311645</v>
      </c>
      <c r="AE60" t="n">
        <v>97460.82735410111</v>
      </c>
      <c r="AF60" t="n">
        <v>2.351453736320965e-06</v>
      </c>
      <c r="AG60" t="n">
        <v>0.1011458333333333</v>
      </c>
      <c r="AH60" t="n">
        <v>88159.30277858015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10.2969</v>
      </c>
      <c r="E61" t="n">
        <v>9.710000000000001</v>
      </c>
      <c r="F61" t="n">
        <v>6.79</v>
      </c>
      <c r="G61" t="n">
        <v>67.88</v>
      </c>
      <c r="H61" t="n">
        <v>1.13</v>
      </c>
      <c r="I61" t="n">
        <v>6</v>
      </c>
      <c r="J61" t="n">
        <v>248.35</v>
      </c>
      <c r="K61" t="n">
        <v>56.94</v>
      </c>
      <c r="L61" t="n">
        <v>15.75</v>
      </c>
      <c r="M61" t="n">
        <v>4</v>
      </c>
      <c r="N61" t="n">
        <v>60.66</v>
      </c>
      <c r="O61" t="n">
        <v>30863.74</v>
      </c>
      <c r="P61" t="n">
        <v>96.95999999999999</v>
      </c>
      <c r="Q61" t="n">
        <v>204.14</v>
      </c>
      <c r="R61" t="n">
        <v>24.84</v>
      </c>
      <c r="S61" t="n">
        <v>17.37</v>
      </c>
      <c r="T61" t="n">
        <v>1630.59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71.20668519432067</v>
      </c>
      <c r="AB61" t="n">
        <v>97.42812810007258</v>
      </c>
      <c r="AC61" t="n">
        <v>88.12972429546238</v>
      </c>
      <c r="AD61" t="n">
        <v>71206.68519432067</v>
      </c>
      <c r="AE61" t="n">
        <v>97428.12810007259</v>
      </c>
      <c r="AF61" t="n">
        <v>2.350654729672959e-06</v>
      </c>
      <c r="AG61" t="n">
        <v>0.1011458333333333</v>
      </c>
      <c r="AH61" t="n">
        <v>88129.72429546238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10.2939</v>
      </c>
      <c r="E62" t="n">
        <v>9.710000000000001</v>
      </c>
      <c r="F62" t="n">
        <v>6.79</v>
      </c>
      <c r="G62" t="n">
        <v>67.90000000000001</v>
      </c>
      <c r="H62" t="n">
        <v>1.14</v>
      </c>
      <c r="I62" t="n">
        <v>6</v>
      </c>
      <c r="J62" t="n">
        <v>248.79</v>
      </c>
      <c r="K62" t="n">
        <v>56.94</v>
      </c>
      <c r="L62" t="n">
        <v>16</v>
      </c>
      <c r="M62" t="n">
        <v>4</v>
      </c>
      <c r="N62" t="n">
        <v>60.85</v>
      </c>
      <c r="O62" t="n">
        <v>30918.88</v>
      </c>
      <c r="P62" t="n">
        <v>96.90000000000001</v>
      </c>
      <c r="Q62" t="n">
        <v>204.15</v>
      </c>
      <c r="R62" t="n">
        <v>25.02</v>
      </c>
      <c r="S62" t="n">
        <v>17.37</v>
      </c>
      <c r="T62" t="n">
        <v>1721.3</v>
      </c>
      <c r="U62" t="n">
        <v>0.6899999999999999</v>
      </c>
      <c r="V62" t="n">
        <v>0.75</v>
      </c>
      <c r="W62" t="n">
        <v>1.14</v>
      </c>
      <c r="X62" t="n">
        <v>0.1</v>
      </c>
      <c r="Y62" t="n">
        <v>1</v>
      </c>
      <c r="Z62" t="n">
        <v>10</v>
      </c>
      <c r="AA62" t="n">
        <v>71.19515179156082</v>
      </c>
      <c r="AB62" t="n">
        <v>97.4123475895987</v>
      </c>
      <c r="AC62" t="n">
        <v>88.11544985476004</v>
      </c>
      <c r="AD62" t="n">
        <v>71195.15179156081</v>
      </c>
      <c r="AE62" t="n">
        <v>97412.34758959869</v>
      </c>
      <c r="AF62" t="n">
        <v>2.349969866831811e-06</v>
      </c>
      <c r="AG62" t="n">
        <v>0.1011458333333333</v>
      </c>
      <c r="AH62" t="n">
        <v>88115.44985476004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10.2978</v>
      </c>
      <c r="E63" t="n">
        <v>9.710000000000001</v>
      </c>
      <c r="F63" t="n">
        <v>6.79</v>
      </c>
      <c r="G63" t="n">
        <v>67.87</v>
      </c>
      <c r="H63" t="n">
        <v>1.16</v>
      </c>
      <c r="I63" t="n">
        <v>6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96.62</v>
      </c>
      <c r="Q63" t="n">
        <v>204.14</v>
      </c>
      <c r="R63" t="n">
        <v>24.86</v>
      </c>
      <c r="S63" t="n">
        <v>17.37</v>
      </c>
      <c r="T63" t="n">
        <v>1640.02</v>
      </c>
      <c r="U63" t="n">
        <v>0.7</v>
      </c>
      <c r="V63" t="n">
        <v>0.75</v>
      </c>
      <c r="W63" t="n">
        <v>1.14</v>
      </c>
      <c r="X63" t="n">
        <v>0.1</v>
      </c>
      <c r="Y63" t="n">
        <v>1</v>
      </c>
      <c r="Z63" t="n">
        <v>10</v>
      </c>
      <c r="AA63" t="n">
        <v>71.0209558095424</v>
      </c>
      <c r="AB63" t="n">
        <v>97.17400496201687</v>
      </c>
      <c r="AC63" t="n">
        <v>87.89985431303856</v>
      </c>
      <c r="AD63" t="n">
        <v>71020.9558095424</v>
      </c>
      <c r="AE63" t="n">
        <v>97174.00496201687</v>
      </c>
      <c r="AF63" t="n">
        <v>2.350860188525304e-06</v>
      </c>
      <c r="AG63" t="n">
        <v>0.1011458333333333</v>
      </c>
      <c r="AH63" t="n">
        <v>87899.85431303857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10.2998</v>
      </c>
      <c r="E64" t="n">
        <v>9.710000000000001</v>
      </c>
      <c r="F64" t="n">
        <v>6.78</v>
      </c>
      <c r="G64" t="n">
        <v>67.84999999999999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96.58</v>
      </c>
      <c r="Q64" t="n">
        <v>204.14</v>
      </c>
      <c r="R64" t="n">
        <v>24.78</v>
      </c>
      <c r="S64" t="n">
        <v>17.37</v>
      </c>
      <c r="T64" t="n">
        <v>1603.25</v>
      </c>
      <c r="U64" t="n">
        <v>0.7</v>
      </c>
      <c r="V64" t="n">
        <v>0.75</v>
      </c>
      <c r="W64" t="n">
        <v>1.14</v>
      </c>
      <c r="X64" t="n">
        <v>0.09</v>
      </c>
      <c r="Y64" t="n">
        <v>1</v>
      </c>
      <c r="Z64" t="n">
        <v>10</v>
      </c>
      <c r="AA64" t="n">
        <v>70.95987520443033</v>
      </c>
      <c r="AB64" t="n">
        <v>97.09043178341646</v>
      </c>
      <c r="AC64" t="n">
        <v>87.82425724130806</v>
      </c>
      <c r="AD64" t="n">
        <v>70959.87520443033</v>
      </c>
      <c r="AE64" t="n">
        <v>97090.43178341647</v>
      </c>
      <c r="AF64" t="n">
        <v>2.351316763752735e-06</v>
      </c>
      <c r="AG64" t="n">
        <v>0.1011458333333333</v>
      </c>
      <c r="AH64" t="n">
        <v>87824.25724130806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10.2978</v>
      </c>
      <c r="E65" t="n">
        <v>9.710000000000001</v>
      </c>
      <c r="F65" t="n">
        <v>6.79</v>
      </c>
      <c r="G65" t="n">
        <v>67.87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96.43000000000001</v>
      </c>
      <c r="Q65" t="n">
        <v>204.14</v>
      </c>
      <c r="R65" t="n">
        <v>24.82</v>
      </c>
      <c r="S65" t="n">
        <v>17.37</v>
      </c>
      <c r="T65" t="n">
        <v>1623.55</v>
      </c>
      <c r="U65" t="n">
        <v>0.7</v>
      </c>
      <c r="V65" t="n">
        <v>0.75</v>
      </c>
      <c r="W65" t="n">
        <v>1.15</v>
      </c>
      <c r="X65" t="n">
        <v>0.1</v>
      </c>
      <c r="Y65" t="n">
        <v>1</v>
      </c>
      <c r="Z65" t="n">
        <v>10</v>
      </c>
      <c r="AA65" t="n">
        <v>70.92054871989973</v>
      </c>
      <c r="AB65" t="n">
        <v>97.03662355231968</v>
      </c>
      <c r="AC65" t="n">
        <v>87.77558439226681</v>
      </c>
      <c r="AD65" t="n">
        <v>70920.54871989973</v>
      </c>
      <c r="AE65" t="n">
        <v>97036.62355231968</v>
      </c>
      <c r="AF65" t="n">
        <v>2.350860188525304e-06</v>
      </c>
      <c r="AG65" t="n">
        <v>0.1011458333333333</v>
      </c>
      <c r="AH65" t="n">
        <v>87775.58439226681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10.2922</v>
      </c>
      <c r="E66" t="n">
        <v>9.720000000000001</v>
      </c>
      <c r="F66" t="n">
        <v>6.79</v>
      </c>
      <c r="G66" t="n">
        <v>67.92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96.02</v>
      </c>
      <c r="Q66" t="n">
        <v>204.14</v>
      </c>
      <c r="R66" t="n">
        <v>25.05</v>
      </c>
      <c r="S66" t="n">
        <v>17.37</v>
      </c>
      <c r="T66" t="n">
        <v>1736.34</v>
      </c>
      <c r="U66" t="n">
        <v>0.6899999999999999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70.74161268381772</v>
      </c>
      <c r="AB66" t="n">
        <v>96.79179537365164</v>
      </c>
      <c r="AC66" t="n">
        <v>87.55412227135227</v>
      </c>
      <c r="AD66" t="n">
        <v>70741.61268381772</v>
      </c>
      <c r="AE66" t="n">
        <v>96791.79537365164</v>
      </c>
      <c r="AF66" t="n">
        <v>2.349581777888494e-06</v>
      </c>
      <c r="AG66" t="n">
        <v>0.10125</v>
      </c>
      <c r="AH66" t="n">
        <v>87554.12227135227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10.3594</v>
      </c>
      <c r="E67" t="n">
        <v>9.65</v>
      </c>
      <c r="F67" t="n">
        <v>6.77</v>
      </c>
      <c r="G67" t="n">
        <v>81.27</v>
      </c>
      <c r="H67" t="n">
        <v>1.22</v>
      </c>
      <c r="I67" t="n">
        <v>5</v>
      </c>
      <c r="J67" t="n">
        <v>251.04</v>
      </c>
      <c r="K67" t="n">
        <v>56.94</v>
      </c>
      <c r="L67" t="n">
        <v>17.25</v>
      </c>
      <c r="M67" t="n">
        <v>3</v>
      </c>
      <c r="N67" t="n">
        <v>61.85</v>
      </c>
      <c r="O67" t="n">
        <v>31195.65</v>
      </c>
      <c r="P67" t="n">
        <v>95.53</v>
      </c>
      <c r="Q67" t="n">
        <v>204.14</v>
      </c>
      <c r="R67" t="n">
        <v>24.37</v>
      </c>
      <c r="S67" t="n">
        <v>17.37</v>
      </c>
      <c r="T67" t="n">
        <v>1402.32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69.98292710269384</v>
      </c>
      <c r="AB67" t="n">
        <v>95.7537282907129</v>
      </c>
      <c r="AC67" t="n">
        <v>86.61512685387255</v>
      </c>
      <c r="AD67" t="n">
        <v>69982.92710269384</v>
      </c>
      <c r="AE67" t="n">
        <v>95753.7282907129</v>
      </c>
      <c r="AF67" t="n">
        <v>2.364922705530214e-06</v>
      </c>
      <c r="AG67" t="n">
        <v>0.1005208333333333</v>
      </c>
      <c r="AH67" t="n">
        <v>86615.12685387256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10.3564</v>
      </c>
      <c r="E68" t="n">
        <v>9.66</v>
      </c>
      <c r="F68" t="n">
        <v>6.78</v>
      </c>
      <c r="G68" t="n">
        <v>81.31</v>
      </c>
      <c r="H68" t="n">
        <v>1.24</v>
      </c>
      <c r="I68" t="n">
        <v>5</v>
      </c>
      <c r="J68" t="n">
        <v>251.49</v>
      </c>
      <c r="K68" t="n">
        <v>56.94</v>
      </c>
      <c r="L68" t="n">
        <v>17.5</v>
      </c>
      <c r="M68" t="n">
        <v>3</v>
      </c>
      <c r="N68" t="n">
        <v>62.05</v>
      </c>
      <c r="O68" t="n">
        <v>31251.22</v>
      </c>
      <c r="P68" t="n">
        <v>95.88</v>
      </c>
      <c r="Q68" t="n">
        <v>204.14</v>
      </c>
      <c r="R68" t="n">
        <v>24.49</v>
      </c>
      <c r="S68" t="n">
        <v>17.37</v>
      </c>
      <c r="T68" t="n">
        <v>1461.38</v>
      </c>
      <c r="U68" t="n">
        <v>0.71</v>
      </c>
      <c r="V68" t="n">
        <v>0.75</v>
      </c>
      <c r="W68" t="n">
        <v>1.14</v>
      </c>
      <c r="X68" t="n">
        <v>0.08</v>
      </c>
      <c r="Y68" t="n">
        <v>1</v>
      </c>
      <c r="Z68" t="n">
        <v>10</v>
      </c>
      <c r="AA68" t="n">
        <v>70.21325755094993</v>
      </c>
      <c r="AB68" t="n">
        <v>96.06887657147891</v>
      </c>
      <c r="AC68" t="n">
        <v>86.90019782503576</v>
      </c>
      <c r="AD68" t="n">
        <v>70213.25755094993</v>
      </c>
      <c r="AE68" t="n">
        <v>96068.8765714789</v>
      </c>
      <c r="AF68" t="n">
        <v>2.364237842689065e-06</v>
      </c>
      <c r="AG68" t="n">
        <v>0.100625</v>
      </c>
      <c r="AH68" t="n">
        <v>86900.19782503576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10.3576</v>
      </c>
      <c r="E69" t="n">
        <v>9.65</v>
      </c>
      <c r="F69" t="n">
        <v>6.77</v>
      </c>
      <c r="G69" t="n">
        <v>81.29000000000001</v>
      </c>
      <c r="H69" t="n">
        <v>1.25</v>
      </c>
      <c r="I69" t="n">
        <v>5</v>
      </c>
      <c r="J69" t="n">
        <v>251.94</v>
      </c>
      <c r="K69" t="n">
        <v>56.94</v>
      </c>
      <c r="L69" t="n">
        <v>17.75</v>
      </c>
      <c r="M69" t="n">
        <v>3</v>
      </c>
      <c r="N69" t="n">
        <v>62.25</v>
      </c>
      <c r="O69" t="n">
        <v>31306.86</v>
      </c>
      <c r="P69" t="n">
        <v>95.98999999999999</v>
      </c>
      <c r="Q69" t="n">
        <v>204.14</v>
      </c>
      <c r="R69" t="n">
        <v>24.48</v>
      </c>
      <c r="S69" t="n">
        <v>17.37</v>
      </c>
      <c r="T69" t="n">
        <v>1459.68</v>
      </c>
      <c r="U69" t="n">
        <v>0.71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70.23643929738093</v>
      </c>
      <c r="AB69" t="n">
        <v>96.10059485965229</v>
      </c>
      <c r="AC69" t="n">
        <v>86.92888896430279</v>
      </c>
      <c r="AD69" t="n">
        <v>70236.43929738093</v>
      </c>
      <c r="AE69" t="n">
        <v>96100.59485965229</v>
      </c>
      <c r="AF69" t="n">
        <v>2.364511787825524e-06</v>
      </c>
      <c r="AG69" t="n">
        <v>0.1005208333333333</v>
      </c>
      <c r="AH69" t="n">
        <v>86928.88896430278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10.3612</v>
      </c>
      <c r="E70" t="n">
        <v>9.65</v>
      </c>
      <c r="F70" t="n">
        <v>6.77</v>
      </c>
      <c r="G70" t="n">
        <v>81.25</v>
      </c>
      <c r="H70" t="n">
        <v>1.27</v>
      </c>
      <c r="I70" t="n">
        <v>5</v>
      </c>
      <c r="J70" t="n">
        <v>252.39</v>
      </c>
      <c r="K70" t="n">
        <v>56.94</v>
      </c>
      <c r="L70" t="n">
        <v>18</v>
      </c>
      <c r="M70" t="n">
        <v>3</v>
      </c>
      <c r="N70" t="n">
        <v>62.45</v>
      </c>
      <c r="O70" t="n">
        <v>31362.58</v>
      </c>
      <c r="P70" t="n">
        <v>96.09999999999999</v>
      </c>
      <c r="Q70" t="n">
        <v>204.17</v>
      </c>
      <c r="R70" t="n">
        <v>24.35</v>
      </c>
      <c r="S70" t="n">
        <v>17.37</v>
      </c>
      <c r="T70" t="n">
        <v>1390.21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70.27048447213714</v>
      </c>
      <c r="AB70" t="n">
        <v>96.14717696972083</v>
      </c>
      <c r="AC70" t="n">
        <v>86.97102534316478</v>
      </c>
      <c r="AD70" t="n">
        <v>70270.48447213715</v>
      </c>
      <c r="AE70" t="n">
        <v>96147.17696972084</v>
      </c>
      <c r="AF70" t="n">
        <v>2.365333623234902e-06</v>
      </c>
      <c r="AG70" t="n">
        <v>0.1005208333333333</v>
      </c>
      <c r="AH70" t="n">
        <v>86971.02534316479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10.3573</v>
      </c>
      <c r="E71" t="n">
        <v>9.65</v>
      </c>
      <c r="F71" t="n">
        <v>6.77</v>
      </c>
      <c r="G71" t="n">
        <v>81.3</v>
      </c>
      <c r="H71" t="n">
        <v>1.28</v>
      </c>
      <c r="I71" t="n">
        <v>5</v>
      </c>
      <c r="J71" t="n">
        <v>252.84</v>
      </c>
      <c r="K71" t="n">
        <v>56.94</v>
      </c>
      <c r="L71" t="n">
        <v>18.25</v>
      </c>
      <c r="M71" t="n">
        <v>3</v>
      </c>
      <c r="N71" t="n">
        <v>62.65</v>
      </c>
      <c r="O71" t="n">
        <v>31418.38</v>
      </c>
      <c r="P71" t="n">
        <v>96.16</v>
      </c>
      <c r="Q71" t="n">
        <v>204.15</v>
      </c>
      <c r="R71" t="n">
        <v>24.53</v>
      </c>
      <c r="S71" t="n">
        <v>17.37</v>
      </c>
      <c r="T71" t="n">
        <v>1484.33</v>
      </c>
      <c r="U71" t="n">
        <v>0.71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70.32773933096655</v>
      </c>
      <c r="AB71" t="n">
        <v>96.22551559347725</v>
      </c>
      <c r="AC71" t="n">
        <v>87.04188743861889</v>
      </c>
      <c r="AD71" t="n">
        <v>70327.73933096655</v>
      </c>
      <c r="AE71" t="n">
        <v>96225.51559347725</v>
      </c>
      <c r="AF71" t="n">
        <v>2.36444330154141e-06</v>
      </c>
      <c r="AG71" t="n">
        <v>0.1005208333333333</v>
      </c>
      <c r="AH71" t="n">
        <v>87041.88743861888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10.3591</v>
      </c>
      <c r="E72" t="n">
        <v>9.65</v>
      </c>
      <c r="F72" t="n">
        <v>6.77</v>
      </c>
      <c r="G72" t="n">
        <v>81.28</v>
      </c>
      <c r="H72" t="n">
        <v>1.3</v>
      </c>
      <c r="I72" t="n">
        <v>5</v>
      </c>
      <c r="J72" t="n">
        <v>253.3</v>
      </c>
      <c r="K72" t="n">
        <v>56.94</v>
      </c>
      <c r="L72" t="n">
        <v>18.5</v>
      </c>
      <c r="M72" t="n">
        <v>3</v>
      </c>
      <c r="N72" t="n">
        <v>62.86</v>
      </c>
      <c r="O72" t="n">
        <v>31474.25</v>
      </c>
      <c r="P72" t="n">
        <v>95.95999999999999</v>
      </c>
      <c r="Q72" t="n">
        <v>204.14</v>
      </c>
      <c r="R72" t="n">
        <v>24.36</v>
      </c>
      <c r="S72" t="n">
        <v>17.37</v>
      </c>
      <c r="T72" t="n">
        <v>1395.61</v>
      </c>
      <c r="U72" t="n">
        <v>0.71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70.21079004557566</v>
      </c>
      <c r="AB72" t="n">
        <v>96.06550042176718</v>
      </c>
      <c r="AC72" t="n">
        <v>86.89714389031407</v>
      </c>
      <c r="AD72" t="n">
        <v>70210.79004557566</v>
      </c>
      <c r="AE72" t="n">
        <v>96065.50042176718</v>
      </c>
      <c r="AF72" t="n">
        <v>2.364854219246098e-06</v>
      </c>
      <c r="AG72" t="n">
        <v>0.1005208333333333</v>
      </c>
      <c r="AH72" t="n">
        <v>86897.14389031407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10.3576</v>
      </c>
      <c r="E73" t="n">
        <v>9.65</v>
      </c>
      <c r="F73" t="n">
        <v>6.77</v>
      </c>
      <c r="G73" t="n">
        <v>81.29000000000001</v>
      </c>
      <c r="H73" t="n">
        <v>1.31</v>
      </c>
      <c r="I73" t="n">
        <v>5</v>
      </c>
      <c r="J73" t="n">
        <v>253.75</v>
      </c>
      <c r="K73" t="n">
        <v>56.94</v>
      </c>
      <c r="L73" t="n">
        <v>18.75</v>
      </c>
      <c r="M73" t="n">
        <v>3</v>
      </c>
      <c r="N73" t="n">
        <v>63.06</v>
      </c>
      <c r="O73" t="n">
        <v>31530.19</v>
      </c>
      <c r="P73" t="n">
        <v>95.95</v>
      </c>
      <c r="Q73" t="n">
        <v>204.15</v>
      </c>
      <c r="R73" t="n">
        <v>24.48</v>
      </c>
      <c r="S73" t="n">
        <v>17.37</v>
      </c>
      <c r="T73" t="n">
        <v>1456.53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70.21542300570347</v>
      </c>
      <c r="AB73" t="n">
        <v>96.07183944220587</v>
      </c>
      <c r="AC73" t="n">
        <v>86.90287792353894</v>
      </c>
      <c r="AD73" t="n">
        <v>70215.42300570347</v>
      </c>
      <c r="AE73" t="n">
        <v>96071.83944220588</v>
      </c>
      <c r="AF73" t="n">
        <v>2.364511787825524e-06</v>
      </c>
      <c r="AG73" t="n">
        <v>0.1005208333333333</v>
      </c>
      <c r="AH73" t="n">
        <v>86902.87792353894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10.3541</v>
      </c>
      <c r="E74" t="n">
        <v>9.66</v>
      </c>
      <c r="F74" t="n">
        <v>6.78</v>
      </c>
      <c r="G74" t="n">
        <v>81.33</v>
      </c>
      <c r="H74" t="n">
        <v>1.33</v>
      </c>
      <c r="I74" t="n">
        <v>5</v>
      </c>
      <c r="J74" t="n">
        <v>254.21</v>
      </c>
      <c r="K74" t="n">
        <v>56.94</v>
      </c>
      <c r="L74" t="n">
        <v>19</v>
      </c>
      <c r="M74" t="n">
        <v>3</v>
      </c>
      <c r="N74" t="n">
        <v>63.26</v>
      </c>
      <c r="O74" t="n">
        <v>31586.21</v>
      </c>
      <c r="P74" t="n">
        <v>95.97</v>
      </c>
      <c r="Q74" t="n">
        <v>204.14</v>
      </c>
      <c r="R74" t="n">
        <v>24.54</v>
      </c>
      <c r="S74" t="n">
        <v>17.37</v>
      </c>
      <c r="T74" t="n">
        <v>1489.8</v>
      </c>
      <c r="U74" t="n">
        <v>0.71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70.27572591083432</v>
      </c>
      <c r="AB74" t="n">
        <v>96.15434853738225</v>
      </c>
      <c r="AC74" t="n">
        <v>86.97751246647398</v>
      </c>
      <c r="AD74" t="n">
        <v>70275.72591083433</v>
      </c>
      <c r="AE74" t="n">
        <v>96154.34853738225</v>
      </c>
      <c r="AF74" t="n">
        <v>2.363712781177518e-06</v>
      </c>
      <c r="AG74" t="n">
        <v>0.100625</v>
      </c>
      <c r="AH74" t="n">
        <v>86977.51246647399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10.3621</v>
      </c>
      <c r="E75" t="n">
        <v>9.65</v>
      </c>
      <c r="F75" t="n">
        <v>6.77</v>
      </c>
      <c r="G75" t="n">
        <v>81.23999999999999</v>
      </c>
      <c r="H75" t="n">
        <v>1.34</v>
      </c>
      <c r="I75" t="n">
        <v>5</v>
      </c>
      <c r="J75" t="n">
        <v>254.66</v>
      </c>
      <c r="K75" t="n">
        <v>56.94</v>
      </c>
      <c r="L75" t="n">
        <v>19.25</v>
      </c>
      <c r="M75" t="n">
        <v>3</v>
      </c>
      <c r="N75" t="n">
        <v>63.47</v>
      </c>
      <c r="O75" t="n">
        <v>31642.3</v>
      </c>
      <c r="P75" t="n">
        <v>95.69</v>
      </c>
      <c r="Q75" t="n">
        <v>204.14</v>
      </c>
      <c r="R75" t="n">
        <v>24.36</v>
      </c>
      <c r="S75" t="n">
        <v>17.37</v>
      </c>
      <c r="T75" t="n">
        <v>1398.05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70.0492262042638</v>
      </c>
      <c r="AB75" t="n">
        <v>95.84444164639079</v>
      </c>
      <c r="AC75" t="n">
        <v>86.6971826542016</v>
      </c>
      <c r="AD75" t="n">
        <v>70049.2262042638</v>
      </c>
      <c r="AE75" t="n">
        <v>95844.4416463908</v>
      </c>
      <c r="AF75" t="n">
        <v>2.365539082087247e-06</v>
      </c>
      <c r="AG75" t="n">
        <v>0.1005208333333333</v>
      </c>
      <c r="AH75" t="n">
        <v>86697.18265420159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10.3612</v>
      </c>
      <c r="E76" t="n">
        <v>9.65</v>
      </c>
      <c r="F76" t="n">
        <v>6.77</v>
      </c>
      <c r="G76" t="n">
        <v>81.25</v>
      </c>
      <c r="H76" t="n">
        <v>1.36</v>
      </c>
      <c r="I76" t="n">
        <v>5</v>
      </c>
      <c r="J76" t="n">
        <v>255.12</v>
      </c>
      <c r="K76" t="n">
        <v>56.94</v>
      </c>
      <c r="L76" t="n">
        <v>19.5</v>
      </c>
      <c r="M76" t="n">
        <v>3</v>
      </c>
      <c r="N76" t="n">
        <v>63.67</v>
      </c>
      <c r="O76" t="n">
        <v>31698.47</v>
      </c>
      <c r="P76" t="n">
        <v>95.58</v>
      </c>
      <c r="Q76" t="n">
        <v>204.14</v>
      </c>
      <c r="R76" t="n">
        <v>24.4</v>
      </c>
      <c r="S76" t="n">
        <v>17.37</v>
      </c>
      <c r="T76" t="n">
        <v>1417.63</v>
      </c>
      <c r="U76" t="n">
        <v>0.71</v>
      </c>
      <c r="V76" t="n">
        <v>0.75</v>
      </c>
      <c r="W76" t="n">
        <v>1.14</v>
      </c>
      <c r="X76" t="n">
        <v>0.08</v>
      </c>
      <c r="Y76" t="n">
        <v>1</v>
      </c>
      <c r="Z76" t="n">
        <v>10</v>
      </c>
      <c r="AA76" t="n">
        <v>69.99736760779533</v>
      </c>
      <c r="AB76" t="n">
        <v>95.77348642686287</v>
      </c>
      <c r="AC76" t="n">
        <v>86.63299930123911</v>
      </c>
      <c r="AD76" t="n">
        <v>69997.36760779533</v>
      </c>
      <c r="AE76" t="n">
        <v>95773.48642686287</v>
      </c>
      <c r="AF76" t="n">
        <v>2.365333623234902e-06</v>
      </c>
      <c r="AG76" t="n">
        <v>0.1005208333333333</v>
      </c>
      <c r="AH76" t="n">
        <v>86632.99930123911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10.3654</v>
      </c>
      <c r="E77" t="n">
        <v>9.65</v>
      </c>
      <c r="F77" t="n">
        <v>6.77</v>
      </c>
      <c r="G77" t="n">
        <v>81.20999999999999</v>
      </c>
      <c r="H77" t="n">
        <v>1.37</v>
      </c>
      <c r="I77" t="n">
        <v>5</v>
      </c>
      <c r="J77" t="n">
        <v>255.57</v>
      </c>
      <c r="K77" t="n">
        <v>56.94</v>
      </c>
      <c r="L77" t="n">
        <v>19.75</v>
      </c>
      <c r="M77" t="n">
        <v>3</v>
      </c>
      <c r="N77" t="n">
        <v>63.88</v>
      </c>
      <c r="O77" t="n">
        <v>31754.72</v>
      </c>
      <c r="P77" t="n">
        <v>95.28</v>
      </c>
      <c r="Q77" t="n">
        <v>204.15</v>
      </c>
      <c r="R77" t="n">
        <v>24.18</v>
      </c>
      <c r="S77" t="n">
        <v>17.37</v>
      </c>
      <c r="T77" t="n">
        <v>1308.58</v>
      </c>
      <c r="U77" t="n">
        <v>0.72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69.81228764854447</v>
      </c>
      <c r="AB77" t="n">
        <v>95.52025186146443</v>
      </c>
      <c r="AC77" t="n">
        <v>86.40393308734528</v>
      </c>
      <c r="AD77" t="n">
        <v>69812.28764854447</v>
      </c>
      <c r="AE77" t="n">
        <v>95520.25186146444</v>
      </c>
      <c r="AF77" t="n">
        <v>2.366292431212509e-06</v>
      </c>
      <c r="AG77" t="n">
        <v>0.1005208333333333</v>
      </c>
      <c r="AH77" t="n">
        <v>86403.93308734529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10.3681</v>
      </c>
      <c r="E78" t="n">
        <v>9.640000000000001</v>
      </c>
      <c r="F78" t="n">
        <v>6.76</v>
      </c>
      <c r="G78" t="n">
        <v>81.18000000000001</v>
      </c>
      <c r="H78" t="n">
        <v>1.39</v>
      </c>
      <c r="I78" t="n">
        <v>5</v>
      </c>
      <c r="J78" t="n">
        <v>256.03</v>
      </c>
      <c r="K78" t="n">
        <v>56.94</v>
      </c>
      <c r="L78" t="n">
        <v>20</v>
      </c>
      <c r="M78" t="n">
        <v>3</v>
      </c>
      <c r="N78" t="n">
        <v>64.09</v>
      </c>
      <c r="O78" t="n">
        <v>31811.04</v>
      </c>
      <c r="P78" t="n">
        <v>94.94</v>
      </c>
      <c r="Q78" t="n">
        <v>204.14</v>
      </c>
      <c r="R78" t="n">
        <v>24.11</v>
      </c>
      <c r="S78" t="n">
        <v>17.37</v>
      </c>
      <c r="T78" t="n">
        <v>1274.01</v>
      </c>
      <c r="U78" t="n">
        <v>0.72</v>
      </c>
      <c r="V78" t="n">
        <v>0.75</v>
      </c>
      <c r="W78" t="n">
        <v>1.14</v>
      </c>
      <c r="X78" t="n">
        <v>0.07000000000000001</v>
      </c>
      <c r="Y78" t="n">
        <v>1</v>
      </c>
      <c r="Z78" t="n">
        <v>10</v>
      </c>
      <c r="AA78" t="n">
        <v>69.58947875966327</v>
      </c>
      <c r="AB78" t="n">
        <v>95.21539491006287</v>
      </c>
      <c r="AC78" t="n">
        <v>86.12817125551595</v>
      </c>
      <c r="AD78" t="n">
        <v>69589.47875966327</v>
      </c>
      <c r="AE78" t="n">
        <v>95215.39491006287</v>
      </c>
      <c r="AF78" t="n">
        <v>2.366908807769543e-06</v>
      </c>
      <c r="AG78" t="n">
        <v>0.1004166666666667</v>
      </c>
      <c r="AH78" t="n">
        <v>86128.17125551595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10.3699</v>
      </c>
      <c r="E79" t="n">
        <v>9.640000000000001</v>
      </c>
      <c r="F79" t="n">
        <v>6.76</v>
      </c>
      <c r="G79" t="n">
        <v>81.16</v>
      </c>
      <c r="H79" t="n">
        <v>1.4</v>
      </c>
      <c r="I79" t="n">
        <v>5</v>
      </c>
      <c r="J79" t="n">
        <v>256.49</v>
      </c>
      <c r="K79" t="n">
        <v>56.94</v>
      </c>
      <c r="L79" t="n">
        <v>20.25</v>
      </c>
      <c r="M79" t="n">
        <v>3</v>
      </c>
      <c r="N79" t="n">
        <v>64.29000000000001</v>
      </c>
      <c r="O79" t="n">
        <v>31867.44</v>
      </c>
      <c r="P79" t="n">
        <v>94.63</v>
      </c>
      <c r="Q79" t="n">
        <v>204.14</v>
      </c>
      <c r="R79" t="n">
        <v>24.05</v>
      </c>
      <c r="S79" t="n">
        <v>17.37</v>
      </c>
      <c r="T79" t="n">
        <v>1242.41</v>
      </c>
      <c r="U79" t="n">
        <v>0.72</v>
      </c>
      <c r="V79" t="n">
        <v>0.76</v>
      </c>
      <c r="W79" t="n">
        <v>1.14</v>
      </c>
      <c r="X79" t="n">
        <v>0.07000000000000001</v>
      </c>
      <c r="Y79" t="n">
        <v>1</v>
      </c>
      <c r="Z79" t="n">
        <v>10</v>
      </c>
      <c r="AA79" t="n">
        <v>69.41505311535256</v>
      </c>
      <c r="AB79" t="n">
        <v>94.97673804840075</v>
      </c>
      <c r="AC79" t="n">
        <v>85.91229146977379</v>
      </c>
      <c r="AD79" t="n">
        <v>69415.05311535257</v>
      </c>
      <c r="AE79" t="n">
        <v>94976.73804840074</v>
      </c>
      <c r="AF79" t="n">
        <v>2.367319725474232e-06</v>
      </c>
      <c r="AG79" t="n">
        <v>0.1004166666666667</v>
      </c>
      <c r="AH79" t="n">
        <v>85912.29146977379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10.3654</v>
      </c>
      <c r="E80" t="n">
        <v>9.65</v>
      </c>
      <c r="F80" t="n">
        <v>6.77</v>
      </c>
      <c r="G80" t="n">
        <v>81.20999999999999</v>
      </c>
      <c r="H80" t="n">
        <v>1.42</v>
      </c>
      <c r="I80" t="n">
        <v>5</v>
      </c>
      <c r="J80" t="n">
        <v>256.94</v>
      </c>
      <c r="K80" t="n">
        <v>56.94</v>
      </c>
      <c r="L80" t="n">
        <v>20.5</v>
      </c>
      <c r="M80" t="n">
        <v>3</v>
      </c>
      <c r="N80" t="n">
        <v>64.5</v>
      </c>
      <c r="O80" t="n">
        <v>31924.04</v>
      </c>
      <c r="P80" t="n">
        <v>94.29000000000001</v>
      </c>
      <c r="Q80" t="n">
        <v>204.14</v>
      </c>
      <c r="R80" t="n">
        <v>24.18</v>
      </c>
      <c r="S80" t="n">
        <v>17.37</v>
      </c>
      <c r="T80" t="n">
        <v>1305.17</v>
      </c>
      <c r="U80" t="n">
        <v>0.72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69.29252584665657</v>
      </c>
      <c r="AB80" t="n">
        <v>94.8090908338494</v>
      </c>
      <c r="AC80" t="n">
        <v>85.76064427008482</v>
      </c>
      <c r="AD80" t="n">
        <v>69292.52584665657</v>
      </c>
      <c r="AE80" t="n">
        <v>94809.09083384939</v>
      </c>
      <c r="AF80" t="n">
        <v>2.366292431212509e-06</v>
      </c>
      <c r="AG80" t="n">
        <v>0.1005208333333333</v>
      </c>
      <c r="AH80" t="n">
        <v>85760.64427008483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10.3675</v>
      </c>
      <c r="E81" t="n">
        <v>9.65</v>
      </c>
      <c r="F81" t="n">
        <v>6.77</v>
      </c>
      <c r="G81" t="n">
        <v>81.18000000000001</v>
      </c>
      <c r="H81" t="n">
        <v>1.43</v>
      </c>
      <c r="I81" t="n">
        <v>5</v>
      </c>
      <c r="J81" t="n">
        <v>257.4</v>
      </c>
      <c r="K81" t="n">
        <v>56.94</v>
      </c>
      <c r="L81" t="n">
        <v>20.75</v>
      </c>
      <c r="M81" t="n">
        <v>3</v>
      </c>
      <c r="N81" t="n">
        <v>64.70999999999999</v>
      </c>
      <c r="O81" t="n">
        <v>31980.59</v>
      </c>
      <c r="P81" t="n">
        <v>93.95</v>
      </c>
      <c r="Q81" t="n">
        <v>204.14</v>
      </c>
      <c r="R81" t="n">
        <v>24.16</v>
      </c>
      <c r="S81" t="n">
        <v>17.37</v>
      </c>
      <c r="T81" t="n">
        <v>1298.99</v>
      </c>
      <c r="U81" t="n">
        <v>0.72</v>
      </c>
      <c r="V81" t="n">
        <v>0.75</v>
      </c>
      <c r="W81" t="n">
        <v>1.14</v>
      </c>
      <c r="X81" t="n">
        <v>0.07000000000000001</v>
      </c>
      <c r="Y81" t="n">
        <v>1</v>
      </c>
      <c r="Z81" t="n">
        <v>10</v>
      </c>
      <c r="AA81" t="n">
        <v>69.10041532195595</v>
      </c>
      <c r="AB81" t="n">
        <v>94.54623673863597</v>
      </c>
      <c r="AC81" t="n">
        <v>85.52287660080043</v>
      </c>
      <c r="AD81" t="n">
        <v>69100.41532195595</v>
      </c>
      <c r="AE81" t="n">
        <v>94546.23673863597</v>
      </c>
      <c r="AF81" t="n">
        <v>2.366771835201313e-06</v>
      </c>
      <c r="AG81" t="n">
        <v>0.1005208333333333</v>
      </c>
      <c r="AH81" t="n">
        <v>85522.87660080043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10.3648</v>
      </c>
      <c r="E82" t="n">
        <v>9.65</v>
      </c>
      <c r="F82" t="n">
        <v>6.77</v>
      </c>
      <c r="G82" t="n">
        <v>81.20999999999999</v>
      </c>
      <c r="H82" t="n">
        <v>1.45</v>
      </c>
      <c r="I82" t="n">
        <v>5</v>
      </c>
      <c r="J82" t="n">
        <v>257.86</v>
      </c>
      <c r="K82" t="n">
        <v>56.94</v>
      </c>
      <c r="L82" t="n">
        <v>21</v>
      </c>
      <c r="M82" t="n">
        <v>3</v>
      </c>
      <c r="N82" t="n">
        <v>64.92</v>
      </c>
      <c r="O82" t="n">
        <v>32037.22</v>
      </c>
      <c r="P82" t="n">
        <v>93.81999999999999</v>
      </c>
      <c r="Q82" t="n">
        <v>204.16</v>
      </c>
      <c r="R82" t="n">
        <v>24.25</v>
      </c>
      <c r="S82" t="n">
        <v>17.37</v>
      </c>
      <c r="T82" t="n">
        <v>1342.4</v>
      </c>
      <c r="U82" t="n">
        <v>0.72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69.04965486877042</v>
      </c>
      <c r="AB82" t="n">
        <v>94.47678404719441</v>
      </c>
      <c r="AC82" t="n">
        <v>85.46005237675256</v>
      </c>
      <c r="AD82" t="n">
        <v>69049.65486877042</v>
      </c>
      <c r="AE82" t="n">
        <v>94476.78404719441</v>
      </c>
      <c r="AF82" t="n">
        <v>2.36615545864428e-06</v>
      </c>
      <c r="AG82" t="n">
        <v>0.1005208333333333</v>
      </c>
      <c r="AH82" t="n">
        <v>85460.05237675256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10.3651</v>
      </c>
      <c r="E83" t="n">
        <v>9.65</v>
      </c>
      <c r="F83" t="n">
        <v>6.77</v>
      </c>
      <c r="G83" t="n">
        <v>81.20999999999999</v>
      </c>
      <c r="H83" t="n">
        <v>1.46</v>
      </c>
      <c r="I83" t="n">
        <v>5</v>
      </c>
      <c r="J83" t="n">
        <v>258.32</v>
      </c>
      <c r="K83" t="n">
        <v>56.94</v>
      </c>
      <c r="L83" t="n">
        <v>21.25</v>
      </c>
      <c r="M83" t="n">
        <v>3</v>
      </c>
      <c r="N83" t="n">
        <v>65.13</v>
      </c>
      <c r="O83" t="n">
        <v>32093.94</v>
      </c>
      <c r="P83" t="n">
        <v>93.75</v>
      </c>
      <c r="Q83" t="n">
        <v>204.14</v>
      </c>
      <c r="R83" t="n">
        <v>24.27</v>
      </c>
      <c r="S83" t="n">
        <v>17.37</v>
      </c>
      <c r="T83" t="n">
        <v>1353.15</v>
      </c>
      <c r="U83" t="n">
        <v>0.72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69.01096060187172</v>
      </c>
      <c r="AB83" t="n">
        <v>94.42384084415303</v>
      </c>
      <c r="AC83" t="n">
        <v>85.4121619987032</v>
      </c>
      <c r="AD83" t="n">
        <v>69010.96060187172</v>
      </c>
      <c r="AE83" t="n">
        <v>94423.84084415303</v>
      </c>
      <c r="AF83" t="n">
        <v>2.366223944928395e-06</v>
      </c>
      <c r="AG83" t="n">
        <v>0.1005208333333333</v>
      </c>
      <c r="AH83" t="n">
        <v>85412.1619987032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10.3567</v>
      </c>
      <c r="E84" t="n">
        <v>9.66</v>
      </c>
      <c r="F84" t="n">
        <v>6.78</v>
      </c>
      <c r="G84" t="n">
        <v>81.3</v>
      </c>
      <c r="H84" t="n">
        <v>1.48</v>
      </c>
      <c r="I84" t="n">
        <v>5</v>
      </c>
      <c r="J84" t="n">
        <v>258.78</v>
      </c>
      <c r="K84" t="n">
        <v>56.94</v>
      </c>
      <c r="L84" t="n">
        <v>21.5</v>
      </c>
      <c r="M84" t="n">
        <v>3</v>
      </c>
      <c r="N84" t="n">
        <v>65.34</v>
      </c>
      <c r="O84" t="n">
        <v>32150.72</v>
      </c>
      <c r="P84" t="n">
        <v>93.7</v>
      </c>
      <c r="Q84" t="n">
        <v>204.14</v>
      </c>
      <c r="R84" t="n">
        <v>24.42</v>
      </c>
      <c r="S84" t="n">
        <v>17.37</v>
      </c>
      <c r="T84" t="n">
        <v>1427.84</v>
      </c>
      <c r="U84" t="n">
        <v>0.71</v>
      </c>
      <c r="V84" t="n">
        <v>0.75</v>
      </c>
      <c r="W84" t="n">
        <v>1.15</v>
      </c>
      <c r="X84" t="n">
        <v>0.08</v>
      </c>
      <c r="Y84" t="n">
        <v>1</v>
      </c>
      <c r="Z84" t="n">
        <v>10</v>
      </c>
      <c r="AA84" t="n">
        <v>69.06579247931828</v>
      </c>
      <c r="AB84" t="n">
        <v>94.49886423788709</v>
      </c>
      <c r="AC84" t="n">
        <v>85.48002526503527</v>
      </c>
      <c r="AD84" t="n">
        <v>69065.79247931828</v>
      </c>
      <c r="AE84" t="n">
        <v>94498.86423788709</v>
      </c>
      <c r="AF84" t="n">
        <v>2.36430632897318e-06</v>
      </c>
      <c r="AG84" t="n">
        <v>0.100625</v>
      </c>
      <c r="AH84" t="n">
        <v>85480.02526503526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10.3645</v>
      </c>
      <c r="E85" t="n">
        <v>9.65</v>
      </c>
      <c r="F85" t="n">
        <v>6.77</v>
      </c>
      <c r="G85" t="n">
        <v>81.22</v>
      </c>
      <c r="H85" t="n">
        <v>1.49</v>
      </c>
      <c r="I85" t="n">
        <v>5</v>
      </c>
      <c r="J85" t="n">
        <v>259.24</v>
      </c>
      <c r="K85" t="n">
        <v>56.94</v>
      </c>
      <c r="L85" t="n">
        <v>21.75</v>
      </c>
      <c r="M85" t="n">
        <v>3</v>
      </c>
      <c r="N85" t="n">
        <v>65.55</v>
      </c>
      <c r="O85" t="n">
        <v>32207.59</v>
      </c>
      <c r="P85" t="n">
        <v>93.20999999999999</v>
      </c>
      <c r="Q85" t="n">
        <v>204.14</v>
      </c>
      <c r="R85" t="n">
        <v>24.24</v>
      </c>
      <c r="S85" t="n">
        <v>17.37</v>
      </c>
      <c r="T85" t="n">
        <v>1337.64</v>
      </c>
      <c r="U85" t="n">
        <v>0.72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68.73131226857748</v>
      </c>
      <c r="AB85" t="n">
        <v>94.04121365732631</v>
      </c>
      <c r="AC85" t="n">
        <v>85.06605221356646</v>
      </c>
      <c r="AD85" t="n">
        <v>68731.31226857749</v>
      </c>
      <c r="AE85" t="n">
        <v>94041.21365732631</v>
      </c>
      <c r="AF85" t="n">
        <v>2.366086972360165e-06</v>
      </c>
      <c r="AG85" t="n">
        <v>0.1005208333333333</v>
      </c>
      <c r="AH85" t="n">
        <v>85066.05221356647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10.3696</v>
      </c>
      <c r="E86" t="n">
        <v>9.640000000000001</v>
      </c>
      <c r="F86" t="n">
        <v>6.76</v>
      </c>
      <c r="G86" t="n">
        <v>81.16</v>
      </c>
      <c r="H86" t="n">
        <v>1.51</v>
      </c>
      <c r="I86" t="n">
        <v>5</v>
      </c>
      <c r="J86" t="n">
        <v>259.71</v>
      </c>
      <c r="K86" t="n">
        <v>56.94</v>
      </c>
      <c r="L86" t="n">
        <v>22</v>
      </c>
      <c r="M86" t="n">
        <v>3</v>
      </c>
      <c r="N86" t="n">
        <v>65.76000000000001</v>
      </c>
      <c r="O86" t="n">
        <v>32264.54</v>
      </c>
      <c r="P86" t="n">
        <v>92.76000000000001</v>
      </c>
      <c r="Q86" t="n">
        <v>204.14</v>
      </c>
      <c r="R86" t="n">
        <v>24.11</v>
      </c>
      <c r="S86" t="n">
        <v>17.37</v>
      </c>
      <c r="T86" t="n">
        <v>1270.51</v>
      </c>
      <c r="U86" t="n">
        <v>0.72</v>
      </c>
      <c r="V86" t="n">
        <v>0.76</v>
      </c>
      <c r="W86" t="n">
        <v>1.14</v>
      </c>
      <c r="X86" t="n">
        <v>0.07000000000000001</v>
      </c>
      <c r="Y86" t="n">
        <v>1</v>
      </c>
      <c r="Z86" t="n">
        <v>10</v>
      </c>
      <c r="AA86" t="n">
        <v>68.4356305764849</v>
      </c>
      <c r="AB86" t="n">
        <v>93.63664892164981</v>
      </c>
      <c r="AC86" t="n">
        <v>84.7000985684526</v>
      </c>
      <c r="AD86" t="n">
        <v>68435.63057648489</v>
      </c>
      <c r="AE86" t="n">
        <v>93636.6489216498</v>
      </c>
      <c r="AF86" t="n">
        <v>2.367251239190117e-06</v>
      </c>
      <c r="AG86" t="n">
        <v>0.1004166666666667</v>
      </c>
      <c r="AH86" t="n">
        <v>84700.09856845261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10.4384</v>
      </c>
      <c r="E87" t="n">
        <v>9.58</v>
      </c>
      <c r="F87" t="n">
        <v>6.74</v>
      </c>
      <c r="G87" t="n">
        <v>101.15</v>
      </c>
      <c r="H87" t="n">
        <v>1.52</v>
      </c>
      <c r="I87" t="n">
        <v>4</v>
      </c>
      <c r="J87" t="n">
        <v>260.17</v>
      </c>
      <c r="K87" t="n">
        <v>56.94</v>
      </c>
      <c r="L87" t="n">
        <v>22.25</v>
      </c>
      <c r="M87" t="n">
        <v>2</v>
      </c>
      <c r="N87" t="n">
        <v>65.98</v>
      </c>
      <c r="O87" t="n">
        <v>32321.56</v>
      </c>
      <c r="P87" t="n">
        <v>92.33</v>
      </c>
      <c r="Q87" t="n">
        <v>204.14</v>
      </c>
      <c r="R87" t="n">
        <v>23.45</v>
      </c>
      <c r="S87" t="n">
        <v>17.37</v>
      </c>
      <c r="T87" t="n">
        <v>948.58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67.7189054238677</v>
      </c>
      <c r="AB87" t="n">
        <v>92.65599394815732</v>
      </c>
      <c r="AC87" t="n">
        <v>83.81303592927206</v>
      </c>
      <c r="AD87" t="n">
        <v>67718.90542386769</v>
      </c>
      <c r="AE87" t="n">
        <v>92655.99394815732</v>
      </c>
      <c r="AF87" t="n">
        <v>2.382957427013783e-06</v>
      </c>
      <c r="AG87" t="n">
        <v>0.09979166666666667</v>
      </c>
      <c r="AH87" t="n">
        <v>83813.03592927207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10.4384</v>
      </c>
      <c r="E88" t="n">
        <v>9.58</v>
      </c>
      <c r="F88" t="n">
        <v>6.74</v>
      </c>
      <c r="G88" t="n">
        <v>101.15</v>
      </c>
      <c r="H88" t="n">
        <v>1.54</v>
      </c>
      <c r="I88" t="n">
        <v>4</v>
      </c>
      <c r="J88" t="n">
        <v>260.63</v>
      </c>
      <c r="K88" t="n">
        <v>56.94</v>
      </c>
      <c r="L88" t="n">
        <v>22.5</v>
      </c>
      <c r="M88" t="n">
        <v>2</v>
      </c>
      <c r="N88" t="n">
        <v>66.19</v>
      </c>
      <c r="O88" t="n">
        <v>32378.67</v>
      </c>
      <c r="P88" t="n">
        <v>92.47</v>
      </c>
      <c r="Q88" t="n">
        <v>204.14</v>
      </c>
      <c r="R88" t="n">
        <v>23.47</v>
      </c>
      <c r="S88" t="n">
        <v>17.37</v>
      </c>
      <c r="T88" t="n">
        <v>954.96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67.79189306559189</v>
      </c>
      <c r="AB88" t="n">
        <v>92.75585885955184</v>
      </c>
      <c r="AC88" t="n">
        <v>83.9033698736844</v>
      </c>
      <c r="AD88" t="n">
        <v>67791.8930655919</v>
      </c>
      <c r="AE88" t="n">
        <v>92755.85885955184</v>
      </c>
      <c r="AF88" t="n">
        <v>2.382957427013783e-06</v>
      </c>
      <c r="AG88" t="n">
        <v>0.09979166666666667</v>
      </c>
      <c r="AH88" t="n">
        <v>83903.36987368439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10.4324</v>
      </c>
      <c r="E89" t="n">
        <v>9.59</v>
      </c>
      <c r="F89" t="n">
        <v>6.75</v>
      </c>
      <c r="G89" t="n">
        <v>101.24</v>
      </c>
      <c r="H89" t="n">
        <v>1.55</v>
      </c>
      <c r="I89" t="n">
        <v>4</v>
      </c>
      <c r="J89" t="n">
        <v>261.09</v>
      </c>
      <c r="K89" t="n">
        <v>56.94</v>
      </c>
      <c r="L89" t="n">
        <v>22.75</v>
      </c>
      <c r="M89" t="n">
        <v>2</v>
      </c>
      <c r="N89" t="n">
        <v>66.40000000000001</v>
      </c>
      <c r="O89" t="n">
        <v>32435.86</v>
      </c>
      <c r="P89" t="n">
        <v>92.72</v>
      </c>
      <c r="Q89" t="n">
        <v>204.14</v>
      </c>
      <c r="R89" t="n">
        <v>23.64</v>
      </c>
      <c r="S89" t="n">
        <v>17.37</v>
      </c>
      <c r="T89" t="n">
        <v>1044.66</v>
      </c>
      <c r="U89" t="n">
        <v>0.73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67.98669177490706</v>
      </c>
      <c r="AB89" t="n">
        <v>93.02239104754921</v>
      </c>
      <c r="AC89" t="n">
        <v>84.14446460373965</v>
      </c>
      <c r="AD89" t="n">
        <v>67986.69177490706</v>
      </c>
      <c r="AE89" t="n">
        <v>93022.3910475492</v>
      </c>
      <c r="AF89" t="n">
        <v>2.381587701331486e-06</v>
      </c>
      <c r="AG89" t="n">
        <v>0.09989583333333334</v>
      </c>
      <c r="AH89" t="n">
        <v>84144.46460373965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10.4327</v>
      </c>
      <c r="E90" t="n">
        <v>9.59</v>
      </c>
      <c r="F90" t="n">
        <v>6.75</v>
      </c>
      <c r="G90" t="n">
        <v>101.23</v>
      </c>
      <c r="H90" t="n">
        <v>1.56</v>
      </c>
      <c r="I90" t="n">
        <v>4</v>
      </c>
      <c r="J90" t="n">
        <v>261.56</v>
      </c>
      <c r="K90" t="n">
        <v>56.94</v>
      </c>
      <c r="L90" t="n">
        <v>23</v>
      </c>
      <c r="M90" t="n">
        <v>2</v>
      </c>
      <c r="N90" t="n">
        <v>66.62</v>
      </c>
      <c r="O90" t="n">
        <v>32493.12</v>
      </c>
      <c r="P90" t="n">
        <v>92.83</v>
      </c>
      <c r="Q90" t="n">
        <v>204.14</v>
      </c>
      <c r="R90" t="n">
        <v>23.66</v>
      </c>
      <c r="S90" t="n">
        <v>17.37</v>
      </c>
      <c r="T90" t="n">
        <v>1051.12</v>
      </c>
      <c r="U90" t="n">
        <v>0.73</v>
      </c>
      <c r="V90" t="n">
        <v>0.76</v>
      </c>
      <c r="W90" t="n">
        <v>1.14</v>
      </c>
      <c r="X90" t="n">
        <v>0.06</v>
      </c>
      <c r="Y90" t="n">
        <v>1</v>
      </c>
      <c r="Z90" t="n">
        <v>10</v>
      </c>
      <c r="AA90" t="n">
        <v>68.04217126840742</v>
      </c>
      <c r="AB90" t="n">
        <v>93.09830053813886</v>
      </c>
      <c r="AC90" t="n">
        <v>84.21312939908709</v>
      </c>
      <c r="AD90" t="n">
        <v>68042.17126840742</v>
      </c>
      <c r="AE90" t="n">
        <v>93098.30053813886</v>
      </c>
      <c r="AF90" t="n">
        <v>2.381656187615601e-06</v>
      </c>
      <c r="AG90" t="n">
        <v>0.09989583333333334</v>
      </c>
      <c r="AH90" t="n">
        <v>84213.12939908709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10.4312</v>
      </c>
      <c r="E91" t="n">
        <v>9.59</v>
      </c>
      <c r="F91" t="n">
        <v>6.75</v>
      </c>
      <c r="G91" t="n">
        <v>101.25</v>
      </c>
      <c r="H91" t="n">
        <v>1.58</v>
      </c>
      <c r="I91" t="n">
        <v>4</v>
      </c>
      <c r="J91" t="n">
        <v>262.02</v>
      </c>
      <c r="K91" t="n">
        <v>56.94</v>
      </c>
      <c r="L91" t="n">
        <v>23.25</v>
      </c>
      <c r="M91" t="n">
        <v>2</v>
      </c>
      <c r="N91" t="n">
        <v>66.83</v>
      </c>
      <c r="O91" t="n">
        <v>32550.47</v>
      </c>
      <c r="P91" t="n">
        <v>92.92</v>
      </c>
      <c r="Q91" t="n">
        <v>204.14</v>
      </c>
      <c r="R91" t="n">
        <v>23.69</v>
      </c>
      <c r="S91" t="n">
        <v>17.37</v>
      </c>
      <c r="T91" t="n">
        <v>1066.02</v>
      </c>
      <c r="U91" t="n">
        <v>0.73</v>
      </c>
      <c r="V91" t="n">
        <v>0.76</v>
      </c>
      <c r="W91" t="n">
        <v>1.14</v>
      </c>
      <c r="X91" t="n">
        <v>0.06</v>
      </c>
      <c r="Y91" t="n">
        <v>1</v>
      </c>
      <c r="Z91" t="n">
        <v>10</v>
      </c>
      <c r="AA91" t="n">
        <v>68.09862998292624</v>
      </c>
      <c r="AB91" t="n">
        <v>93.17554984212617</v>
      </c>
      <c r="AC91" t="n">
        <v>84.28300613792196</v>
      </c>
      <c r="AD91" t="n">
        <v>68098.62998292624</v>
      </c>
      <c r="AE91" t="n">
        <v>93175.54984212617</v>
      </c>
      <c r="AF91" t="n">
        <v>2.381313756195027e-06</v>
      </c>
      <c r="AG91" t="n">
        <v>0.09989583333333334</v>
      </c>
      <c r="AH91" t="n">
        <v>84283.00613792196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10.4309</v>
      </c>
      <c r="E92" t="n">
        <v>9.59</v>
      </c>
      <c r="F92" t="n">
        <v>6.75</v>
      </c>
      <c r="G92" t="n">
        <v>101.26</v>
      </c>
      <c r="H92" t="n">
        <v>1.59</v>
      </c>
      <c r="I92" t="n">
        <v>4</v>
      </c>
      <c r="J92" t="n">
        <v>262.49</v>
      </c>
      <c r="K92" t="n">
        <v>56.94</v>
      </c>
      <c r="L92" t="n">
        <v>23.5</v>
      </c>
      <c r="M92" t="n">
        <v>2</v>
      </c>
      <c r="N92" t="n">
        <v>67.05</v>
      </c>
      <c r="O92" t="n">
        <v>32607.89</v>
      </c>
      <c r="P92" t="n">
        <v>93.09</v>
      </c>
      <c r="Q92" t="n">
        <v>204.14</v>
      </c>
      <c r="R92" t="n">
        <v>23.68</v>
      </c>
      <c r="S92" t="n">
        <v>17.37</v>
      </c>
      <c r="T92" t="n">
        <v>1060.08</v>
      </c>
      <c r="U92" t="n">
        <v>0.73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68.18922437730923</v>
      </c>
      <c r="AB92" t="n">
        <v>93.29950508926356</v>
      </c>
      <c r="AC92" t="n">
        <v>84.39513127024486</v>
      </c>
      <c r="AD92" t="n">
        <v>68189.22437730923</v>
      </c>
      <c r="AE92" t="n">
        <v>93299.50508926356</v>
      </c>
      <c r="AF92" t="n">
        <v>2.381245269910912e-06</v>
      </c>
      <c r="AG92" t="n">
        <v>0.09989583333333334</v>
      </c>
      <c r="AH92" t="n">
        <v>84395.13127024486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10.4327</v>
      </c>
      <c r="E93" t="n">
        <v>9.59</v>
      </c>
      <c r="F93" t="n">
        <v>6.75</v>
      </c>
      <c r="G93" t="n">
        <v>101.23</v>
      </c>
      <c r="H93" t="n">
        <v>1.61</v>
      </c>
      <c r="I93" t="n">
        <v>4</v>
      </c>
      <c r="J93" t="n">
        <v>262.96</v>
      </c>
      <c r="K93" t="n">
        <v>56.94</v>
      </c>
      <c r="L93" t="n">
        <v>23.75</v>
      </c>
      <c r="M93" t="n">
        <v>2</v>
      </c>
      <c r="N93" t="n">
        <v>67.26000000000001</v>
      </c>
      <c r="O93" t="n">
        <v>32665.4</v>
      </c>
      <c r="P93" t="n">
        <v>93.18000000000001</v>
      </c>
      <c r="Q93" t="n">
        <v>204.14</v>
      </c>
      <c r="R93" t="n">
        <v>23.59</v>
      </c>
      <c r="S93" t="n">
        <v>17.37</v>
      </c>
      <c r="T93" t="n">
        <v>1015.23</v>
      </c>
      <c r="U93" t="n">
        <v>0.74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68.22474006636341</v>
      </c>
      <c r="AB93" t="n">
        <v>93.34809922186903</v>
      </c>
      <c r="AC93" t="n">
        <v>84.4390876470368</v>
      </c>
      <c r="AD93" t="n">
        <v>68224.7400663634</v>
      </c>
      <c r="AE93" t="n">
        <v>93348.09922186904</v>
      </c>
      <c r="AF93" t="n">
        <v>2.381656187615601e-06</v>
      </c>
      <c r="AG93" t="n">
        <v>0.09989583333333334</v>
      </c>
      <c r="AH93" t="n">
        <v>84439.08764703679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10.4399</v>
      </c>
      <c r="E94" t="n">
        <v>9.58</v>
      </c>
      <c r="F94" t="n">
        <v>6.74</v>
      </c>
      <c r="G94" t="n">
        <v>101.13</v>
      </c>
      <c r="H94" t="n">
        <v>1.62</v>
      </c>
      <c r="I94" t="n">
        <v>4</v>
      </c>
      <c r="J94" t="n">
        <v>263.42</v>
      </c>
      <c r="K94" t="n">
        <v>56.94</v>
      </c>
      <c r="L94" t="n">
        <v>24</v>
      </c>
      <c r="M94" t="n">
        <v>2</v>
      </c>
      <c r="N94" t="n">
        <v>67.48</v>
      </c>
      <c r="O94" t="n">
        <v>32722.99</v>
      </c>
      <c r="P94" t="n">
        <v>93.17</v>
      </c>
      <c r="Q94" t="n">
        <v>204.14</v>
      </c>
      <c r="R94" t="n">
        <v>23.41</v>
      </c>
      <c r="S94" t="n">
        <v>17.37</v>
      </c>
      <c r="T94" t="n">
        <v>928.04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68.14731697430332</v>
      </c>
      <c r="AB94" t="n">
        <v>93.24216553164675</v>
      </c>
      <c r="AC94" t="n">
        <v>84.34326411953042</v>
      </c>
      <c r="AD94" t="n">
        <v>68147.31697430332</v>
      </c>
      <c r="AE94" t="n">
        <v>93242.16553164675</v>
      </c>
      <c r="AF94" t="n">
        <v>2.383299858434357e-06</v>
      </c>
      <c r="AG94" t="n">
        <v>0.09979166666666667</v>
      </c>
      <c r="AH94" t="n">
        <v>84343.26411953042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10.436</v>
      </c>
      <c r="E95" t="n">
        <v>9.58</v>
      </c>
      <c r="F95" t="n">
        <v>6.75</v>
      </c>
      <c r="G95" t="n">
        <v>101.19</v>
      </c>
      <c r="H95" t="n">
        <v>1.64</v>
      </c>
      <c r="I95" t="n">
        <v>4</v>
      </c>
      <c r="J95" t="n">
        <v>263.89</v>
      </c>
      <c r="K95" t="n">
        <v>56.94</v>
      </c>
      <c r="L95" t="n">
        <v>24.25</v>
      </c>
      <c r="M95" t="n">
        <v>2</v>
      </c>
      <c r="N95" t="n">
        <v>67.7</v>
      </c>
      <c r="O95" t="n">
        <v>32780.66</v>
      </c>
      <c r="P95" t="n">
        <v>93.2</v>
      </c>
      <c r="Q95" t="n">
        <v>204.14</v>
      </c>
      <c r="R95" t="n">
        <v>23.53</v>
      </c>
      <c r="S95" t="n">
        <v>17.37</v>
      </c>
      <c r="T95" t="n">
        <v>988.29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68.21389011094541</v>
      </c>
      <c r="AB95" t="n">
        <v>93.33325383419992</v>
      </c>
      <c r="AC95" t="n">
        <v>84.42565908233121</v>
      </c>
      <c r="AD95" t="n">
        <v>68213.89011094542</v>
      </c>
      <c r="AE95" t="n">
        <v>93333.25383419992</v>
      </c>
      <c r="AF95" t="n">
        <v>2.382409536740864e-06</v>
      </c>
      <c r="AG95" t="n">
        <v>0.09979166666666667</v>
      </c>
      <c r="AH95" t="n">
        <v>84425.65908233121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10.4351</v>
      </c>
      <c r="E96" t="n">
        <v>9.58</v>
      </c>
      <c r="F96" t="n">
        <v>6.75</v>
      </c>
      <c r="G96" t="n">
        <v>101.2</v>
      </c>
      <c r="H96" t="n">
        <v>1.65</v>
      </c>
      <c r="I96" t="n">
        <v>4</v>
      </c>
      <c r="J96" t="n">
        <v>264.36</v>
      </c>
      <c r="K96" t="n">
        <v>56.94</v>
      </c>
      <c r="L96" t="n">
        <v>24.5</v>
      </c>
      <c r="M96" t="n">
        <v>2</v>
      </c>
      <c r="N96" t="n">
        <v>67.92</v>
      </c>
      <c r="O96" t="n">
        <v>32838.42</v>
      </c>
      <c r="P96" t="n">
        <v>93.13</v>
      </c>
      <c r="Q96" t="n">
        <v>204.15</v>
      </c>
      <c r="R96" t="n">
        <v>23.56</v>
      </c>
      <c r="S96" t="n">
        <v>17.37</v>
      </c>
      <c r="T96" t="n">
        <v>1002.83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68.18310087625122</v>
      </c>
      <c r="AB96" t="n">
        <v>93.29112664496617</v>
      </c>
      <c r="AC96" t="n">
        <v>84.387552452912</v>
      </c>
      <c r="AD96" t="n">
        <v>68183.10087625122</v>
      </c>
      <c r="AE96" t="n">
        <v>93291.12664496616</v>
      </c>
      <c r="AF96" t="n">
        <v>2.382204077888519e-06</v>
      </c>
      <c r="AG96" t="n">
        <v>0.09979166666666667</v>
      </c>
      <c r="AH96" t="n">
        <v>84387.552452912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10.429</v>
      </c>
      <c r="E97" t="n">
        <v>9.59</v>
      </c>
      <c r="F97" t="n">
        <v>6.75</v>
      </c>
      <c r="G97" t="n">
        <v>101.28</v>
      </c>
      <c r="H97" t="n">
        <v>1.66</v>
      </c>
      <c r="I97" t="n">
        <v>4</v>
      </c>
      <c r="J97" t="n">
        <v>264.83</v>
      </c>
      <c r="K97" t="n">
        <v>56.94</v>
      </c>
      <c r="L97" t="n">
        <v>24.75</v>
      </c>
      <c r="M97" t="n">
        <v>2</v>
      </c>
      <c r="N97" t="n">
        <v>68.13</v>
      </c>
      <c r="O97" t="n">
        <v>32896.26</v>
      </c>
      <c r="P97" t="n">
        <v>93.18000000000001</v>
      </c>
      <c r="Q97" t="n">
        <v>204.15</v>
      </c>
      <c r="R97" t="n">
        <v>23.74</v>
      </c>
      <c r="S97" t="n">
        <v>17.37</v>
      </c>
      <c r="T97" t="n">
        <v>1094.1</v>
      </c>
      <c r="U97" t="n">
        <v>0.73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68.24825718099372</v>
      </c>
      <c r="AB97" t="n">
        <v>93.38027637560809</v>
      </c>
      <c r="AC97" t="n">
        <v>84.46819385838393</v>
      </c>
      <c r="AD97" t="n">
        <v>68248.25718099372</v>
      </c>
      <c r="AE97" t="n">
        <v>93380.2763756081</v>
      </c>
      <c r="AF97" t="n">
        <v>2.380811523444852e-06</v>
      </c>
      <c r="AG97" t="n">
        <v>0.09989583333333334</v>
      </c>
      <c r="AH97" t="n">
        <v>84468.19385838392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10.4321</v>
      </c>
      <c r="E98" t="n">
        <v>9.59</v>
      </c>
      <c r="F98" t="n">
        <v>6.75</v>
      </c>
      <c r="G98" t="n">
        <v>101.24</v>
      </c>
      <c r="H98" t="n">
        <v>1.68</v>
      </c>
      <c r="I98" t="n">
        <v>4</v>
      </c>
      <c r="J98" t="n">
        <v>265.3</v>
      </c>
      <c r="K98" t="n">
        <v>56.94</v>
      </c>
      <c r="L98" t="n">
        <v>25</v>
      </c>
      <c r="M98" t="n">
        <v>2</v>
      </c>
      <c r="N98" t="n">
        <v>68.34999999999999</v>
      </c>
      <c r="O98" t="n">
        <v>32954.18</v>
      </c>
      <c r="P98" t="n">
        <v>93.06</v>
      </c>
      <c r="Q98" t="n">
        <v>204.14</v>
      </c>
      <c r="R98" t="n">
        <v>23.73</v>
      </c>
      <c r="S98" t="n">
        <v>17.37</v>
      </c>
      <c r="T98" t="n">
        <v>1085.37</v>
      </c>
      <c r="U98" t="n">
        <v>0.73</v>
      </c>
      <c r="V98" t="n">
        <v>0.76</v>
      </c>
      <c r="W98" t="n">
        <v>1.14</v>
      </c>
      <c r="X98" t="n">
        <v>0.06</v>
      </c>
      <c r="Y98" t="n">
        <v>1</v>
      </c>
      <c r="Z98" t="n">
        <v>10</v>
      </c>
      <c r="AA98" t="n">
        <v>68.16595390269441</v>
      </c>
      <c r="AB98" t="n">
        <v>93.26766539927466</v>
      </c>
      <c r="AC98" t="n">
        <v>84.36633031558122</v>
      </c>
      <c r="AD98" t="n">
        <v>68165.95390269441</v>
      </c>
      <c r="AE98" t="n">
        <v>93267.66539927466</v>
      </c>
      <c r="AF98" t="n">
        <v>2.381519215047371e-06</v>
      </c>
      <c r="AG98" t="n">
        <v>0.09989583333333334</v>
      </c>
      <c r="AH98" t="n">
        <v>84366.33031558122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10.4324</v>
      </c>
      <c r="E99" t="n">
        <v>9.59</v>
      </c>
      <c r="F99" t="n">
        <v>6.75</v>
      </c>
      <c r="G99" t="n">
        <v>101.24</v>
      </c>
      <c r="H99" t="n">
        <v>1.69</v>
      </c>
      <c r="I99" t="n">
        <v>4</v>
      </c>
      <c r="J99" t="n">
        <v>265.77</v>
      </c>
      <c r="K99" t="n">
        <v>56.94</v>
      </c>
      <c r="L99" t="n">
        <v>25.25</v>
      </c>
      <c r="M99" t="n">
        <v>2</v>
      </c>
      <c r="N99" t="n">
        <v>68.56999999999999</v>
      </c>
      <c r="O99" t="n">
        <v>33012.18</v>
      </c>
      <c r="P99" t="n">
        <v>93.03</v>
      </c>
      <c r="Q99" t="n">
        <v>204.15</v>
      </c>
      <c r="R99" t="n">
        <v>23.66</v>
      </c>
      <c r="S99" t="n">
        <v>17.37</v>
      </c>
      <c r="T99" t="n">
        <v>1052.93</v>
      </c>
      <c r="U99" t="n">
        <v>0.73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68.14840021742816</v>
      </c>
      <c r="AB99" t="n">
        <v>93.24364767267944</v>
      </c>
      <c r="AC99" t="n">
        <v>84.34460480710317</v>
      </c>
      <c r="AD99" t="n">
        <v>68148.40021742816</v>
      </c>
      <c r="AE99" t="n">
        <v>93243.64767267945</v>
      </c>
      <c r="AF99" t="n">
        <v>2.381587701331486e-06</v>
      </c>
      <c r="AG99" t="n">
        <v>0.09989583333333334</v>
      </c>
      <c r="AH99" t="n">
        <v>84344.60480710317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10.4354</v>
      </c>
      <c r="E100" t="n">
        <v>9.58</v>
      </c>
      <c r="F100" t="n">
        <v>6.75</v>
      </c>
      <c r="G100" t="n">
        <v>101.2</v>
      </c>
      <c r="H100" t="n">
        <v>1.7</v>
      </c>
      <c r="I100" t="n">
        <v>4</v>
      </c>
      <c r="J100" t="n">
        <v>266.24</v>
      </c>
      <c r="K100" t="n">
        <v>56.94</v>
      </c>
      <c r="L100" t="n">
        <v>25.5</v>
      </c>
      <c r="M100" t="n">
        <v>2</v>
      </c>
      <c r="N100" t="n">
        <v>68.8</v>
      </c>
      <c r="O100" t="n">
        <v>33070.26</v>
      </c>
      <c r="P100" t="n">
        <v>92.81999999999999</v>
      </c>
      <c r="Q100" t="n">
        <v>204.14</v>
      </c>
      <c r="R100" t="n">
        <v>23.55</v>
      </c>
      <c r="S100" t="n">
        <v>17.37</v>
      </c>
      <c r="T100" t="n">
        <v>997.4400000000001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68.01953448640866</v>
      </c>
      <c r="AB100" t="n">
        <v>93.06732789434385</v>
      </c>
      <c r="AC100" t="n">
        <v>84.18511274094551</v>
      </c>
      <c r="AD100" t="n">
        <v>68019.53448640867</v>
      </c>
      <c r="AE100" t="n">
        <v>93067.32789434385</v>
      </c>
      <c r="AF100" t="n">
        <v>2.382272564172634e-06</v>
      </c>
      <c r="AG100" t="n">
        <v>0.09979166666666667</v>
      </c>
      <c r="AH100" t="n">
        <v>84185.11274094551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10.4363</v>
      </c>
      <c r="E101" t="n">
        <v>9.58</v>
      </c>
      <c r="F101" t="n">
        <v>6.75</v>
      </c>
      <c r="G101" t="n">
        <v>101.18</v>
      </c>
      <c r="H101" t="n">
        <v>1.72</v>
      </c>
      <c r="I101" t="n">
        <v>4</v>
      </c>
      <c r="J101" t="n">
        <v>266.71</v>
      </c>
      <c r="K101" t="n">
        <v>56.94</v>
      </c>
      <c r="L101" t="n">
        <v>25.75</v>
      </c>
      <c r="M101" t="n">
        <v>2</v>
      </c>
      <c r="N101" t="n">
        <v>69.02</v>
      </c>
      <c r="O101" t="n">
        <v>33128.44</v>
      </c>
      <c r="P101" t="n">
        <v>92.8</v>
      </c>
      <c r="Q101" t="n">
        <v>204.14</v>
      </c>
      <c r="R101" t="n">
        <v>23.54</v>
      </c>
      <c r="S101" t="n">
        <v>17.37</v>
      </c>
      <c r="T101" t="n">
        <v>990.16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68.00340687336507</v>
      </c>
      <c r="AB101" t="n">
        <v>93.04526138267757</v>
      </c>
      <c r="AC101" t="n">
        <v>84.16515222618207</v>
      </c>
      <c r="AD101" t="n">
        <v>68003.40687336506</v>
      </c>
      <c r="AE101" t="n">
        <v>93045.26138267756</v>
      </c>
      <c r="AF101" t="n">
        <v>2.382478023024979e-06</v>
      </c>
      <c r="AG101" t="n">
        <v>0.09979166666666667</v>
      </c>
      <c r="AH101" t="n">
        <v>84165.15222618208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10.4393</v>
      </c>
      <c r="E102" t="n">
        <v>9.58</v>
      </c>
      <c r="F102" t="n">
        <v>6.74</v>
      </c>
      <c r="G102" t="n">
        <v>101.14</v>
      </c>
      <c r="H102" t="n">
        <v>1.73</v>
      </c>
      <c r="I102" t="n">
        <v>4</v>
      </c>
      <c r="J102" t="n">
        <v>267.18</v>
      </c>
      <c r="K102" t="n">
        <v>56.94</v>
      </c>
      <c r="L102" t="n">
        <v>26</v>
      </c>
      <c r="M102" t="n">
        <v>2</v>
      </c>
      <c r="N102" t="n">
        <v>69.23999999999999</v>
      </c>
      <c r="O102" t="n">
        <v>33186.69</v>
      </c>
      <c r="P102" t="n">
        <v>92.61</v>
      </c>
      <c r="Q102" t="n">
        <v>204.15</v>
      </c>
      <c r="R102" t="n">
        <v>23.43</v>
      </c>
      <c r="S102" t="n">
        <v>17.37</v>
      </c>
      <c r="T102" t="n">
        <v>935.09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67.85919696910895</v>
      </c>
      <c r="AB102" t="n">
        <v>92.84794702958249</v>
      </c>
      <c r="AC102" t="n">
        <v>83.98666927801389</v>
      </c>
      <c r="AD102" t="n">
        <v>67859.19696910895</v>
      </c>
      <c r="AE102" t="n">
        <v>92847.94702958249</v>
      </c>
      <c r="AF102" t="n">
        <v>2.383162885866127e-06</v>
      </c>
      <c r="AG102" t="n">
        <v>0.09979166666666667</v>
      </c>
      <c r="AH102" t="n">
        <v>83986.6692780139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10.4402</v>
      </c>
      <c r="E103" t="n">
        <v>9.58</v>
      </c>
      <c r="F103" t="n">
        <v>6.74</v>
      </c>
      <c r="G103" t="n">
        <v>101.13</v>
      </c>
      <c r="H103" t="n">
        <v>1.75</v>
      </c>
      <c r="I103" t="n">
        <v>4</v>
      </c>
      <c r="J103" t="n">
        <v>267.66</v>
      </c>
      <c r="K103" t="n">
        <v>56.94</v>
      </c>
      <c r="L103" t="n">
        <v>26.25</v>
      </c>
      <c r="M103" t="n">
        <v>2</v>
      </c>
      <c r="N103" t="n">
        <v>69.45999999999999</v>
      </c>
      <c r="O103" t="n">
        <v>33245.03</v>
      </c>
      <c r="P103" t="n">
        <v>92.45</v>
      </c>
      <c r="Q103" t="n">
        <v>204.14</v>
      </c>
      <c r="R103" t="n">
        <v>23.38</v>
      </c>
      <c r="S103" t="n">
        <v>17.37</v>
      </c>
      <c r="T103" t="n">
        <v>910.24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67.77011414467884</v>
      </c>
      <c r="AB103" t="n">
        <v>92.72605997914037</v>
      </c>
      <c r="AC103" t="n">
        <v>83.87641495659641</v>
      </c>
      <c r="AD103" t="n">
        <v>67770.11414467884</v>
      </c>
      <c r="AE103" t="n">
        <v>92726.05997914038</v>
      </c>
      <c r="AF103" t="n">
        <v>2.383368344718471e-06</v>
      </c>
      <c r="AG103" t="n">
        <v>0.09979166666666667</v>
      </c>
      <c r="AH103" t="n">
        <v>83876.4149565964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10.436</v>
      </c>
      <c r="E104" t="n">
        <v>9.58</v>
      </c>
      <c r="F104" t="n">
        <v>6.75</v>
      </c>
      <c r="G104" t="n">
        <v>101.19</v>
      </c>
      <c r="H104" t="n">
        <v>1.76</v>
      </c>
      <c r="I104" t="n">
        <v>4</v>
      </c>
      <c r="J104" t="n">
        <v>268.13</v>
      </c>
      <c r="K104" t="n">
        <v>56.94</v>
      </c>
      <c r="L104" t="n">
        <v>26.5</v>
      </c>
      <c r="M104" t="n">
        <v>2</v>
      </c>
      <c r="N104" t="n">
        <v>69.69</v>
      </c>
      <c r="O104" t="n">
        <v>33303.46</v>
      </c>
      <c r="P104" t="n">
        <v>92.34</v>
      </c>
      <c r="Q104" t="n">
        <v>204.14</v>
      </c>
      <c r="R104" t="n">
        <v>23.45</v>
      </c>
      <c r="S104" t="n">
        <v>17.37</v>
      </c>
      <c r="T104" t="n">
        <v>948.55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67.76543434555789</v>
      </c>
      <c r="AB104" t="n">
        <v>92.71965687152496</v>
      </c>
      <c r="AC104" t="n">
        <v>83.87062295258497</v>
      </c>
      <c r="AD104" t="n">
        <v>67765.43434555789</v>
      </c>
      <c r="AE104" t="n">
        <v>92719.65687152496</v>
      </c>
      <c r="AF104" t="n">
        <v>2.382409536740864e-06</v>
      </c>
      <c r="AG104" t="n">
        <v>0.09979166666666667</v>
      </c>
      <c r="AH104" t="n">
        <v>83870.62295258496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10.4408</v>
      </c>
      <c r="E105" t="n">
        <v>9.58</v>
      </c>
      <c r="F105" t="n">
        <v>6.74</v>
      </c>
      <c r="G105" t="n">
        <v>101.12</v>
      </c>
      <c r="H105" t="n">
        <v>1.77</v>
      </c>
      <c r="I105" t="n">
        <v>4</v>
      </c>
      <c r="J105" t="n">
        <v>268.6</v>
      </c>
      <c r="K105" t="n">
        <v>56.94</v>
      </c>
      <c r="L105" t="n">
        <v>26.75</v>
      </c>
      <c r="M105" t="n">
        <v>2</v>
      </c>
      <c r="N105" t="n">
        <v>69.91</v>
      </c>
      <c r="O105" t="n">
        <v>33361.97</v>
      </c>
      <c r="P105" t="n">
        <v>92.04000000000001</v>
      </c>
      <c r="Q105" t="n">
        <v>204.14</v>
      </c>
      <c r="R105" t="n">
        <v>23.37</v>
      </c>
      <c r="S105" t="n">
        <v>17.37</v>
      </c>
      <c r="T105" t="n">
        <v>906.62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67.5526305880523</v>
      </c>
      <c r="AB105" t="n">
        <v>92.42848938226676</v>
      </c>
      <c r="AC105" t="n">
        <v>83.60724407984537</v>
      </c>
      <c r="AD105" t="n">
        <v>67552.6305880523</v>
      </c>
      <c r="AE105" t="n">
        <v>92428.48938226677</v>
      </c>
      <c r="AF105" t="n">
        <v>2.383505317286701e-06</v>
      </c>
      <c r="AG105" t="n">
        <v>0.09979166666666667</v>
      </c>
      <c r="AH105" t="n">
        <v>83607.24407984538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10.4387</v>
      </c>
      <c r="E106" t="n">
        <v>9.58</v>
      </c>
      <c r="F106" t="n">
        <v>6.74</v>
      </c>
      <c r="G106" t="n">
        <v>101.15</v>
      </c>
      <c r="H106" t="n">
        <v>1.79</v>
      </c>
      <c r="I106" t="n">
        <v>4</v>
      </c>
      <c r="J106" t="n">
        <v>269.08</v>
      </c>
      <c r="K106" t="n">
        <v>56.94</v>
      </c>
      <c r="L106" t="n">
        <v>27</v>
      </c>
      <c r="M106" t="n">
        <v>2</v>
      </c>
      <c r="N106" t="n">
        <v>70.14</v>
      </c>
      <c r="O106" t="n">
        <v>33420.56</v>
      </c>
      <c r="P106" t="n">
        <v>91.94</v>
      </c>
      <c r="Q106" t="n">
        <v>204.14</v>
      </c>
      <c r="R106" t="n">
        <v>23.41</v>
      </c>
      <c r="S106" t="n">
        <v>17.37</v>
      </c>
      <c r="T106" t="n">
        <v>925.9299999999999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67.51369805788492</v>
      </c>
      <c r="AB106" t="n">
        <v>92.37522017690979</v>
      </c>
      <c r="AC106" t="n">
        <v>83.55905881268383</v>
      </c>
      <c r="AD106" t="n">
        <v>67513.69805788492</v>
      </c>
      <c r="AE106" t="n">
        <v>92375.22017690979</v>
      </c>
      <c r="AF106" t="n">
        <v>2.383025913297897e-06</v>
      </c>
      <c r="AG106" t="n">
        <v>0.09979166666666667</v>
      </c>
      <c r="AH106" t="n">
        <v>83559.05881268383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10.4411</v>
      </c>
      <c r="E107" t="n">
        <v>9.58</v>
      </c>
      <c r="F107" t="n">
        <v>6.74</v>
      </c>
      <c r="G107" t="n">
        <v>101.12</v>
      </c>
      <c r="H107" t="n">
        <v>1.8</v>
      </c>
      <c r="I107" t="n">
        <v>4</v>
      </c>
      <c r="J107" t="n">
        <v>269.55</v>
      </c>
      <c r="K107" t="n">
        <v>56.94</v>
      </c>
      <c r="L107" t="n">
        <v>27.25</v>
      </c>
      <c r="M107" t="n">
        <v>2</v>
      </c>
      <c r="N107" t="n">
        <v>70.36</v>
      </c>
      <c r="O107" t="n">
        <v>33479.25</v>
      </c>
      <c r="P107" t="n">
        <v>91.56999999999999</v>
      </c>
      <c r="Q107" t="n">
        <v>204.15</v>
      </c>
      <c r="R107" t="n">
        <v>23.4</v>
      </c>
      <c r="S107" t="n">
        <v>17.37</v>
      </c>
      <c r="T107" t="n">
        <v>921.75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67.30577873008809</v>
      </c>
      <c r="AB107" t="n">
        <v>92.09073577986491</v>
      </c>
      <c r="AC107" t="n">
        <v>83.30172520721648</v>
      </c>
      <c r="AD107" t="n">
        <v>67305.77873008809</v>
      </c>
      <c r="AE107" t="n">
        <v>92090.73577986492</v>
      </c>
      <c r="AF107" t="n">
        <v>2.383573803570816e-06</v>
      </c>
      <c r="AG107" t="n">
        <v>0.09979166666666667</v>
      </c>
      <c r="AH107" t="n">
        <v>83301.72520721648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10.4451</v>
      </c>
      <c r="E108" t="n">
        <v>9.57</v>
      </c>
      <c r="F108" t="n">
        <v>6.74</v>
      </c>
      <c r="G108" t="n">
        <v>101.06</v>
      </c>
      <c r="H108" t="n">
        <v>1.81</v>
      </c>
      <c r="I108" t="n">
        <v>4</v>
      </c>
      <c r="J108" t="n">
        <v>270.03</v>
      </c>
      <c r="K108" t="n">
        <v>56.94</v>
      </c>
      <c r="L108" t="n">
        <v>27.5</v>
      </c>
      <c r="M108" t="n">
        <v>2</v>
      </c>
      <c r="N108" t="n">
        <v>70.59</v>
      </c>
      <c r="O108" t="n">
        <v>33538.02</v>
      </c>
      <c r="P108" t="n">
        <v>91.38</v>
      </c>
      <c r="Q108" t="n">
        <v>204.14</v>
      </c>
      <c r="R108" t="n">
        <v>23.28</v>
      </c>
      <c r="S108" t="n">
        <v>17.37</v>
      </c>
      <c r="T108" t="n">
        <v>864.09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67.18143618676868</v>
      </c>
      <c r="AB108" t="n">
        <v>91.92060482648957</v>
      </c>
      <c r="AC108" t="n">
        <v>83.1478313132509</v>
      </c>
      <c r="AD108" t="n">
        <v>67181.43618676868</v>
      </c>
      <c r="AE108" t="n">
        <v>91920.60482648957</v>
      </c>
      <c r="AF108" t="n">
        <v>2.38448695402568e-06</v>
      </c>
      <c r="AG108" t="n">
        <v>0.0996875</v>
      </c>
      <c r="AH108" t="n">
        <v>83147.83131325091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10.4457</v>
      </c>
      <c r="E109" t="n">
        <v>9.57</v>
      </c>
      <c r="F109" t="n">
        <v>6.74</v>
      </c>
      <c r="G109" t="n">
        <v>101.05</v>
      </c>
      <c r="H109" t="n">
        <v>1.83</v>
      </c>
      <c r="I109" t="n">
        <v>4</v>
      </c>
      <c r="J109" t="n">
        <v>270.51</v>
      </c>
      <c r="K109" t="n">
        <v>56.94</v>
      </c>
      <c r="L109" t="n">
        <v>27.75</v>
      </c>
      <c r="M109" t="n">
        <v>2</v>
      </c>
      <c r="N109" t="n">
        <v>70.81999999999999</v>
      </c>
      <c r="O109" t="n">
        <v>33596.87</v>
      </c>
      <c r="P109" t="n">
        <v>91.08</v>
      </c>
      <c r="Q109" t="n">
        <v>204.14</v>
      </c>
      <c r="R109" t="n">
        <v>23.17</v>
      </c>
      <c r="S109" t="n">
        <v>17.37</v>
      </c>
      <c r="T109" t="n">
        <v>807.62</v>
      </c>
      <c r="U109" t="n">
        <v>0.75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67.0213958007736</v>
      </c>
      <c r="AB109" t="n">
        <v>91.70163050988768</v>
      </c>
      <c r="AC109" t="n">
        <v>82.94975559809305</v>
      </c>
      <c r="AD109" t="n">
        <v>67021.39580077361</v>
      </c>
      <c r="AE109" t="n">
        <v>91701.63050988768</v>
      </c>
      <c r="AF109" t="n">
        <v>2.38462392659391e-06</v>
      </c>
      <c r="AG109" t="n">
        <v>0.0996875</v>
      </c>
      <c r="AH109" t="n">
        <v>82949.75559809305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10.4493</v>
      </c>
      <c r="E110" t="n">
        <v>9.57</v>
      </c>
      <c r="F110" t="n">
        <v>6.73</v>
      </c>
      <c r="G110" t="n">
        <v>101</v>
      </c>
      <c r="H110" t="n">
        <v>1.84</v>
      </c>
      <c r="I110" t="n">
        <v>4</v>
      </c>
      <c r="J110" t="n">
        <v>270.99</v>
      </c>
      <c r="K110" t="n">
        <v>56.94</v>
      </c>
      <c r="L110" t="n">
        <v>28</v>
      </c>
      <c r="M110" t="n">
        <v>2</v>
      </c>
      <c r="N110" t="n">
        <v>71.04000000000001</v>
      </c>
      <c r="O110" t="n">
        <v>33655.82</v>
      </c>
      <c r="P110" t="n">
        <v>90.81</v>
      </c>
      <c r="Q110" t="n">
        <v>204.14</v>
      </c>
      <c r="R110" t="n">
        <v>23.1</v>
      </c>
      <c r="S110" t="n">
        <v>17.37</v>
      </c>
      <c r="T110" t="n">
        <v>770.75</v>
      </c>
      <c r="U110" t="n">
        <v>0.75</v>
      </c>
      <c r="V110" t="n">
        <v>0.76</v>
      </c>
      <c r="W110" t="n">
        <v>1.14</v>
      </c>
      <c r="X110" t="n">
        <v>0.04</v>
      </c>
      <c r="Y110" t="n">
        <v>1</v>
      </c>
      <c r="Z110" t="n">
        <v>10</v>
      </c>
      <c r="AA110" t="n">
        <v>66.83220491460688</v>
      </c>
      <c r="AB110" t="n">
        <v>91.44277119292164</v>
      </c>
      <c r="AC110" t="n">
        <v>82.71560145102686</v>
      </c>
      <c r="AD110" t="n">
        <v>66832.20491460687</v>
      </c>
      <c r="AE110" t="n">
        <v>91442.77119292165</v>
      </c>
      <c r="AF110" t="n">
        <v>2.385445762003287e-06</v>
      </c>
      <c r="AG110" t="n">
        <v>0.0996875</v>
      </c>
      <c r="AH110" t="n">
        <v>82715.60145102686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10.4445</v>
      </c>
      <c r="E111" t="n">
        <v>9.57</v>
      </c>
      <c r="F111" t="n">
        <v>6.74</v>
      </c>
      <c r="G111" t="n">
        <v>101.07</v>
      </c>
      <c r="H111" t="n">
        <v>1.85</v>
      </c>
      <c r="I111" t="n">
        <v>4</v>
      </c>
      <c r="J111" t="n">
        <v>271.46</v>
      </c>
      <c r="K111" t="n">
        <v>56.94</v>
      </c>
      <c r="L111" t="n">
        <v>28.25</v>
      </c>
      <c r="M111" t="n">
        <v>2</v>
      </c>
      <c r="N111" t="n">
        <v>71.27</v>
      </c>
      <c r="O111" t="n">
        <v>33714.85</v>
      </c>
      <c r="P111" t="n">
        <v>90.59999999999999</v>
      </c>
      <c r="Q111" t="n">
        <v>204.14</v>
      </c>
      <c r="R111" t="n">
        <v>23.2</v>
      </c>
      <c r="S111" t="n">
        <v>17.37</v>
      </c>
      <c r="T111" t="n">
        <v>821.37</v>
      </c>
      <c r="U111" t="n">
        <v>0.75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66.77877628037524</v>
      </c>
      <c r="AB111" t="n">
        <v>91.36966777846096</v>
      </c>
      <c r="AC111" t="n">
        <v>82.64947492384098</v>
      </c>
      <c r="AD111" t="n">
        <v>66778.77628037524</v>
      </c>
      <c r="AE111" t="n">
        <v>91369.66777846096</v>
      </c>
      <c r="AF111" t="n">
        <v>2.38434998145745e-06</v>
      </c>
      <c r="AG111" t="n">
        <v>0.0996875</v>
      </c>
      <c r="AH111" t="n">
        <v>82649.47492384099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10.4451</v>
      </c>
      <c r="E112" t="n">
        <v>9.57</v>
      </c>
      <c r="F112" t="n">
        <v>6.74</v>
      </c>
      <c r="G112" t="n">
        <v>101.06</v>
      </c>
      <c r="H112" t="n">
        <v>1.87</v>
      </c>
      <c r="I112" t="n">
        <v>4</v>
      </c>
      <c r="J112" t="n">
        <v>271.94</v>
      </c>
      <c r="K112" t="n">
        <v>56.94</v>
      </c>
      <c r="L112" t="n">
        <v>28.5</v>
      </c>
      <c r="M112" t="n">
        <v>2</v>
      </c>
      <c r="N112" t="n">
        <v>71.5</v>
      </c>
      <c r="O112" t="n">
        <v>33773.97</v>
      </c>
      <c r="P112" t="n">
        <v>90.39</v>
      </c>
      <c r="Q112" t="n">
        <v>204.14</v>
      </c>
      <c r="R112" t="n">
        <v>23.23</v>
      </c>
      <c r="S112" t="n">
        <v>17.37</v>
      </c>
      <c r="T112" t="n">
        <v>837.17</v>
      </c>
      <c r="U112" t="n">
        <v>0.75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66.66564036085138</v>
      </c>
      <c r="AB112" t="n">
        <v>91.21487022216398</v>
      </c>
      <c r="AC112" t="n">
        <v>82.50945102905722</v>
      </c>
      <c r="AD112" t="n">
        <v>66665.64036085138</v>
      </c>
      <c r="AE112" t="n">
        <v>91214.87022216398</v>
      </c>
      <c r="AF112" t="n">
        <v>2.38448695402568e-06</v>
      </c>
      <c r="AG112" t="n">
        <v>0.0996875</v>
      </c>
      <c r="AH112" t="n">
        <v>82509.45102905722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10.4427</v>
      </c>
      <c r="E113" t="n">
        <v>9.58</v>
      </c>
      <c r="F113" t="n">
        <v>6.74</v>
      </c>
      <c r="G113" t="n">
        <v>101.1</v>
      </c>
      <c r="H113" t="n">
        <v>1.88</v>
      </c>
      <c r="I113" t="n">
        <v>4</v>
      </c>
      <c r="J113" t="n">
        <v>272.43</v>
      </c>
      <c r="K113" t="n">
        <v>56.94</v>
      </c>
      <c r="L113" t="n">
        <v>28.75</v>
      </c>
      <c r="M113" t="n">
        <v>2</v>
      </c>
      <c r="N113" t="n">
        <v>71.73</v>
      </c>
      <c r="O113" t="n">
        <v>33833.3</v>
      </c>
      <c r="P113" t="n">
        <v>90.22</v>
      </c>
      <c r="Q113" t="n">
        <v>204.14</v>
      </c>
      <c r="R113" t="n">
        <v>23.26</v>
      </c>
      <c r="S113" t="n">
        <v>17.37</v>
      </c>
      <c r="T113" t="n">
        <v>852.03</v>
      </c>
      <c r="U113" t="n">
        <v>0.75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66.59224366633448</v>
      </c>
      <c r="AB113" t="n">
        <v>91.11444562669242</v>
      </c>
      <c r="AC113" t="n">
        <v>82.41861081603062</v>
      </c>
      <c r="AD113" t="n">
        <v>66592.24366633449</v>
      </c>
      <c r="AE113" t="n">
        <v>91114.44562669241</v>
      </c>
      <c r="AF113" t="n">
        <v>2.383939063752762e-06</v>
      </c>
      <c r="AG113" t="n">
        <v>0.09979166666666667</v>
      </c>
      <c r="AH113" t="n">
        <v>82418.61081603062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10.4393</v>
      </c>
      <c r="E114" t="n">
        <v>9.58</v>
      </c>
      <c r="F114" t="n">
        <v>6.74</v>
      </c>
      <c r="G114" t="n">
        <v>101.14</v>
      </c>
      <c r="H114" t="n">
        <v>1.89</v>
      </c>
      <c r="I114" t="n">
        <v>4</v>
      </c>
      <c r="J114" t="n">
        <v>272.91</v>
      </c>
      <c r="K114" t="n">
        <v>56.94</v>
      </c>
      <c r="L114" t="n">
        <v>29</v>
      </c>
      <c r="M114" t="n">
        <v>2</v>
      </c>
      <c r="N114" t="n">
        <v>71.95999999999999</v>
      </c>
      <c r="O114" t="n">
        <v>33892.61</v>
      </c>
      <c r="P114" t="n">
        <v>89.95999999999999</v>
      </c>
      <c r="Q114" t="n">
        <v>204.14</v>
      </c>
      <c r="R114" t="n">
        <v>23.42</v>
      </c>
      <c r="S114" t="n">
        <v>17.37</v>
      </c>
      <c r="T114" t="n">
        <v>934.28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66.47776428660724</v>
      </c>
      <c r="AB114" t="n">
        <v>90.9578098888759</v>
      </c>
      <c r="AC114" t="n">
        <v>82.27692417319162</v>
      </c>
      <c r="AD114" t="n">
        <v>66477.76428660724</v>
      </c>
      <c r="AE114" t="n">
        <v>90957.8098888759</v>
      </c>
      <c r="AF114" t="n">
        <v>2.383162885866127e-06</v>
      </c>
      <c r="AG114" t="n">
        <v>0.09979166666666667</v>
      </c>
      <c r="AH114" t="n">
        <v>82276.92417319161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10.4408</v>
      </c>
      <c r="E115" t="n">
        <v>9.58</v>
      </c>
      <c r="F115" t="n">
        <v>6.74</v>
      </c>
      <c r="G115" t="n">
        <v>101.12</v>
      </c>
      <c r="H115" t="n">
        <v>1.9</v>
      </c>
      <c r="I115" t="n">
        <v>4</v>
      </c>
      <c r="J115" t="n">
        <v>273.39</v>
      </c>
      <c r="K115" t="n">
        <v>56.94</v>
      </c>
      <c r="L115" t="n">
        <v>29.25</v>
      </c>
      <c r="M115" t="n">
        <v>2</v>
      </c>
      <c r="N115" t="n">
        <v>72.19</v>
      </c>
      <c r="O115" t="n">
        <v>33952</v>
      </c>
      <c r="P115" t="n">
        <v>89.62</v>
      </c>
      <c r="Q115" t="n">
        <v>204.14</v>
      </c>
      <c r="R115" t="n">
        <v>23.39</v>
      </c>
      <c r="S115" t="n">
        <v>17.37</v>
      </c>
      <c r="T115" t="n">
        <v>916.08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66.29127707758953</v>
      </c>
      <c r="AB115" t="n">
        <v>90.70264986226297</v>
      </c>
      <c r="AC115" t="n">
        <v>82.04611626139919</v>
      </c>
      <c r="AD115" t="n">
        <v>66291.27707758953</v>
      </c>
      <c r="AE115" t="n">
        <v>90702.64986226297</v>
      </c>
      <c r="AF115" t="n">
        <v>2.383505317286701e-06</v>
      </c>
      <c r="AG115" t="n">
        <v>0.09979166666666667</v>
      </c>
      <c r="AH115" t="n">
        <v>82046.11626139919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10.4442</v>
      </c>
      <c r="E116" t="n">
        <v>9.57</v>
      </c>
      <c r="F116" t="n">
        <v>6.74</v>
      </c>
      <c r="G116" t="n">
        <v>101.08</v>
      </c>
      <c r="H116" t="n">
        <v>1.92</v>
      </c>
      <c r="I116" t="n">
        <v>4</v>
      </c>
      <c r="J116" t="n">
        <v>273.87</v>
      </c>
      <c r="K116" t="n">
        <v>56.94</v>
      </c>
      <c r="L116" t="n">
        <v>29.5</v>
      </c>
      <c r="M116" t="n">
        <v>2</v>
      </c>
      <c r="N116" t="n">
        <v>72.43000000000001</v>
      </c>
      <c r="O116" t="n">
        <v>34011.48</v>
      </c>
      <c r="P116" t="n">
        <v>89.27</v>
      </c>
      <c r="Q116" t="n">
        <v>204.14</v>
      </c>
      <c r="R116" t="n">
        <v>23.24</v>
      </c>
      <c r="S116" t="n">
        <v>17.37</v>
      </c>
      <c r="T116" t="n">
        <v>842.59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66.08764124398412</v>
      </c>
      <c r="AB116" t="n">
        <v>90.42402633094522</v>
      </c>
      <c r="AC116" t="n">
        <v>81.79408416885974</v>
      </c>
      <c r="AD116" t="n">
        <v>66087.64124398412</v>
      </c>
      <c r="AE116" t="n">
        <v>90424.02633094523</v>
      </c>
      <c r="AF116" t="n">
        <v>2.384281495173336e-06</v>
      </c>
      <c r="AG116" t="n">
        <v>0.0996875</v>
      </c>
      <c r="AH116" t="n">
        <v>81794.08416885974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10.4442</v>
      </c>
      <c r="E117" t="n">
        <v>9.57</v>
      </c>
      <c r="F117" t="n">
        <v>6.74</v>
      </c>
      <c r="G117" t="n">
        <v>101.08</v>
      </c>
      <c r="H117" t="n">
        <v>1.93</v>
      </c>
      <c r="I117" t="n">
        <v>4</v>
      </c>
      <c r="J117" t="n">
        <v>274.35</v>
      </c>
      <c r="K117" t="n">
        <v>56.94</v>
      </c>
      <c r="L117" t="n">
        <v>29.75</v>
      </c>
      <c r="M117" t="n">
        <v>2</v>
      </c>
      <c r="N117" t="n">
        <v>72.66</v>
      </c>
      <c r="O117" t="n">
        <v>34071.05</v>
      </c>
      <c r="P117" t="n">
        <v>89.06</v>
      </c>
      <c r="Q117" t="n">
        <v>204.14</v>
      </c>
      <c r="R117" t="n">
        <v>23.27</v>
      </c>
      <c r="S117" t="n">
        <v>17.37</v>
      </c>
      <c r="T117" t="n">
        <v>856.66</v>
      </c>
      <c r="U117" t="n">
        <v>0.75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65.97822057997334</v>
      </c>
      <c r="AB117" t="n">
        <v>90.27431215114676</v>
      </c>
      <c r="AC117" t="n">
        <v>81.65865850025604</v>
      </c>
      <c r="AD117" t="n">
        <v>65978.22057997333</v>
      </c>
      <c r="AE117" t="n">
        <v>90274.31215114676</v>
      </c>
      <c r="AF117" t="n">
        <v>2.384281495173336e-06</v>
      </c>
      <c r="AG117" t="n">
        <v>0.0996875</v>
      </c>
      <c r="AH117" t="n">
        <v>81658.65850025603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10.4414</v>
      </c>
      <c r="E118" t="n">
        <v>9.58</v>
      </c>
      <c r="F118" t="n">
        <v>6.74</v>
      </c>
      <c r="G118" t="n">
        <v>101.11</v>
      </c>
      <c r="H118" t="n">
        <v>1.94</v>
      </c>
      <c r="I118" t="n">
        <v>4</v>
      </c>
      <c r="J118" t="n">
        <v>274.84</v>
      </c>
      <c r="K118" t="n">
        <v>56.94</v>
      </c>
      <c r="L118" t="n">
        <v>30</v>
      </c>
      <c r="M118" t="n">
        <v>2</v>
      </c>
      <c r="N118" t="n">
        <v>72.89</v>
      </c>
      <c r="O118" t="n">
        <v>34130.71</v>
      </c>
      <c r="P118" t="n">
        <v>88.95999999999999</v>
      </c>
      <c r="Q118" t="n">
        <v>204.14</v>
      </c>
      <c r="R118" t="n">
        <v>23.33</v>
      </c>
      <c r="S118" t="n">
        <v>17.37</v>
      </c>
      <c r="T118" t="n">
        <v>885.46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65.94359337066081</v>
      </c>
      <c r="AB118" t="n">
        <v>90.2269336757207</v>
      </c>
      <c r="AC118" t="n">
        <v>81.61580176002852</v>
      </c>
      <c r="AD118" t="n">
        <v>65943.5933706608</v>
      </c>
      <c r="AE118" t="n">
        <v>90226.93367572071</v>
      </c>
      <c r="AF118" t="n">
        <v>2.383642289854931e-06</v>
      </c>
      <c r="AG118" t="n">
        <v>0.09979166666666667</v>
      </c>
      <c r="AH118" t="n">
        <v>81615.80176002852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10.4436</v>
      </c>
      <c r="E119" t="n">
        <v>9.58</v>
      </c>
      <c r="F119" t="n">
        <v>6.74</v>
      </c>
      <c r="G119" t="n">
        <v>101.08</v>
      </c>
      <c r="H119" t="n">
        <v>1.96</v>
      </c>
      <c r="I119" t="n">
        <v>4</v>
      </c>
      <c r="J119" t="n">
        <v>275.32</v>
      </c>
      <c r="K119" t="n">
        <v>56.94</v>
      </c>
      <c r="L119" t="n">
        <v>30.25</v>
      </c>
      <c r="M119" t="n">
        <v>2</v>
      </c>
      <c r="N119" t="n">
        <v>73.13</v>
      </c>
      <c r="O119" t="n">
        <v>34190.46</v>
      </c>
      <c r="P119" t="n">
        <v>88.58</v>
      </c>
      <c r="Q119" t="n">
        <v>204.14</v>
      </c>
      <c r="R119" t="n">
        <v>23.34</v>
      </c>
      <c r="S119" t="n">
        <v>17.37</v>
      </c>
      <c r="T119" t="n">
        <v>890.01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65.73209956614478</v>
      </c>
      <c r="AB119" t="n">
        <v>89.93755852193388</v>
      </c>
      <c r="AC119" t="n">
        <v>81.35404416477844</v>
      </c>
      <c r="AD119" t="n">
        <v>65732.09956614478</v>
      </c>
      <c r="AE119" t="n">
        <v>89937.55852193388</v>
      </c>
      <c r="AF119" t="n">
        <v>2.384144522605106e-06</v>
      </c>
      <c r="AG119" t="n">
        <v>0.09979166666666667</v>
      </c>
      <c r="AH119" t="n">
        <v>81354.04416477845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10.4384</v>
      </c>
      <c r="E120" t="n">
        <v>9.58</v>
      </c>
      <c r="F120" t="n">
        <v>6.74</v>
      </c>
      <c r="G120" t="n">
        <v>101.15</v>
      </c>
      <c r="H120" t="n">
        <v>1.97</v>
      </c>
      <c r="I120" t="n">
        <v>4</v>
      </c>
      <c r="J120" t="n">
        <v>275.81</v>
      </c>
      <c r="K120" t="n">
        <v>56.94</v>
      </c>
      <c r="L120" t="n">
        <v>30.5</v>
      </c>
      <c r="M120" t="n">
        <v>2</v>
      </c>
      <c r="N120" t="n">
        <v>73.36</v>
      </c>
      <c r="O120" t="n">
        <v>34250.31</v>
      </c>
      <c r="P120" t="n">
        <v>88.25</v>
      </c>
      <c r="Q120" t="n">
        <v>204.14</v>
      </c>
      <c r="R120" t="n">
        <v>23.43</v>
      </c>
      <c r="S120" t="n">
        <v>17.37</v>
      </c>
      <c r="T120" t="n">
        <v>937.27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65.59183700790446</v>
      </c>
      <c r="AB120" t="n">
        <v>89.74564510180222</v>
      </c>
      <c r="AC120" t="n">
        <v>81.1804466921119</v>
      </c>
      <c r="AD120" t="n">
        <v>65591.83700790445</v>
      </c>
      <c r="AE120" t="n">
        <v>89745.64510180222</v>
      </c>
      <c r="AF120" t="n">
        <v>2.382957427013783e-06</v>
      </c>
      <c r="AG120" t="n">
        <v>0.09979166666666667</v>
      </c>
      <c r="AH120" t="n">
        <v>81180.4466921119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10.4393</v>
      </c>
      <c r="E121" t="n">
        <v>9.58</v>
      </c>
      <c r="F121" t="n">
        <v>6.74</v>
      </c>
      <c r="G121" t="n">
        <v>101.14</v>
      </c>
      <c r="H121" t="n">
        <v>1.98</v>
      </c>
      <c r="I121" t="n">
        <v>4</v>
      </c>
      <c r="J121" t="n">
        <v>276.29</v>
      </c>
      <c r="K121" t="n">
        <v>56.94</v>
      </c>
      <c r="L121" t="n">
        <v>30.75</v>
      </c>
      <c r="M121" t="n">
        <v>2</v>
      </c>
      <c r="N121" t="n">
        <v>73.59999999999999</v>
      </c>
      <c r="O121" t="n">
        <v>34310.24</v>
      </c>
      <c r="P121" t="n">
        <v>87.79000000000001</v>
      </c>
      <c r="Q121" t="n">
        <v>204.14</v>
      </c>
      <c r="R121" t="n">
        <v>23.4</v>
      </c>
      <c r="S121" t="n">
        <v>17.37</v>
      </c>
      <c r="T121" t="n">
        <v>923.99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65.34655337301153</v>
      </c>
      <c r="AB121" t="n">
        <v>89.41003721139167</v>
      </c>
      <c r="AC121" t="n">
        <v>80.87686874773337</v>
      </c>
      <c r="AD121" t="n">
        <v>65346.55337301153</v>
      </c>
      <c r="AE121" t="n">
        <v>89410.03721139167</v>
      </c>
      <c r="AF121" t="n">
        <v>2.383162885866127e-06</v>
      </c>
      <c r="AG121" t="n">
        <v>0.09979166666666667</v>
      </c>
      <c r="AH121" t="n">
        <v>80876.86874773337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10.4448</v>
      </c>
      <c r="E122" t="n">
        <v>9.57</v>
      </c>
      <c r="F122" t="n">
        <v>6.74</v>
      </c>
      <c r="G122" t="n">
        <v>101.07</v>
      </c>
      <c r="H122" t="n">
        <v>1.99</v>
      </c>
      <c r="I122" t="n">
        <v>4</v>
      </c>
      <c r="J122" t="n">
        <v>276.78</v>
      </c>
      <c r="K122" t="n">
        <v>56.94</v>
      </c>
      <c r="L122" t="n">
        <v>31</v>
      </c>
      <c r="M122" t="n">
        <v>2</v>
      </c>
      <c r="N122" t="n">
        <v>73.84</v>
      </c>
      <c r="O122" t="n">
        <v>34370.27</v>
      </c>
      <c r="P122" t="n">
        <v>87.13</v>
      </c>
      <c r="Q122" t="n">
        <v>204.14</v>
      </c>
      <c r="R122" t="n">
        <v>23.21</v>
      </c>
      <c r="S122" t="n">
        <v>17.37</v>
      </c>
      <c r="T122" t="n">
        <v>826.7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64.96897153788855</v>
      </c>
      <c r="AB122" t="n">
        <v>88.89341308684173</v>
      </c>
      <c r="AC122" t="n">
        <v>80.40955050454382</v>
      </c>
      <c r="AD122" t="n">
        <v>64968.97153788855</v>
      </c>
      <c r="AE122" t="n">
        <v>88893.41308684173</v>
      </c>
      <c r="AF122" t="n">
        <v>2.384418467741566e-06</v>
      </c>
      <c r="AG122" t="n">
        <v>0.0996875</v>
      </c>
      <c r="AH122" t="n">
        <v>80409.55050454382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10.5159</v>
      </c>
      <c r="E123" t="n">
        <v>9.51</v>
      </c>
      <c r="F123" t="n">
        <v>6.72</v>
      </c>
      <c r="G123" t="n">
        <v>134.34</v>
      </c>
      <c r="H123" t="n">
        <v>2.01</v>
      </c>
      <c r="I123" t="n">
        <v>3</v>
      </c>
      <c r="J123" t="n">
        <v>277.27</v>
      </c>
      <c r="K123" t="n">
        <v>56.94</v>
      </c>
      <c r="L123" t="n">
        <v>31.25</v>
      </c>
      <c r="M123" t="n">
        <v>1</v>
      </c>
      <c r="N123" t="n">
        <v>74.06999999999999</v>
      </c>
      <c r="O123" t="n">
        <v>34430.39</v>
      </c>
      <c r="P123" t="n">
        <v>87.02</v>
      </c>
      <c r="Q123" t="n">
        <v>204.14</v>
      </c>
      <c r="R123" t="n">
        <v>22.62</v>
      </c>
      <c r="S123" t="n">
        <v>17.37</v>
      </c>
      <c r="T123" t="n">
        <v>538.37</v>
      </c>
      <c r="U123" t="n">
        <v>0.77</v>
      </c>
      <c r="V123" t="n">
        <v>0.76</v>
      </c>
      <c r="W123" t="n">
        <v>1.14</v>
      </c>
      <c r="X123" t="n">
        <v>0.03</v>
      </c>
      <c r="Y123" t="n">
        <v>1</v>
      </c>
      <c r="Z123" t="n">
        <v>10</v>
      </c>
      <c r="AA123" t="n">
        <v>64.43199376563544</v>
      </c>
      <c r="AB123" t="n">
        <v>88.15869640905801</v>
      </c>
      <c r="AC123" t="n">
        <v>79.74495415530623</v>
      </c>
      <c r="AD123" t="n">
        <v>64431.99376563545</v>
      </c>
      <c r="AE123" t="n">
        <v>88158.69640905801</v>
      </c>
      <c r="AF123" t="n">
        <v>2.400649717076777e-06</v>
      </c>
      <c r="AG123" t="n">
        <v>0.0990625</v>
      </c>
      <c r="AH123" t="n">
        <v>79744.95415530623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10.5149</v>
      </c>
      <c r="E124" t="n">
        <v>9.51</v>
      </c>
      <c r="F124" t="n">
        <v>6.72</v>
      </c>
      <c r="G124" t="n">
        <v>134.36</v>
      </c>
      <c r="H124" t="n">
        <v>2.02</v>
      </c>
      <c r="I124" t="n">
        <v>3</v>
      </c>
      <c r="J124" t="n">
        <v>277.75</v>
      </c>
      <c r="K124" t="n">
        <v>56.94</v>
      </c>
      <c r="L124" t="n">
        <v>31.5</v>
      </c>
      <c r="M124" t="n">
        <v>1</v>
      </c>
      <c r="N124" t="n">
        <v>74.31</v>
      </c>
      <c r="O124" t="n">
        <v>34490.61</v>
      </c>
      <c r="P124" t="n">
        <v>87.20999999999999</v>
      </c>
      <c r="Q124" t="n">
        <v>204.14</v>
      </c>
      <c r="R124" t="n">
        <v>22.66</v>
      </c>
      <c r="S124" t="n">
        <v>17.37</v>
      </c>
      <c r="T124" t="n">
        <v>555.9</v>
      </c>
      <c r="U124" t="n">
        <v>0.77</v>
      </c>
      <c r="V124" t="n">
        <v>0.76</v>
      </c>
      <c r="W124" t="n">
        <v>1.14</v>
      </c>
      <c r="X124" t="n">
        <v>0.03</v>
      </c>
      <c r="Y124" t="n">
        <v>1</v>
      </c>
      <c r="Z124" t="n">
        <v>10</v>
      </c>
      <c r="AA124" t="n">
        <v>64.53627135389864</v>
      </c>
      <c r="AB124" t="n">
        <v>88.30137360572215</v>
      </c>
      <c r="AC124" t="n">
        <v>79.87401444056948</v>
      </c>
      <c r="AD124" t="n">
        <v>64536.27135389864</v>
      </c>
      <c r="AE124" t="n">
        <v>88301.37360572215</v>
      </c>
      <c r="AF124" t="n">
        <v>2.400421429463062e-06</v>
      </c>
      <c r="AG124" t="n">
        <v>0.0990625</v>
      </c>
      <c r="AH124" t="n">
        <v>79874.01444056949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10.5137</v>
      </c>
      <c r="E125" t="n">
        <v>9.51</v>
      </c>
      <c r="F125" t="n">
        <v>6.72</v>
      </c>
      <c r="G125" t="n">
        <v>134.38</v>
      </c>
      <c r="H125" t="n">
        <v>2.03</v>
      </c>
      <c r="I125" t="n">
        <v>3</v>
      </c>
      <c r="J125" t="n">
        <v>278.24</v>
      </c>
      <c r="K125" t="n">
        <v>56.94</v>
      </c>
      <c r="L125" t="n">
        <v>31.75</v>
      </c>
      <c r="M125" t="n">
        <v>1</v>
      </c>
      <c r="N125" t="n">
        <v>74.55</v>
      </c>
      <c r="O125" t="n">
        <v>34550.91</v>
      </c>
      <c r="P125" t="n">
        <v>87.51000000000001</v>
      </c>
      <c r="Q125" t="n">
        <v>204.14</v>
      </c>
      <c r="R125" t="n">
        <v>22.66</v>
      </c>
      <c r="S125" t="n">
        <v>17.37</v>
      </c>
      <c r="T125" t="n">
        <v>555.53</v>
      </c>
      <c r="U125" t="n">
        <v>0.77</v>
      </c>
      <c r="V125" t="n">
        <v>0.76</v>
      </c>
      <c r="W125" t="n">
        <v>1.14</v>
      </c>
      <c r="X125" t="n">
        <v>0.03</v>
      </c>
      <c r="Y125" t="n">
        <v>1</v>
      </c>
      <c r="Z125" t="n">
        <v>10</v>
      </c>
      <c r="AA125" t="n">
        <v>64.69869830590616</v>
      </c>
      <c r="AB125" t="n">
        <v>88.52361332723012</v>
      </c>
      <c r="AC125" t="n">
        <v>80.07504391497221</v>
      </c>
      <c r="AD125" t="n">
        <v>64698.69830590617</v>
      </c>
      <c r="AE125" t="n">
        <v>88523.61332723012</v>
      </c>
      <c r="AF125" t="n">
        <v>2.400147484326602e-06</v>
      </c>
      <c r="AG125" t="n">
        <v>0.0990625</v>
      </c>
      <c r="AH125" t="n">
        <v>80075.04391497221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10.5128</v>
      </c>
      <c r="E126" t="n">
        <v>9.51</v>
      </c>
      <c r="F126" t="n">
        <v>6.72</v>
      </c>
      <c r="G126" t="n">
        <v>134.39</v>
      </c>
      <c r="H126" t="n">
        <v>2.04</v>
      </c>
      <c r="I126" t="n">
        <v>3</v>
      </c>
      <c r="J126" t="n">
        <v>278.73</v>
      </c>
      <c r="K126" t="n">
        <v>56.94</v>
      </c>
      <c r="L126" t="n">
        <v>32</v>
      </c>
      <c r="M126" t="n">
        <v>1</v>
      </c>
      <c r="N126" t="n">
        <v>74.79000000000001</v>
      </c>
      <c r="O126" t="n">
        <v>34611.32</v>
      </c>
      <c r="P126" t="n">
        <v>87.56</v>
      </c>
      <c r="Q126" t="n">
        <v>204.14</v>
      </c>
      <c r="R126" t="n">
        <v>22.69</v>
      </c>
      <c r="S126" t="n">
        <v>17.37</v>
      </c>
      <c r="T126" t="n">
        <v>570.37</v>
      </c>
      <c r="U126" t="n">
        <v>0.77</v>
      </c>
      <c r="V126" t="n">
        <v>0.76</v>
      </c>
      <c r="W126" t="n">
        <v>1.14</v>
      </c>
      <c r="X126" t="n">
        <v>0.03</v>
      </c>
      <c r="Y126" t="n">
        <v>1</v>
      </c>
      <c r="Z126" t="n">
        <v>10</v>
      </c>
      <c r="AA126" t="n">
        <v>64.72995397699569</v>
      </c>
      <c r="AB126" t="n">
        <v>88.56637871531768</v>
      </c>
      <c r="AC126" t="n">
        <v>80.11372783444232</v>
      </c>
      <c r="AD126" t="n">
        <v>64729.95397699569</v>
      </c>
      <c r="AE126" t="n">
        <v>88566.37871531768</v>
      </c>
      <c r="AF126" t="n">
        <v>2.399942025474258e-06</v>
      </c>
      <c r="AG126" t="n">
        <v>0.0990625</v>
      </c>
      <c r="AH126" t="n">
        <v>80113.72783444231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10.5156</v>
      </c>
      <c r="E127" t="n">
        <v>9.51</v>
      </c>
      <c r="F127" t="n">
        <v>6.72</v>
      </c>
      <c r="G127" t="n">
        <v>134.34</v>
      </c>
      <c r="H127" t="n">
        <v>2.06</v>
      </c>
      <c r="I127" t="n">
        <v>3</v>
      </c>
      <c r="J127" t="n">
        <v>279.22</v>
      </c>
      <c r="K127" t="n">
        <v>56.94</v>
      </c>
      <c r="L127" t="n">
        <v>32.25</v>
      </c>
      <c r="M127" t="n">
        <v>1</v>
      </c>
      <c r="N127" t="n">
        <v>75.03</v>
      </c>
      <c r="O127" t="n">
        <v>34671.81</v>
      </c>
      <c r="P127" t="n">
        <v>87.79000000000001</v>
      </c>
      <c r="Q127" t="n">
        <v>204.14</v>
      </c>
      <c r="R127" t="n">
        <v>22.6</v>
      </c>
      <c r="S127" t="n">
        <v>17.37</v>
      </c>
      <c r="T127" t="n">
        <v>529.62</v>
      </c>
      <c r="U127" t="n">
        <v>0.77</v>
      </c>
      <c r="V127" t="n">
        <v>0.76</v>
      </c>
      <c r="W127" t="n">
        <v>1.14</v>
      </c>
      <c r="X127" t="n">
        <v>0.03</v>
      </c>
      <c r="Y127" t="n">
        <v>1</v>
      </c>
      <c r="Z127" t="n">
        <v>10</v>
      </c>
      <c r="AA127" t="n">
        <v>64.83226165164197</v>
      </c>
      <c r="AB127" t="n">
        <v>88.70636058926472</v>
      </c>
      <c r="AC127" t="n">
        <v>80.24035003480567</v>
      </c>
      <c r="AD127" t="n">
        <v>64832.26165164197</v>
      </c>
      <c r="AE127" t="n">
        <v>88706.36058926472</v>
      </c>
      <c r="AF127" t="n">
        <v>2.400581230792663e-06</v>
      </c>
      <c r="AG127" t="n">
        <v>0.0990625</v>
      </c>
      <c r="AH127" t="n">
        <v>80240.35003480567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10.5149</v>
      </c>
      <c r="E128" t="n">
        <v>9.51</v>
      </c>
      <c r="F128" t="n">
        <v>6.72</v>
      </c>
      <c r="G128" t="n">
        <v>134.36</v>
      </c>
      <c r="H128" t="n">
        <v>2.07</v>
      </c>
      <c r="I128" t="n">
        <v>3</v>
      </c>
      <c r="J128" t="n">
        <v>279.72</v>
      </c>
      <c r="K128" t="n">
        <v>56.94</v>
      </c>
      <c r="L128" t="n">
        <v>32.5</v>
      </c>
      <c r="M128" t="n">
        <v>1</v>
      </c>
      <c r="N128" t="n">
        <v>75.27</v>
      </c>
      <c r="O128" t="n">
        <v>34732.41</v>
      </c>
      <c r="P128" t="n">
        <v>87.92</v>
      </c>
      <c r="Q128" t="n">
        <v>204.14</v>
      </c>
      <c r="R128" t="n">
        <v>22.61</v>
      </c>
      <c r="S128" t="n">
        <v>17.37</v>
      </c>
      <c r="T128" t="n">
        <v>532.63</v>
      </c>
      <c r="U128" t="n">
        <v>0.77</v>
      </c>
      <c r="V128" t="n">
        <v>0.76</v>
      </c>
      <c r="W128" t="n">
        <v>1.14</v>
      </c>
      <c r="X128" t="n">
        <v>0.03</v>
      </c>
      <c r="Y128" t="n">
        <v>1</v>
      </c>
      <c r="Z128" t="n">
        <v>10</v>
      </c>
      <c r="AA128" t="n">
        <v>64.9037299681071</v>
      </c>
      <c r="AB128" t="n">
        <v>88.80414669281184</v>
      </c>
      <c r="AC128" t="n">
        <v>80.32880356987395</v>
      </c>
      <c r="AD128" t="n">
        <v>64903.7299681071</v>
      </c>
      <c r="AE128" t="n">
        <v>88804.14669281185</v>
      </c>
      <c r="AF128" t="n">
        <v>2.400421429463062e-06</v>
      </c>
      <c r="AG128" t="n">
        <v>0.0990625</v>
      </c>
      <c r="AH128" t="n">
        <v>80328.80356987395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10.5128</v>
      </c>
      <c r="E129" t="n">
        <v>9.51</v>
      </c>
      <c r="F129" t="n">
        <v>6.72</v>
      </c>
      <c r="G129" t="n">
        <v>134.39</v>
      </c>
      <c r="H129" t="n">
        <v>2.08</v>
      </c>
      <c r="I129" t="n">
        <v>3</v>
      </c>
      <c r="J129" t="n">
        <v>280.21</v>
      </c>
      <c r="K129" t="n">
        <v>56.94</v>
      </c>
      <c r="L129" t="n">
        <v>32.75</v>
      </c>
      <c r="M129" t="n">
        <v>0</v>
      </c>
      <c r="N129" t="n">
        <v>75.51000000000001</v>
      </c>
      <c r="O129" t="n">
        <v>34793.09</v>
      </c>
      <c r="P129" t="n">
        <v>88.06</v>
      </c>
      <c r="Q129" t="n">
        <v>204.14</v>
      </c>
      <c r="R129" t="n">
        <v>22.62</v>
      </c>
      <c r="S129" t="n">
        <v>17.37</v>
      </c>
      <c r="T129" t="n">
        <v>539.72</v>
      </c>
      <c r="U129" t="n">
        <v>0.77</v>
      </c>
      <c r="V129" t="n">
        <v>0.76</v>
      </c>
      <c r="W129" t="n">
        <v>1.14</v>
      </c>
      <c r="X129" t="n">
        <v>0.03</v>
      </c>
      <c r="Y129" t="n">
        <v>1</v>
      </c>
      <c r="Z129" t="n">
        <v>10</v>
      </c>
      <c r="AA129" t="n">
        <v>64.98877934069323</v>
      </c>
      <c r="AB129" t="n">
        <v>88.92051499649764</v>
      </c>
      <c r="AC129" t="n">
        <v>80.43406584597996</v>
      </c>
      <c r="AD129" t="n">
        <v>64988.77934069323</v>
      </c>
      <c r="AE129" t="n">
        <v>88920.51499649764</v>
      </c>
      <c r="AF129" t="n">
        <v>2.399942025474258e-06</v>
      </c>
      <c r="AG129" t="n">
        <v>0.0990625</v>
      </c>
      <c r="AH129" t="n">
        <v>80434.06584597996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9.8377</v>
      </c>
      <c r="E2" t="n">
        <v>10.16</v>
      </c>
      <c r="F2" t="n">
        <v>7.53</v>
      </c>
      <c r="G2" t="n">
        <v>10.51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57.91</v>
      </c>
      <c r="Q2" t="n">
        <v>204.16</v>
      </c>
      <c r="R2" t="n">
        <v>48.25</v>
      </c>
      <c r="S2" t="n">
        <v>17.37</v>
      </c>
      <c r="T2" t="n">
        <v>13154.31</v>
      </c>
      <c r="U2" t="n">
        <v>0.36</v>
      </c>
      <c r="V2" t="n">
        <v>0.68</v>
      </c>
      <c r="W2" t="n">
        <v>1.2</v>
      </c>
      <c r="X2" t="n">
        <v>0.84</v>
      </c>
      <c r="Y2" t="n">
        <v>1</v>
      </c>
      <c r="Z2" t="n">
        <v>10</v>
      </c>
      <c r="AA2" t="n">
        <v>46.88272699625976</v>
      </c>
      <c r="AB2" t="n">
        <v>64.14701539620202</v>
      </c>
      <c r="AC2" t="n">
        <v>58.02491427770359</v>
      </c>
      <c r="AD2" t="n">
        <v>46882.72699625976</v>
      </c>
      <c r="AE2" t="n">
        <v>64147.01539620203</v>
      </c>
      <c r="AF2" t="n">
        <v>2.650663600024087e-06</v>
      </c>
      <c r="AG2" t="n">
        <v>0.1058333333333333</v>
      </c>
      <c r="AH2" t="n">
        <v>58024.9142777036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10.2102</v>
      </c>
      <c r="E3" t="n">
        <v>9.789999999999999</v>
      </c>
      <c r="F3" t="n">
        <v>7.33</v>
      </c>
      <c r="G3" t="n">
        <v>13.33</v>
      </c>
      <c r="H3" t="n">
        <v>0.27</v>
      </c>
      <c r="I3" t="n">
        <v>33</v>
      </c>
      <c r="J3" t="n">
        <v>81.14</v>
      </c>
      <c r="K3" t="n">
        <v>35.1</v>
      </c>
      <c r="L3" t="n">
        <v>1.25</v>
      </c>
      <c r="M3" t="n">
        <v>31</v>
      </c>
      <c r="N3" t="n">
        <v>9.789999999999999</v>
      </c>
      <c r="O3" t="n">
        <v>10241.25</v>
      </c>
      <c r="P3" t="n">
        <v>55.86</v>
      </c>
      <c r="Q3" t="n">
        <v>204.16</v>
      </c>
      <c r="R3" t="n">
        <v>41.63</v>
      </c>
      <c r="S3" t="n">
        <v>17.37</v>
      </c>
      <c r="T3" t="n">
        <v>9894.129999999999</v>
      </c>
      <c r="U3" t="n">
        <v>0.42</v>
      </c>
      <c r="V3" t="n">
        <v>0.7</v>
      </c>
      <c r="W3" t="n">
        <v>1.2</v>
      </c>
      <c r="X3" t="n">
        <v>0.64</v>
      </c>
      <c r="Y3" t="n">
        <v>1</v>
      </c>
      <c r="Z3" t="n">
        <v>10</v>
      </c>
      <c r="AA3" t="n">
        <v>43.80795723669858</v>
      </c>
      <c r="AB3" t="n">
        <v>59.93997976190436</v>
      </c>
      <c r="AC3" t="n">
        <v>54.21939221973037</v>
      </c>
      <c r="AD3" t="n">
        <v>43807.95723669857</v>
      </c>
      <c r="AE3" t="n">
        <v>59939.97976190436</v>
      </c>
      <c r="AF3" t="n">
        <v>2.751029761932762e-06</v>
      </c>
      <c r="AG3" t="n">
        <v>0.1019791666666667</v>
      </c>
      <c r="AH3" t="n">
        <v>54219.39221973038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10.4493</v>
      </c>
      <c r="E4" t="n">
        <v>9.57</v>
      </c>
      <c r="F4" t="n">
        <v>7.21</v>
      </c>
      <c r="G4" t="n">
        <v>16.03</v>
      </c>
      <c r="H4" t="n">
        <v>0.32</v>
      </c>
      <c r="I4" t="n">
        <v>27</v>
      </c>
      <c r="J4" t="n">
        <v>81.44</v>
      </c>
      <c r="K4" t="n">
        <v>35.1</v>
      </c>
      <c r="L4" t="n">
        <v>1.5</v>
      </c>
      <c r="M4" t="n">
        <v>25</v>
      </c>
      <c r="N4" t="n">
        <v>9.84</v>
      </c>
      <c r="O4" t="n">
        <v>10278.32</v>
      </c>
      <c r="P4" t="n">
        <v>54.43</v>
      </c>
      <c r="Q4" t="n">
        <v>204.15</v>
      </c>
      <c r="R4" t="n">
        <v>38</v>
      </c>
      <c r="S4" t="n">
        <v>17.37</v>
      </c>
      <c r="T4" t="n">
        <v>8105.34</v>
      </c>
      <c r="U4" t="n">
        <v>0.46</v>
      </c>
      <c r="V4" t="n">
        <v>0.71</v>
      </c>
      <c r="W4" t="n">
        <v>1.18</v>
      </c>
      <c r="X4" t="n">
        <v>0.52</v>
      </c>
      <c r="Y4" t="n">
        <v>1</v>
      </c>
      <c r="Z4" t="n">
        <v>10</v>
      </c>
      <c r="AA4" t="n">
        <v>41.90404832231735</v>
      </c>
      <c r="AB4" t="n">
        <v>57.33496759055294</v>
      </c>
      <c r="AC4" t="n">
        <v>51.86299875395656</v>
      </c>
      <c r="AD4" t="n">
        <v>41904.04832231735</v>
      </c>
      <c r="AE4" t="n">
        <v>57334.96759055294</v>
      </c>
      <c r="AF4" t="n">
        <v>2.815452713106893e-06</v>
      </c>
      <c r="AG4" t="n">
        <v>0.0996875</v>
      </c>
      <c r="AH4" t="n">
        <v>51862.99875395656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10.6198</v>
      </c>
      <c r="E5" t="n">
        <v>9.42</v>
      </c>
      <c r="F5" t="n">
        <v>7.13</v>
      </c>
      <c r="G5" t="n">
        <v>18.6</v>
      </c>
      <c r="H5" t="n">
        <v>0.38</v>
      </c>
      <c r="I5" t="n">
        <v>23</v>
      </c>
      <c r="J5" t="n">
        <v>81.73999999999999</v>
      </c>
      <c r="K5" t="n">
        <v>35.1</v>
      </c>
      <c r="L5" t="n">
        <v>1.75</v>
      </c>
      <c r="M5" t="n">
        <v>21</v>
      </c>
      <c r="N5" t="n">
        <v>9.890000000000001</v>
      </c>
      <c r="O5" t="n">
        <v>10315.41</v>
      </c>
      <c r="P5" t="n">
        <v>53.34</v>
      </c>
      <c r="Q5" t="n">
        <v>204.19</v>
      </c>
      <c r="R5" t="n">
        <v>35.68</v>
      </c>
      <c r="S5" t="n">
        <v>17.37</v>
      </c>
      <c r="T5" t="n">
        <v>6965.96</v>
      </c>
      <c r="U5" t="n">
        <v>0.49</v>
      </c>
      <c r="V5" t="n">
        <v>0.72</v>
      </c>
      <c r="W5" t="n">
        <v>1.17</v>
      </c>
      <c r="X5" t="n">
        <v>0.44</v>
      </c>
      <c r="Y5" t="n">
        <v>1</v>
      </c>
      <c r="Z5" t="n">
        <v>10</v>
      </c>
      <c r="AA5" t="n">
        <v>40.57163279329518</v>
      </c>
      <c r="AB5" t="n">
        <v>55.51189788172912</v>
      </c>
      <c r="AC5" t="n">
        <v>50.21392025944304</v>
      </c>
      <c r="AD5" t="n">
        <v>40571.63279329518</v>
      </c>
      <c r="AE5" t="n">
        <v>55511.89788172912</v>
      </c>
      <c r="AF5" t="n">
        <v>2.86139212412818e-06</v>
      </c>
      <c r="AG5" t="n">
        <v>0.098125</v>
      </c>
      <c r="AH5" t="n">
        <v>50213.92025944305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10.7386</v>
      </c>
      <c r="E6" t="n">
        <v>9.31</v>
      </c>
      <c r="F6" t="n">
        <v>7.08</v>
      </c>
      <c r="G6" t="n">
        <v>21.23</v>
      </c>
      <c r="H6" t="n">
        <v>0.43</v>
      </c>
      <c r="I6" t="n">
        <v>20</v>
      </c>
      <c r="J6" t="n">
        <v>82.04000000000001</v>
      </c>
      <c r="K6" t="n">
        <v>35.1</v>
      </c>
      <c r="L6" t="n">
        <v>2</v>
      </c>
      <c r="M6" t="n">
        <v>18</v>
      </c>
      <c r="N6" t="n">
        <v>9.94</v>
      </c>
      <c r="O6" t="n">
        <v>10352.53</v>
      </c>
      <c r="P6" t="n">
        <v>52.56</v>
      </c>
      <c r="Q6" t="n">
        <v>204.18</v>
      </c>
      <c r="R6" t="n">
        <v>33.83</v>
      </c>
      <c r="S6" t="n">
        <v>17.37</v>
      </c>
      <c r="T6" t="n">
        <v>6059.5</v>
      </c>
      <c r="U6" t="n">
        <v>0.51</v>
      </c>
      <c r="V6" t="n">
        <v>0.72</v>
      </c>
      <c r="W6" t="n">
        <v>1.17</v>
      </c>
      <c r="X6" t="n">
        <v>0.38</v>
      </c>
      <c r="Y6" t="n">
        <v>1</v>
      </c>
      <c r="Z6" t="n">
        <v>10</v>
      </c>
      <c r="AA6" t="n">
        <v>39.66667698072462</v>
      </c>
      <c r="AB6" t="n">
        <v>54.2736974151433</v>
      </c>
      <c r="AC6" t="n">
        <v>49.09389190755922</v>
      </c>
      <c r="AD6" t="n">
        <v>39666.67698072462</v>
      </c>
      <c r="AE6" t="n">
        <v>54273.6974151433</v>
      </c>
      <c r="AF6" t="n">
        <v>2.893401520194625e-06</v>
      </c>
      <c r="AG6" t="n">
        <v>0.09697916666666667</v>
      </c>
      <c r="AH6" t="n">
        <v>49093.89190755922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10.8316</v>
      </c>
      <c r="E7" t="n">
        <v>9.23</v>
      </c>
      <c r="F7" t="n">
        <v>7.03</v>
      </c>
      <c r="G7" t="n">
        <v>23.43</v>
      </c>
      <c r="H7" t="n">
        <v>0.48</v>
      </c>
      <c r="I7" t="n">
        <v>18</v>
      </c>
      <c r="J7" t="n">
        <v>82.34</v>
      </c>
      <c r="K7" t="n">
        <v>35.1</v>
      </c>
      <c r="L7" t="n">
        <v>2.25</v>
      </c>
      <c r="M7" t="n">
        <v>16</v>
      </c>
      <c r="N7" t="n">
        <v>9.99</v>
      </c>
      <c r="O7" t="n">
        <v>10389.66</v>
      </c>
      <c r="P7" t="n">
        <v>51.52</v>
      </c>
      <c r="Q7" t="n">
        <v>204.15</v>
      </c>
      <c r="R7" t="n">
        <v>32.51</v>
      </c>
      <c r="S7" t="n">
        <v>17.37</v>
      </c>
      <c r="T7" t="n">
        <v>5407.13</v>
      </c>
      <c r="U7" t="n">
        <v>0.53</v>
      </c>
      <c r="V7" t="n">
        <v>0.73</v>
      </c>
      <c r="W7" t="n">
        <v>1.16</v>
      </c>
      <c r="X7" t="n">
        <v>0.34</v>
      </c>
      <c r="Y7" t="n">
        <v>1</v>
      </c>
      <c r="Z7" t="n">
        <v>10</v>
      </c>
      <c r="AA7" t="n">
        <v>38.73953309442033</v>
      </c>
      <c r="AB7" t="n">
        <v>53.0051382472064</v>
      </c>
      <c r="AC7" t="n">
        <v>47.94640224617248</v>
      </c>
      <c r="AD7" t="n">
        <v>38739.53309442033</v>
      </c>
      <c r="AE7" t="n">
        <v>53005.13824720641</v>
      </c>
      <c r="AF7" t="n">
        <v>2.918459380751689e-06</v>
      </c>
      <c r="AG7" t="n">
        <v>0.09614583333333333</v>
      </c>
      <c r="AH7" t="n">
        <v>47946.40224617248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10.9055</v>
      </c>
      <c r="E8" t="n">
        <v>9.17</v>
      </c>
      <c r="F8" t="n">
        <v>7</v>
      </c>
      <c r="G8" t="n">
        <v>26.26</v>
      </c>
      <c r="H8" t="n">
        <v>0.53</v>
      </c>
      <c r="I8" t="n">
        <v>16</v>
      </c>
      <c r="J8" t="n">
        <v>82.65000000000001</v>
      </c>
      <c r="K8" t="n">
        <v>35.1</v>
      </c>
      <c r="L8" t="n">
        <v>2.5</v>
      </c>
      <c r="M8" t="n">
        <v>14</v>
      </c>
      <c r="N8" t="n">
        <v>10.04</v>
      </c>
      <c r="O8" t="n">
        <v>10426.82</v>
      </c>
      <c r="P8" t="n">
        <v>50.9</v>
      </c>
      <c r="Q8" t="n">
        <v>204.14</v>
      </c>
      <c r="R8" t="n">
        <v>31.43</v>
      </c>
      <c r="S8" t="n">
        <v>17.37</v>
      </c>
      <c r="T8" t="n">
        <v>4877.08</v>
      </c>
      <c r="U8" t="n">
        <v>0.55</v>
      </c>
      <c r="V8" t="n">
        <v>0.73</v>
      </c>
      <c r="W8" t="n">
        <v>1.17</v>
      </c>
      <c r="X8" t="n">
        <v>0.31</v>
      </c>
      <c r="Y8" t="n">
        <v>1</v>
      </c>
      <c r="Z8" t="n">
        <v>10</v>
      </c>
      <c r="AA8" t="n">
        <v>38.13223851764297</v>
      </c>
      <c r="AB8" t="n">
        <v>52.17421101531779</v>
      </c>
      <c r="AC8" t="n">
        <v>47.19477754307913</v>
      </c>
      <c r="AD8" t="n">
        <v>38132.23851764297</v>
      </c>
      <c r="AE8" t="n">
        <v>52174.21101531779</v>
      </c>
      <c r="AF8" t="n">
        <v>2.938370949516927e-06</v>
      </c>
      <c r="AG8" t="n">
        <v>0.09552083333333333</v>
      </c>
      <c r="AH8" t="n">
        <v>47194.77754307913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10.9519</v>
      </c>
      <c r="E9" t="n">
        <v>9.130000000000001</v>
      </c>
      <c r="F9" t="n">
        <v>6.98</v>
      </c>
      <c r="G9" t="n">
        <v>27.92</v>
      </c>
      <c r="H9" t="n">
        <v>0.58</v>
      </c>
      <c r="I9" t="n">
        <v>15</v>
      </c>
      <c r="J9" t="n">
        <v>82.95</v>
      </c>
      <c r="K9" t="n">
        <v>35.1</v>
      </c>
      <c r="L9" t="n">
        <v>2.75</v>
      </c>
      <c r="M9" t="n">
        <v>13</v>
      </c>
      <c r="N9" t="n">
        <v>10.1</v>
      </c>
      <c r="O9" t="n">
        <v>10463.99</v>
      </c>
      <c r="P9" t="n">
        <v>50.19</v>
      </c>
      <c r="Q9" t="n">
        <v>204.14</v>
      </c>
      <c r="R9" t="n">
        <v>30.87</v>
      </c>
      <c r="S9" t="n">
        <v>17.37</v>
      </c>
      <c r="T9" t="n">
        <v>4601.49</v>
      </c>
      <c r="U9" t="n">
        <v>0.5600000000000001</v>
      </c>
      <c r="V9" t="n">
        <v>0.73</v>
      </c>
      <c r="W9" t="n">
        <v>1.16</v>
      </c>
      <c r="X9" t="n">
        <v>0.29</v>
      </c>
      <c r="Y9" t="n">
        <v>1</v>
      </c>
      <c r="Z9" t="n">
        <v>10</v>
      </c>
      <c r="AA9" t="n">
        <v>37.59388833928666</v>
      </c>
      <c r="AB9" t="n">
        <v>51.43761655096061</v>
      </c>
      <c r="AC9" t="n">
        <v>46.52848262058119</v>
      </c>
      <c r="AD9" t="n">
        <v>37593.88833928666</v>
      </c>
      <c r="AE9" t="n">
        <v>51437.61655096061</v>
      </c>
      <c r="AF9" t="n">
        <v>2.950872935859377e-06</v>
      </c>
      <c r="AG9" t="n">
        <v>0.09510416666666667</v>
      </c>
      <c r="AH9" t="n">
        <v>46528.48262058119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11.0579</v>
      </c>
      <c r="E10" t="n">
        <v>9.039999999999999</v>
      </c>
      <c r="F10" t="n">
        <v>6.93</v>
      </c>
      <c r="G10" t="n">
        <v>31.97</v>
      </c>
      <c r="H10" t="n">
        <v>0.63</v>
      </c>
      <c r="I10" t="n">
        <v>13</v>
      </c>
      <c r="J10" t="n">
        <v>83.25</v>
      </c>
      <c r="K10" t="n">
        <v>35.1</v>
      </c>
      <c r="L10" t="n">
        <v>3</v>
      </c>
      <c r="M10" t="n">
        <v>11</v>
      </c>
      <c r="N10" t="n">
        <v>10.15</v>
      </c>
      <c r="O10" t="n">
        <v>10501.19</v>
      </c>
      <c r="P10" t="n">
        <v>49.4</v>
      </c>
      <c r="Q10" t="n">
        <v>204.14</v>
      </c>
      <c r="R10" t="n">
        <v>29.26</v>
      </c>
      <c r="S10" t="n">
        <v>17.37</v>
      </c>
      <c r="T10" t="n">
        <v>3804.89</v>
      </c>
      <c r="U10" t="n">
        <v>0.59</v>
      </c>
      <c r="V10" t="n">
        <v>0.74</v>
      </c>
      <c r="W10" t="n">
        <v>1.15</v>
      </c>
      <c r="X10" t="n">
        <v>0.24</v>
      </c>
      <c r="Y10" t="n">
        <v>1</v>
      </c>
      <c r="Z10" t="n">
        <v>10</v>
      </c>
      <c r="AA10" t="n">
        <v>36.78384327196271</v>
      </c>
      <c r="AB10" t="n">
        <v>50.32927715318714</v>
      </c>
      <c r="AC10" t="n">
        <v>45.52592157936382</v>
      </c>
      <c r="AD10" t="n">
        <v>36783.84327196271</v>
      </c>
      <c r="AE10" t="n">
        <v>50329.27715318714</v>
      </c>
      <c r="AF10" t="n">
        <v>2.979433508107215e-06</v>
      </c>
      <c r="AG10" t="n">
        <v>0.09416666666666666</v>
      </c>
      <c r="AH10" t="n">
        <v>45525.92157936382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11.0909</v>
      </c>
      <c r="E11" t="n">
        <v>9.02</v>
      </c>
      <c r="F11" t="n">
        <v>6.92</v>
      </c>
      <c r="G11" t="n">
        <v>34.59</v>
      </c>
      <c r="H11" t="n">
        <v>0.68</v>
      </c>
      <c r="I11" t="n">
        <v>12</v>
      </c>
      <c r="J11" t="n">
        <v>83.55</v>
      </c>
      <c r="K11" t="n">
        <v>35.1</v>
      </c>
      <c r="L11" t="n">
        <v>3.25</v>
      </c>
      <c r="M11" t="n">
        <v>10</v>
      </c>
      <c r="N11" t="n">
        <v>10.2</v>
      </c>
      <c r="O11" t="n">
        <v>10538.42</v>
      </c>
      <c r="P11" t="n">
        <v>48.92</v>
      </c>
      <c r="Q11" t="n">
        <v>204.16</v>
      </c>
      <c r="R11" t="n">
        <v>28.88</v>
      </c>
      <c r="S11" t="n">
        <v>17.37</v>
      </c>
      <c r="T11" t="n">
        <v>3620.27</v>
      </c>
      <c r="U11" t="n">
        <v>0.6</v>
      </c>
      <c r="V11" t="n">
        <v>0.74</v>
      </c>
      <c r="W11" t="n">
        <v>1.16</v>
      </c>
      <c r="X11" t="n">
        <v>0.23</v>
      </c>
      <c r="Y11" t="n">
        <v>1</v>
      </c>
      <c r="Z11" t="n">
        <v>10</v>
      </c>
      <c r="AA11" t="n">
        <v>36.42866741090589</v>
      </c>
      <c r="AB11" t="n">
        <v>49.84330987083843</v>
      </c>
      <c r="AC11" t="n">
        <v>45.08633433238166</v>
      </c>
      <c r="AD11" t="n">
        <v>36428.66741090589</v>
      </c>
      <c r="AE11" t="n">
        <v>49843.30987083844</v>
      </c>
      <c r="AF11" t="n">
        <v>2.988325007014561e-06</v>
      </c>
      <c r="AG11" t="n">
        <v>0.09395833333333332</v>
      </c>
      <c r="AH11" t="n">
        <v>45086.33433238166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11.1462</v>
      </c>
      <c r="E12" t="n">
        <v>8.970000000000001</v>
      </c>
      <c r="F12" t="n">
        <v>6.89</v>
      </c>
      <c r="G12" t="n">
        <v>37.58</v>
      </c>
      <c r="H12" t="n">
        <v>0.73</v>
      </c>
      <c r="I12" t="n">
        <v>11</v>
      </c>
      <c r="J12" t="n">
        <v>83.84999999999999</v>
      </c>
      <c r="K12" t="n">
        <v>35.1</v>
      </c>
      <c r="L12" t="n">
        <v>3.5</v>
      </c>
      <c r="M12" t="n">
        <v>9</v>
      </c>
      <c r="N12" t="n">
        <v>10.25</v>
      </c>
      <c r="O12" t="n">
        <v>10575.66</v>
      </c>
      <c r="P12" t="n">
        <v>47.87</v>
      </c>
      <c r="Q12" t="n">
        <v>204.14</v>
      </c>
      <c r="R12" t="n">
        <v>27.89</v>
      </c>
      <c r="S12" t="n">
        <v>17.37</v>
      </c>
      <c r="T12" t="n">
        <v>3132.84</v>
      </c>
      <c r="U12" t="n">
        <v>0.62</v>
      </c>
      <c r="V12" t="n">
        <v>0.74</v>
      </c>
      <c r="W12" t="n">
        <v>1.16</v>
      </c>
      <c r="X12" t="n">
        <v>0.2</v>
      </c>
      <c r="Y12" t="n">
        <v>1</v>
      </c>
      <c r="Z12" t="n">
        <v>10</v>
      </c>
      <c r="AA12" t="n">
        <v>35.69772677381166</v>
      </c>
      <c r="AB12" t="n">
        <v>48.84320464434591</v>
      </c>
      <c r="AC12" t="n">
        <v>44.1816777450461</v>
      </c>
      <c r="AD12" t="n">
        <v>35697.72677381166</v>
      </c>
      <c r="AE12" t="n">
        <v>48843.20464434591</v>
      </c>
      <c r="AF12" t="n">
        <v>3.003225003668386e-06</v>
      </c>
      <c r="AG12" t="n">
        <v>0.09343750000000001</v>
      </c>
      <c r="AH12" t="n">
        <v>44181.6777450461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11.2027</v>
      </c>
      <c r="E13" t="n">
        <v>8.93</v>
      </c>
      <c r="F13" t="n">
        <v>6.86</v>
      </c>
      <c r="G13" t="n">
        <v>41.17</v>
      </c>
      <c r="H13" t="n">
        <v>0.78</v>
      </c>
      <c r="I13" t="n">
        <v>10</v>
      </c>
      <c r="J13" t="n">
        <v>84.15000000000001</v>
      </c>
      <c r="K13" t="n">
        <v>35.1</v>
      </c>
      <c r="L13" t="n">
        <v>3.75</v>
      </c>
      <c r="M13" t="n">
        <v>8</v>
      </c>
      <c r="N13" t="n">
        <v>10.3</v>
      </c>
      <c r="O13" t="n">
        <v>10612.93</v>
      </c>
      <c r="P13" t="n">
        <v>46.84</v>
      </c>
      <c r="Q13" t="n">
        <v>204.16</v>
      </c>
      <c r="R13" t="n">
        <v>27.15</v>
      </c>
      <c r="S13" t="n">
        <v>17.37</v>
      </c>
      <c r="T13" t="n">
        <v>2765.54</v>
      </c>
      <c r="U13" t="n">
        <v>0.64</v>
      </c>
      <c r="V13" t="n">
        <v>0.74</v>
      </c>
      <c r="W13" t="n">
        <v>1.15</v>
      </c>
      <c r="X13" t="n">
        <v>0.17</v>
      </c>
      <c r="Y13" t="n">
        <v>1</v>
      </c>
      <c r="Z13" t="n">
        <v>10</v>
      </c>
      <c r="AA13" t="n">
        <v>34.98042533547477</v>
      </c>
      <c r="AB13" t="n">
        <v>47.86176117131205</v>
      </c>
      <c r="AC13" t="n">
        <v>43.29390185961112</v>
      </c>
      <c r="AD13" t="n">
        <v>34980.42533547477</v>
      </c>
      <c r="AE13" t="n">
        <v>47861.76117131205</v>
      </c>
      <c r="AF13" t="n">
        <v>3.018448327555205e-06</v>
      </c>
      <c r="AG13" t="n">
        <v>0.09302083333333333</v>
      </c>
      <c r="AH13" t="n">
        <v>43293.90185961112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11.2013</v>
      </c>
      <c r="E14" t="n">
        <v>8.93</v>
      </c>
      <c r="F14" t="n">
        <v>6.86</v>
      </c>
      <c r="G14" t="n">
        <v>41.18</v>
      </c>
      <c r="H14" t="n">
        <v>0.83</v>
      </c>
      <c r="I14" t="n">
        <v>10</v>
      </c>
      <c r="J14" t="n">
        <v>84.45999999999999</v>
      </c>
      <c r="K14" t="n">
        <v>35.1</v>
      </c>
      <c r="L14" t="n">
        <v>4</v>
      </c>
      <c r="M14" t="n">
        <v>8</v>
      </c>
      <c r="N14" t="n">
        <v>10.36</v>
      </c>
      <c r="O14" t="n">
        <v>10650.22</v>
      </c>
      <c r="P14" t="n">
        <v>46.84</v>
      </c>
      <c r="Q14" t="n">
        <v>204.14</v>
      </c>
      <c r="R14" t="n">
        <v>27.15</v>
      </c>
      <c r="S14" t="n">
        <v>17.37</v>
      </c>
      <c r="T14" t="n">
        <v>2768.92</v>
      </c>
      <c r="U14" t="n">
        <v>0.64</v>
      </c>
      <c r="V14" t="n">
        <v>0.74</v>
      </c>
      <c r="W14" t="n">
        <v>1.15</v>
      </c>
      <c r="X14" t="n">
        <v>0.17</v>
      </c>
      <c r="Y14" t="n">
        <v>1</v>
      </c>
      <c r="Z14" t="n">
        <v>10</v>
      </c>
      <c r="AA14" t="n">
        <v>34.9845636349609</v>
      </c>
      <c r="AB14" t="n">
        <v>47.86742337523784</v>
      </c>
      <c r="AC14" t="n">
        <v>43.2990236707412</v>
      </c>
      <c r="AD14" t="n">
        <v>34984.5636349609</v>
      </c>
      <c r="AE14" t="n">
        <v>47867.42337523784</v>
      </c>
      <c r="AF14" t="n">
        <v>3.018071112450044e-06</v>
      </c>
      <c r="AG14" t="n">
        <v>0.09302083333333333</v>
      </c>
      <c r="AH14" t="n">
        <v>43299.0236707412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11.223</v>
      </c>
      <c r="E15" t="n">
        <v>8.91</v>
      </c>
      <c r="F15" t="n">
        <v>6.86</v>
      </c>
      <c r="G15" t="n">
        <v>45.76</v>
      </c>
      <c r="H15" t="n">
        <v>0.88</v>
      </c>
      <c r="I15" t="n">
        <v>9</v>
      </c>
      <c r="J15" t="n">
        <v>84.76000000000001</v>
      </c>
      <c r="K15" t="n">
        <v>35.1</v>
      </c>
      <c r="L15" t="n">
        <v>4.25</v>
      </c>
      <c r="M15" t="n">
        <v>7</v>
      </c>
      <c r="N15" t="n">
        <v>10.41</v>
      </c>
      <c r="O15" t="n">
        <v>10687.53</v>
      </c>
      <c r="P15" t="n">
        <v>46.4</v>
      </c>
      <c r="Q15" t="n">
        <v>204.17</v>
      </c>
      <c r="R15" t="n">
        <v>27.21</v>
      </c>
      <c r="S15" t="n">
        <v>17.37</v>
      </c>
      <c r="T15" t="n">
        <v>2804.44</v>
      </c>
      <c r="U15" t="n">
        <v>0.64</v>
      </c>
      <c r="V15" t="n">
        <v>0.74</v>
      </c>
      <c r="W15" t="n">
        <v>1.15</v>
      </c>
      <c r="X15" t="n">
        <v>0.17</v>
      </c>
      <c r="Y15" t="n">
        <v>1</v>
      </c>
      <c r="Z15" t="n">
        <v>10</v>
      </c>
      <c r="AA15" t="n">
        <v>34.70665128496389</v>
      </c>
      <c r="AB15" t="n">
        <v>47.48717143734618</v>
      </c>
      <c r="AC15" t="n">
        <v>42.95506244411384</v>
      </c>
      <c r="AD15" t="n">
        <v>34706.65128496389</v>
      </c>
      <c r="AE15" t="n">
        <v>47487.17143734619</v>
      </c>
      <c r="AF15" t="n">
        <v>3.023917946580027e-06</v>
      </c>
      <c r="AG15" t="n">
        <v>0.09281250000000001</v>
      </c>
      <c r="AH15" t="n">
        <v>42955.06244411384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11.2272</v>
      </c>
      <c r="E16" t="n">
        <v>8.91</v>
      </c>
      <c r="F16" t="n">
        <v>6.86</v>
      </c>
      <c r="G16" t="n">
        <v>45.73</v>
      </c>
      <c r="H16" t="n">
        <v>0.93</v>
      </c>
      <c r="I16" t="n">
        <v>9</v>
      </c>
      <c r="J16" t="n">
        <v>85.06</v>
      </c>
      <c r="K16" t="n">
        <v>35.1</v>
      </c>
      <c r="L16" t="n">
        <v>4.5</v>
      </c>
      <c r="M16" t="n">
        <v>7</v>
      </c>
      <c r="N16" t="n">
        <v>10.46</v>
      </c>
      <c r="O16" t="n">
        <v>10724.86</v>
      </c>
      <c r="P16" t="n">
        <v>45.64</v>
      </c>
      <c r="Q16" t="n">
        <v>204.15</v>
      </c>
      <c r="R16" t="n">
        <v>27.07</v>
      </c>
      <c r="S16" t="n">
        <v>17.37</v>
      </c>
      <c r="T16" t="n">
        <v>2734.58</v>
      </c>
      <c r="U16" t="n">
        <v>0.64</v>
      </c>
      <c r="V16" t="n">
        <v>0.74</v>
      </c>
      <c r="W16" t="n">
        <v>1.15</v>
      </c>
      <c r="X16" t="n">
        <v>0.17</v>
      </c>
      <c r="Y16" t="n">
        <v>1</v>
      </c>
      <c r="Z16" t="n">
        <v>10</v>
      </c>
      <c r="AA16" t="n">
        <v>34.32598612402876</v>
      </c>
      <c r="AB16" t="n">
        <v>46.96632857039562</v>
      </c>
      <c r="AC16" t="n">
        <v>42.48392808937594</v>
      </c>
      <c r="AD16" t="n">
        <v>34325.98612402876</v>
      </c>
      <c r="AE16" t="n">
        <v>46966.32857039563</v>
      </c>
      <c r="AF16" t="n">
        <v>3.025049591895507e-06</v>
      </c>
      <c r="AG16" t="n">
        <v>0.09281250000000001</v>
      </c>
      <c r="AH16" t="n">
        <v>42483.92808937594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11.292</v>
      </c>
      <c r="E17" t="n">
        <v>8.859999999999999</v>
      </c>
      <c r="F17" t="n">
        <v>6.83</v>
      </c>
      <c r="G17" t="n">
        <v>51.2</v>
      </c>
      <c r="H17" t="n">
        <v>0.98</v>
      </c>
      <c r="I17" t="n">
        <v>8</v>
      </c>
      <c r="J17" t="n">
        <v>85.36</v>
      </c>
      <c r="K17" t="n">
        <v>35.1</v>
      </c>
      <c r="L17" t="n">
        <v>4.75</v>
      </c>
      <c r="M17" t="n">
        <v>6</v>
      </c>
      <c r="N17" t="n">
        <v>10.51</v>
      </c>
      <c r="O17" t="n">
        <v>10762.22</v>
      </c>
      <c r="P17" t="n">
        <v>44.51</v>
      </c>
      <c r="Q17" t="n">
        <v>204.14</v>
      </c>
      <c r="R17" t="n">
        <v>25.92</v>
      </c>
      <c r="S17" t="n">
        <v>17.37</v>
      </c>
      <c r="T17" t="n">
        <v>2159.96</v>
      </c>
      <c r="U17" t="n">
        <v>0.67</v>
      </c>
      <c r="V17" t="n">
        <v>0.75</v>
      </c>
      <c r="W17" t="n">
        <v>1.15</v>
      </c>
      <c r="X17" t="n">
        <v>0.14</v>
      </c>
      <c r="Y17" t="n">
        <v>1</v>
      </c>
      <c r="Z17" t="n">
        <v>10</v>
      </c>
      <c r="AA17" t="n">
        <v>33.54888910288246</v>
      </c>
      <c r="AB17" t="n">
        <v>45.90307014296742</v>
      </c>
      <c r="AC17" t="n">
        <v>41.52214555396574</v>
      </c>
      <c r="AD17" t="n">
        <v>33548.88910288247</v>
      </c>
      <c r="AE17" t="n">
        <v>45903.07014296742</v>
      </c>
      <c r="AF17" t="n">
        <v>3.042509262477204e-06</v>
      </c>
      <c r="AG17" t="n">
        <v>0.09229166666666666</v>
      </c>
      <c r="AH17" t="n">
        <v>41522.14555396574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11.286</v>
      </c>
      <c r="E18" t="n">
        <v>8.859999999999999</v>
      </c>
      <c r="F18" t="n">
        <v>6.83</v>
      </c>
      <c r="G18" t="n">
        <v>51.23</v>
      </c>
      <c r="H18" t="n">
        <v>1.02</v>
      </c>
      <c r="I18" t="n">
        <v>8</v>
      </c>
      <c r="J18" t="n">
        <v>85.67</v>
      </c>
      <c r="K18" t="n">
        <v>35.1</v>
      </c>
      <c r="L18" t="n">
        <v>5</v>
      </c>
      <c r="M18" t="n">
        <v>5</v>
      </c>
      <c r="N18" t="n">
        <v>10.57</v>
      </c>
      <c r="O18" t="n">
        <v>10799.59</v>
      </c>
      <c r="P18" t="n">
        <v>44.17</v>
      </c>
      <c r="Q18" t="n">
        <v>204.16</v>
      </c>
      <c r="R18" t="n">
        <v>26.12</v>
      </c>
      <c r="S18" t="n">
        <v>17.37</v>
      </c>
      <c r="T18" t="n">
        <v>2260.91</v>
      </c>
      <c r="U18" t="n">
        <v>0.67</v>
      </c>
      <c r="V18" t="n">
        <v>0.75</v>
      </c>
      <c r="W18" t="n">
        <v>1.15</v>
      </c>
      <c r="X18" t="n">
        <v>0.14</v>
      </c>
      <c r="Y18" t="n">
        <v>1</v>
      </c>
      <c r="Z18" t="n">
        <v>10</v>
      </c>
      <c r="AA18" t="n">
        <v>33.40178804544659</v>
      </c>
      <c r="AB18" t="n">
        <v>45.70179998654397</v>
      </c>
      <c r="AC18" t="n">
        <v>41.34008433878631</v>
      </c>
      <c r="AD18" t="n">
        <v>33401.78804544658</v>
      </c>
      <c r="AE18" t="n">
        <v>45701.79998654398</v>
      </c>
      <c r="AF18" t="n">
        <v>3.040892626312232e-06</v>
      </c>
      <c r="AG18" t="n">
        <v>0.09229166666666666</v>
      </c>
      <c r="AH18" t="n">
        <v>41340.08433878631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11.2831</v>
      </c>
      <c r="E19" t="n">
        <v>8.859999999999999</v>
      </c>
      <c r="F19" t="n">
        <v>6.83</v>
      </c>
      <c r="G19" t="n">
        <v>51.25</v>
      </c>
      <c r="H19" t="n">
        <v>1.07</v>
      </c>
      <c r="I19" t="n">
        <v>8</v>
      </c>
      <c r="J19" t="n">
        <v>85.97</v>
      </c>
      <c r="K19" t="n">
        <v>35.1</v>
      </c>
      <c r="L19" t="n">
        <v>5.25</v>
      </c>
      <c r="M19" t="n">
        <v>2</v>
      </c>
      <c r="N19" t="n">
        <v>10.62</v>
      </c>
      <c r="O19" t="n">
        <v>10836.99</v>
      </c>
      <c r="P19" t="n">
        <v>43.58</v>
      </c>
      <c r="Q19" t="n">
        <v>204.14</v>
      </c>
      <c r="R19" t="n">
        <v>26.24</v>
      </c>
      <c r="S19" t="n">
        <v>17.37</v>
      </c>
      <c r="T19" t="n">
        <v>2320.62</v>
      </c>
      <c r="U19" t="n">
        <v>0.66</v>
      </c>
      <c r="V19" t="n">
        <v>0.75</v>
      </c>
      <c r="W19" t="n">
        <v>1.15</v>
      </c>
      <c r="X19" t="n">
        <v>0.14</v>
      </c>
      <c r="Y19" t="n">
        <v>1</v>
      </c>
      <c r="Z19" t="n">
        <v>10</v>
      </c>
      <c r="AA19" t="n">
        <v>33.12532957972276</v>
      </c>
      <c r="AB19" t="n">
        <v>45.32353731725575</v>
      </c>
      <c r="AC19" t="n">
        <v>40.99792252775882</v>
      </c>
      <c r="AD19" t="n">
        <v>33125.32957972276</v>
      </c>
      <c r="AE19" t="n">
        <v>45323.53731725575</v>
      </c>
      <c r="AF19" t="n">
        <v>3.040111252165829e-06</v>
      </c>
      <c r="AG19" t="n">
        <v>0.09229166666666666</v>
      </c>
      <c r="AH19" t="n">
        <v>40997.92252775883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11.3257</v>
      </c>
      <c r="E20" t="n">
        <v>8.83</v>
      </c>
      <c r="F20" t="n">
        <v>6.82</v>
      </c>
      <c r="G20" t="n">
        <v>58.43</v>
      </c>
      <c r="H20" t="n">
        <v>1.12</v>
      </c>
      <c r="I20" t="n">
        <v>7</v>
      </c>
      <c r="J20" t="n">
        <v>86.27</v>
      </c>
      <c r="K20" t="n">
        <v>35.1</v>
      </c>
      <c r="L20" t="n">
        <v>5.5</v>
      </c>
      <c r="M20" t="n">
        <v>1</v>
      </c>
      <c r="N20" t="n">
        <v>10.67</v>
      </c>
      <c r="O20" t="n">
        <v>10874.42</v>
      </c>
      <c r="P20" t="n">
        <v>43.41</v>
      </c>
      <c r="Q20" t="n">
        <v>204.15</v>
      </c>
      <c r="R20" t="n">
        <v>25.68</v>
      </c>
      <c r="S20" t="n">
        <v>17.37</v>
      </c>
      <c r="T20" t="n">
        <v>2046.7</v>
      </c>
      <c r="U20" t="n">
        <v>0.68</v>
      </c>
      <c r="V20" t="n">
        <v>0.75</v>
      </c>
      <c r="W20" t="n">
        <v>1.15</v>
      </c>
      <c r="X20" t="n">
        <v>0.13</v>
      </c>
      <c r="Y20" t="n">
        <v>1</v>
      </c>
      <c r="Z20" t="n">
        <v>10</v>
      </c>
      <c r="AA20" t="n">
        <v>32.91034574774715</v>
      </c>
      <c r="AB20" t="n">
        <v>45.02938695393087</v>
      </c>
      <c r="AC20" t="n">
        <v>40.73184546226618</v>
      </c>
      <c r="AD20" t="n">
        <v>32910.34574774715</v>
      </c>
      <c r="AE20" t="n">
        <v>45029.38695393087</v>
      </c>
      <c r="AF20" t="n">
        <v>3.051589368937129e-06</v>
      </c>
      <c r="AG20" t="n">
        <v>0.09197916666666667</v>
      </c>
      <c r="AH20" t="n">
        <v>40731.84546226618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11.3257</v>
      </c>
      <c r="E21" t="n">
        <v>8.83</v>
      </c>
      <c r="F21" t="n">
        <v>6.82</v>
      </c>
      <c r="G21" t="n">
        <v>58.43</v>
      </c>
      <c r="H21" t="n">
        <v>1.16</v>
      </c>
      <c r="I21" t="n">
        <v>7</v>
      </c>
      <c r="J21" t="n">
        <v>86.58</v>
      </c>
      <c r="K21" t="n">
        <v>35.1</v>
      </c>
      <c r="L21" t="n">
        <v>5.75</v>
      </c>
      <c r="M21" t="n">
        <v>0</v>
      </c>
      <c r="N21" t="n">
        <v>10.73</v>
      </c>
      <c r="O21" t="n">
        <v>10911.86</v>
      </c>
      <c r="P21" t="n">
        <v>43.6</v>
      </c>
      <c r="Q21" t="n">
        <v>204.14</v>
      </c>
      <c r="R21" t="n">
        <v>25.69</v>
      </c>
      <c r="S21" t="n">
        <v>17.37</v>
      </c>
      <c r="T21" t="n">
        <v>2050.3</v>
      </c>
      <c r="U21" t="n">
        <v>0.68</v>
      </c>
      <c r="V21" t="n">
        <v>0.75</v>
      </c>
      <c r="W21" t="n">
        <v>1.15</v>
      </c>
      <c r="X21" t="n">
        <v>0.13</v>
      </c>
      <c r="Y21" t="n">
        <v>1</v>
      </c>
      <c r="Z21" t="n">
        <v>10</v>
      </c>
      <c r="AA21" t="n">
        <v>33.00164007195864</v>
      </c>
      <c r="AB21" t="n">
        <v>45.15429987593774</v>
      </c>
      <c r="AC21" t="n">
        <v>40.84483687031347</v>
      </c>
      <c r="AD21" t="n">
        <v>33001.64007195864</v>
      </c>
      <c r="AE21" t="n">
        <v>45154.29987593774</v>
      </c>
      <c r="AF21" t="n">
        <v>3.051589368937129e-06</v>
      </c>
      <c r="AG21" t="n">
        <v>0.09197916666666667</v>
      </c>
      <c r="AH21" t="n">
        <v>40844.83687031347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9.0824</v>
      </c>
      <c r="E2" t="n">
        <v>11.01</v>
      </c>
      <c r="F2" t="n">
        <v>7.77</v>
      </c>
      <c r="G2" t="n">
        <v>8.640000000000001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73.15000000000001</v>
      </c>
      <c r="Q2" t="n">
        <v>204.22</v>
      </c>
      <c r="R2" t="n">
        <v>55.59</v>
      </c>
      <c r="S2" t="n">
        <v>17.37</v>
      </c>
      <c r="T2" t="n">
        <v>16767.77</v>
      </c>
      <c r="U2" t="n">
        <v>0.31</v>
      </c>
      <c r="V2" t="n">
        <v>0.66</v>
      </c>
      <c r="W2" t="n">
        <v>1.23</v>
      </c>
      <c r="X2" t="n">
        <v>1.08</v>
      </c>
      <c r="Y2" t="n">
        <v>1</v>
      </c>
      <c r="Z2" t="n">
        <v>10</v>
      </c>
      <c r="AA2" t="n">
        <v>62.47769620500105</v>
      </c>
      <c r="AB2" t="n">
        <v>85.48474026907593</v>
      </c>
      <c r="AC2" t="n">
        <v>77.32619663640214</v>
      </c>
      <c r="AD2" t="n">
        <v>62477.69620500105</v>
      </c>
      <c r="AE2" t="n">
        <v>85484.74026907593</v>
      </c>
      <c r="AF2" t="n">
        <v>2.341116539704979e-06</v>
      </c>
      <c r="AG2" t="n">
        <v>0.1146875</v>
      </c>
      <c r="AH2" t="n">
        <v>77326.19663640215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9.5306</v>
      </c>
      <c r="E3" t="n">
        <v>10.49</v>
      </c>
      <c r="F3" t="n">
        <v>7.52</v>
      </c>
      <c r="G3" t="n">
        <v>10.75</v>
      </c>
      <c r="H3" t="n">
        <v>0.2</v>
      </c>
      <c r="I3" t="n">
        <v>42</v>
      </c>
      <c r="J3" t="n">
        <v>107.73</v>
      </c>
      <c r="K3" t="n">
        <v>41.65</v>
      </c>
      <c r="L3" t="n">
        <v>1.25</v>
      </c>
      <c r="M3" t="n">
        <v>40</v>
      </c>
      <c r="N3" t="n">
        <v>14.83</v>
      </c>
      <c r="O3" t="n">
        <v>13520.81</v>
      </c>
      <c r="P3" t="n">
        <v>70.45</v>
      </c>
      <c r="Q3" t="n">
        <v>204.18</v>
      </c>
      <c r="R3" t="n">
        <v>47.65</v>
      </c>
      <c r="S3" t="n">
        <v>17.37</v>
      </c>
      <c r="T3" t="n">
        <v>12858.83</v>
      </c>
      <c r="U3" t="n">
        <v>0.36</v>
      </c>
      <c r="V3" t="n">
        <v>0.68</v>
      </c>
      <c r="W3" t="n">
        <v>1.21</v>
      </c>
      <c r="X3" t="n">
        <v>0.83</v>
      </c>
      <c r="Y3" t="n">
        <v>1</v>
      </c>
      <c r="Z3" t="n">
        <v>10</v>
      </c>
      <c r="AA3" t="n">
        <v>57.56226073314895</v>
      </c>
      <c r="AB3" t="n">
        <v>78.75922460278302</v>
      </c>
      <c r="AC3" t="n">
        <v>71.24255474597759</v>
      </c>
      <c r="AD3" t="n">
        <v>57562.26073314896</v>
      </c>
      <c r="AE3" t="n">
        <v>78759.22460278303</v>
      </c>
      <c r="AF3" t="n">
        <v>2.456646403297836e-06</v>
      </c>
      <c r="AG3" t="n">
        <v>0.1092708333333333</v>
      </c>
      <c r="AH3" t="n">
        <v>71242.55474597758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9.849500000000001</v>
      </c>
      <c r="E4" t="n">
        <v>10.15</v>
      </c>
      <c r="F4" t="n">
        <v>7.36</v>
      </c>
      <c r="G4" t="n">
        <v>12.99</v>
      </c>
      <c r="H4" t="n">
        <v>0.24</v>
      </c>
      <c r="I4" t="n">
        <v>34</v>
      </c>
      <c r="J4" t="n">
        <v>108.05</v>
      </c>
      <c r="K4" t="n">
        <v>41.65</v>
      </c>
      <c r="L4" t="n">
        <v>1.5</v>
      </c>
      <c r="M4" t="n">
        <v>32</v>
      </c>
      <c r="N4" t="n">
        <v>14.9</v>
      </c>
      <c r="O4" t="n">
        <v>13559.91</v>
      </c>
      <c r="P4" t="n">
        <v>68.58</v>
      </c>
      <c r="Q4" t="n">
        <v>204.15</v>
      </c>
      <c r="R4" t="n">
        <v>42.61</v>
      </c>
      <c r="S4" t="n">
        <v>17.37</v>
      </c>
      <c r="T4" t="n">
        <v>10375.82</v>
      </c>
      <c r="U4" t="n">
        <v>0.41</v>
      </c>
      <c r="V4" t="n">
        <v>0.6899999999999999</v>
      </c>
      <c r="W4" t="n">
        <v>1.2</v>
      </c>
      <c r="X4" t="n">
        <v>0.67</v>
      </c>
      <c r="Y4" t="n">
        <v>1</v>
      </c>
      <c r="Z4" t="n">
        <v>10</v>
      </c>
      <c r="AA4" t="n">
        <v>54.40095731716142</v>
      </c>
      <c r="AB4" t="n">
        <v>74.43378980216741</v>
      </c>
      <c r="AC4" t="n">
        <v>67.32993337194547</v>
      </c>
      <c r="AD4" t="n">
        <v>54400.95731716142</v>
      </c>
      <c r="AE4" t="n">
        <v>74433.7898021674</v>
      </c>
      <c r="AF4" t="n">
        <v>2.538847370499448e-06</v>
      </c>
      <c r="AG4" t="n">
        <v>0.1057291666666667</v>
      </c>
      <c r="AH4" t="n">
        <v>67329.93337194547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10.0632</v>
      </c>
      <c r="E5" t="n">
        <v>9.94</v>
      </c>
      <c r="F5" t="n">
        <v>7.26</v>
      </c>
      <c r="G5" t="n">
        <v>15.01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67.31</v>
      </c>
      <c r="Q5" t="n">
        <v>204.21</v>
      </c>
      <c r="R5" t="n">
        <v>39.54</v>
      </c>
      <c r="S5" t="n">
        <v>17.37</v>
      </c>
      <c r="T5" t="n">
        <v>8864.83</v>
      </c>
      <c r="U5" t="n">
        <v>0.44</v>
      </c>
      <c r="V5" t="n">
        <v>0.7</v>
      </c>
      <c r="W5" t="n">
        <v>1.18</v>
      </c>
      <c r="X5" t="n">
        <v>0.5600000000000001</v>
      </c>
      <c r="Y5" t="n">
        <v>1</v>
      </c>
      <c r="Z5" t="n">
        <v>10</v>
      </c>
      <c r="AA5" t="n">
        <v>52.39967740014749</v>
      </c>
      <c r="AB5" t="n">
        <v>71.6955503294716</v>
      </c>
      <c r="AC5" t="n">
        <v>64.85302763137965</v>
      </c>
      <c r="AD5" t="n">
        <v>52399.67740014749</v>
      </c>
      <c r="AE5" t="n">
        <v>71695.5503294716</v>
      </c>
      <c r="AF5" t="n">
        <v>2.59393155579573e-06</v>
      </c>
      <c r="AG5" t="n">
        <v>0.1035416666666667</v>
      </c>
      <c r="AH5" t="n">
        <v>64853.02763137965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10.2279</v>
      </c>
      <c r="E6" t="n">
        <v>9.779999999999999</v>
      </c>
      <c r="F6" t="n">
        <v>7.19</v>
      </c>
      <c r="G6" t="n">
        <v>17.25</v>
      </c>
      <c r="H6" t="n">
        <v>0.32</v>
      </c>
      <c r="I6" t="n">
        <v>25</v>
      </c>
      <c r="J6" t="n">
        <v>108.68</v>
      </c>
      <c r="K6" t="n">
        <v>41.65</v>
      </c>
      <c r="L6" t="n">
        <v>2</v>
      </c>
      <c r="M6" t="n">
        <v>23</v>
      </c>
      <c r="N6" t="n">
        <v>15.03</v>
      </c>
      <c r="O6" t="n">
        <v>13638.32</v>
      </c>
      <c r="P6" t="n">
        <v>66.28</v>
      </c>
      <c r="Q6" t="n">
        <v>204.14</v>
      </c>
      <c r="R6" t="n">
        <v>37.17</v>
      </c>
      <c r="S6" t="n">
        <v>17.37</v>
      </c>
      <c r="T6" t="n">
        <v>7701.1</v>
      </c>
      <c r="U6" t="n">
        <v>0.47</v>
      </c>
      <c r="V6" t="n">
        <v>0.71</v>
      </c>
      <c r="W6" t="n">
        <v>1.18</v>
      </c>
      <c r="X6" t="n">
        <v>0.49</v>
      </c>
      <c r="Y6" t="n">
        <v>1</v>
      </c>
      <c r="Z6" t="n">
        <v>10</v>
      </c>
      <c r="AA6" t="n">
        <v>50.90048406614507</v>
      </c>
      <c r="AB6" t="n">
        <v>69.64428787014852</v>
      </c>
      <c r="AC6" t="n">
        <v>62.99753478220876</v>
      </c>
      <c r="AD6" t="n">
        <v>50900.48406614507</v>
      </c>
      <c r="AE6" t="n">
        <v>69644.28787014852</v>
      </c>
      <c r="AF6" t="n">
        <v>2.636385300850937e-06</v>
      </c>
      <c r="AG6" t="n">
        <v>0.101875</v>
      </c>
      <c r="AH6" t="n">
        <v>62997.53478220876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10.3764</v>
      </c>
      <c r="E7" t="n">
        <v>9.640000000000001</v>
      </c>
      <c r="F7" t="n">
        <v>7.11</v>
      </c>
      <c r="G7" t="n">
        <v>19.4</v>
      </c>
      <c r="H7" t="n">
        <v>0.36</v>
      </c>
      <c r="I7" t="n">
        <v>22</v>
      </c>
      <c r="J7" t="n">
        <v>109</v>
      </c>
      <c r="K7" t="n">
        <v>41.65</v>
      </c>
      <c r="L7" t="n">
        <v>2.25</v>
      </c>
      <c r="M7" t="n">
        <v>20</v>
      </c>
      <c r="N7" t="n">
        <v>15.1</v>
      </c>
      <c r="O7" t="n">
        <v>13677.51</v>
      </c>
      <c r="P7" t="n">
        <v>65.23</v>
      </c>
      <c r="Q7" t="n">
        <v>204.15</v>
      </c>
      <c r="R7" t="n">
        <v>35.1</v>
      </c>
      <c r="S7" t="n">
        <v>17.37</v>
      </c>
      <c r="T7" t="n">
        <v>6680.64</v>
      </c>
      <c r="U7" t="n">
        <v>0.5</v>
      </c>
      <c r="V7" t="n">
        <v>0.72</v>
      </c>
      <c r="W7" t="n">
        <v>1.17</v>
      </c>
      <c r="X7" t="n">
        <v>0.42</v>
      </c>
      <c r="Y7" t="n">
        <v>1</v>
      </c>
      <c r="Z7" t="n">
        <v>10</v>
      </c>
      <c r="AA7" t="n">
        <v>49.49414724991153</v>
      </c>
      <c r="AB7" t="n">
        <v>67.72007579497721</v>
      </c>
      <c r="AC7" t="n">
        <v>61.25696680684258</v>
      </c>
      <c r="AD7" t="n">
        <v>49494.14724991153</v>
      </c>
      <c r="AE7" t="n">
        <v>67720.07579497721</v>
      </c>
      <c r="AF7" t="n">
        <v>2.674663267703992e-06</v>
      </c>
      <c r="AG7" t="n">
        <v>0.1004166666666667</v>
      </c>
      <c r="AH7" t="n">
        <v>61256.96680684258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10.466</v>
      </c>
      <c r="E8" t="n">
        <v>9.550000000000001</v>
      </c>
      <c r="F8" t="n">
        <v>7.07</v>
      </c>
      <c r="G8" t="n">
        <v>21.22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18</v>
      </c>
      <c r="N8" t="n">
        <v>15.17</v>
      </c>
      <c r="O8" t="n">
        <v>13716.72</v>
      </c>
      <c r="P8" t="n">
        <v>64.56</v>
      </c>
      <c r="Q8" t="n">
        <v>204.19</v>
      </c>
      <c r="R8" t="n">
        <v>33.76</v>
      </c>
      <c r="S8" t="n">
        <v>17.37</v>
      </c>
      <c r="T8" t="n">
        <v>6023.14</v>
      </c>
      <c r="U8" t="n">
        <v>0.51</v>
      </c>
      <c r="V8" t="n">
        <v>0.72</v>
      </c>
      <c r="W8" t="n">
        <v>1.17</v>
      </c>
      <c r="X8" t="n">
        <v>0.38</v>
      </c>
      <c r="Y8" t="n">
        <v>1</v>
      </c>
      <c r="Z8" t="n">
        <v>10</v>
      </c>
      <c r="AA8" t="n">
        <v>48.66117680577617</v>
      </c>
      <c r="AB8" t="n">
        <v>66.58036888524934</v>
      </c>
      <c r="AC8" t="n">
        <v>60.2260319249901</v>
      </c>
      <c r="AD8" t="n">
        <v>48661.17680577617</v>
      </c>
      <c r="AE8" t="n">
        <v>66580.36888524934</v>
      </c>
      <c r="AF8" t="n">
        <v>2.697758929859101e-06</v>
      </c>
      <c r="AG8" t="n">
        <v>0.09947916666666667</v>
      </c>
      <c r="AH8" t="n">
        <v>60226.03192499009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10.5758</v>
      </c>
      <c r="E9" t="n">
        <v>9.460000000000001</v>
      </c>
      <c r="F9" t="n">
        <v>7.02</v>
      </c>
      <c r="G9" t="n">
        <v>23.4</v>
      </c>
      <c r="H9" t="n">
        <v>0.44</v>
      </c>
      <c r="I9" t="n">
        <v>18</v>
      </c>
      <c r="J9" t="n">
        <v>109.64</v>
      </c>
      <c r="K9" t="n">
        <v>41.65</v>
      </c>
      <c r="L9" t="n">
        <v>2.75</v>
      </c>
      <c r="M9" t="n">
        <v>16</v>
      </c>
      <c r="N9" t="n">
        <v>15.24</v>
      </c>
      <c r="O9" t="n">
        <v>13755.95</v>
      </c>
      <c r="P9" t="n">
        <v>63.72</v>
      </c>
      <c r="Q9" t="n">
        <v>204.16</v>
      </c>
      <c r="R9" t="n">
        <v>31.99</v>
      </c>
      <c r="S9" t="n">
        <v>17.37</v>
      </c>
      <c r="T9" t="n">
        <v>5146.01</v>
      </c>
      <c r="U9" t="n">
        <v>0.54</v>
      </c>
      <c r="V9" t="n">
        <v>0.73</v>
      </c>
      <c r="W9" t="n">
        <v>1.17</v>
      </c>
      <c r="X9" t="n">
        <v>0.33</v>
      </c>
      <c r="Y9" t="n">
        <v>1</v>
      </c>
      <c r="Z9" t="n">
        <v>10</v>
      </c>
      <c r="AA9" t="n">
        <v>47.64860493189661</v>
      </c>
      <c r="AB9" t="n">
        <v>65.19492337588972</v>
      </c>
      <c r="AC9" t="n">
        <v>58.9728113905583</v>
      </c>
      <c r="AD9" t="n">
        <v>47648.6049318966</v>
      </c>
      <c r="AE9" t="n">
        <v>65194.92337588971</v>
      </c>
      <c r="AF9" t="n">
        <v>2.726061426562573e-06</v>
      </c>
      <c r="AG9" t="n">
        <v>0.09854166666666668</v>
      </c>
      <c r="AH9" t="n">
        <v>58972.8113905583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10.6051</v>
      </c>
      <c r="E10" t="n">
        <v>9.43</v>
      </c>
      <c r="F10" t="n">
        <v>7.02</v>
      </c>
      <c r="G10" t="n">
        <v>24.76</v>
      </c>
      <c r="H10" t="n">
        <v>0.48</v>
      </c>
      <c r="I10" t="n">
        <v>17</v>
      </c>
      <c r="J10" t="n">
        <v>109.96</v>
      </c>
      <c r="K10" t="n">
        <v>41.65</v>
      </c>
      <c r="L10" t="n">
        <v>3</v>
      </c>
      <c r="M10" t="n">
        <v>15</v>
      </c>
      <c r="N10" t="n">
        <v>15.31</v>
      </c>
      <c r="O10" t="n">
        <v>13795.21</v>
      </c>
      <c r="P10" t="n">
        <v>63.4</v>
      </c>
      <c r="Q10" t="n">
        <v>204.26</v>
      </c>
      <c r="R10" t="n">
        <v>31.94</v>
      </c>
      <c r="S10" t="n">
        <v>17.37</v>
      </c>
      <c r="T10" t="n">
        <v>5126.38</v>
      </c>
      <c r="U10" t="n">
        <v>0.54</v>
      </c>
      <c r="V10" t="n">
        <v>0.73</v>
      </c>
      <c r="W10" t="n">
        <v>1.16</v>
      </c>
      <c r="X10" t="n">
        <v>0.32</v>
      </c>
      <c r="Y10" t="n">
        <v>1</v>
      </c>
      <c r="Z10" t="n">
        <v>10</v>
      </c>
      <c r="AA10" t="n">
        <v>47.35715714392534</v>
      </c>
      <c r="AB10" t="n">
        <v>64.79615165461865</v>
      </c>
      <c r="AC10" t="n">
        <v>58.61209788268562</v>
      </c>
      <c r="AD10" t="n">
        <v>47357.15714392534</v>
      </c>
      <c r="AE10" t="n">
        <v>64796.15165461866</v>
      </c>
      <c r="AF10" t="n">
        <v>2.733613914298563e-06</v>
      </c>
      <c r="AG10" t="n">
        <v>0.09822916666666666</v>
      </c>
      <c r="AH10" t="n">
        <v>58612.09788268562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10.7047</v>
      </c>
      <c r="E11" t="n">
        <v>9.34</v>
      </c>
      <c r="F11" t="n">
        <v>6.97</v>
      </c>
      <c r="G11" t="n">
        <v>27.89</v>
      </c>
      <c r="H11" t="n">
        <v>0.52</v>
      </c>
      <c r="I11" t="n">
        <v>15</v>
      </c>
      <c r="J11" t="n">
        <v>110.27</v>
      </c>
      <c r="K11" t="n">
        <v>41.65</v>
      </c>
      <c r="L11" t="n">
        <v>3.25</v>
      </c>
      <c r="M11" t="n">
        <v>13</v>
      </c>
      <c r="N11" t="n">
        <v>15.37</v>
      </c>
      <c r="O11" t="n">
        <v>13834.5</v>
      </c>
      <c r="P11" t="n">
        <v>62.68</v>
      </c>
      <c r="Q11" t="n">
        <v>204.16</v>
      </c>
      <c r="R11" t="n">
        <v>30.59</v>
      </c>
      <c r="S11" t="n">
        <v>17.37</v>
      </c>
      <c r="T11" t="n">
        <v>4463.66</v>
      </c>
      <c r="U11" t="n">
        <v>0.57</v>
      </c>
      <c r="V11" t="n">
        <v>0.73</v>
      </c>
      <c r="W11" t="n">
        <v>1.16</v>
      </c>
      <c r="X11" t="n">
        <v>0.28</v>
      </c>
      <c r="Y11" t="n">
        <v>1</v>
      </c>
      <c r="Z11" t="n">
        <v>10</v>
      </c>
      <c r="AA11" t="n">
        <v>46.47441139119936</v>
      </c>
      <c r="AB11" t="n">
        <v>63.58833997174552</v>
      </c>
      <c r="AC11" t="n">
        <v>57.51955805165115</v>
      </c>
      <c r="AD11" t="n">
        <v>46474.41139119936</v>
      </c>
      <c r="AE11" t="n">
        <v>63588.33997174552</v>
      </c>
      <c r="AF11" t="n">
        <v>2.759287217319198e-06</v>
      </c>
      <c r="AG11" t="n">
        <v>0.09729166666666667</v>
      </c>
      <c r="AH11" t="n">
        <v>57519.55805165115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10.7585</v>
      </c>
      <c r="E12" t="n">
        <v>9.300000000000001</v>
      </c>
      <c r="F12" t="n">
        <v>6.95</v>
      </c>
      <c r="G12" t="n">
        <v>29.78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12</v>
      </c>
      <c r="N12" t="n">
        <v>15.44</v>
      </c>
      <c r="O12" t="n">
        <v>13873.81</v>
      </c>
      <c r="P12" t="n">
        <v>62.02</v>
      </c>
      <c r="Q12" t="n">
        <v>204.15</v>
      </c>
      <c r="R12" t="n">
        <v>29.79</v>
      </c>
      <c r="S12" t="n">
        <v>17.37</v>
      </c>
      <c r="T12" t="n">
        <v>4069.45</v>
      </c>
      <c r="U12" t="n">
        <v>0.58</v>
      </c>
      <c r="V12" t="n">
        <v>0.74</v>
      </c>
      <c r="W12" t="n">
        <v>1.16</v>
      </c>
      <c r="X12" t="n">
        <v>0.26</v>
      </c>
      <c r="Y12" t="n">
        <v>1</v>
      </c>
      <c r="Z12" t="n">
        <v>10</v>
      </c>
      <c r="AA12" t="n">
        <v>45.88020619528732</v>
      </c>
      <c r="AB12" t="n">
        <v>62.77532220821594</v>
      </c>
      <c r="AC12" t="n">
        <v>56.78413356239499</v>
      </c>
      <c r="AD12" t="n">
        <v>45880.20619528732</v>
      </c>
      <c r="AE12" t="n">
        <v>62775.32220821594</v>
      </c>
      <c r="AF12" t="n">
        <v>2.773154925175726e-06</v>
      </c>
      <c r="AG12" t="n">
        <v>0.096875</v>
      </c>
      <c r="AH12" t="n">
        <v>56784.13356239499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10.8037</v>
      </c>
      <c r="E13" t="n">
        <v>9.26</v>
      </c>
      <c r="F13" t="n">
        <v>6.93</v>
      </c>
      <c r="G13" t="n">
        <v>31.99</v>
      </c>
      <c r="H13" t="n">
        <v>0.6</v>
      </c>
      <c r="I13" t="n">
        <v>13</v>
      </c>
      <c r="J13" t="n">
        <v>110.91</v>
      </c>
      <c r="K13" t="n">
        <v>41.65</v>
      </c>
      <c r="L13" t="n">
        <v>3.75</v>
      </c>
      <c r="M13" t="n">
        <v>11</v>
      </c>
      <c r="N13" t="n">
        <v>15.51</v>
      </c>
      <c r="O13" t="n">
        <v>13913.15</v>
      </c>
      <c r="P13" t="n">
        <v>61.53</v>
      </c>
      <c r="Q13" t="n">
        <v>204.16</v>
      </c>
      <c r="R13" t="n">
        <v>29.29</v>
      </c>
      <c r="S13" t="n">
        <v>17.37</v>
      </c>
      <c r="T13" t="n">
        <v>3819.96</v>
      </c>
      <c r="U13" t="n">
        <v>0.59</v>
      </c>
      <c r="V13" t="n">
        <v>0.74</v>
      </c>
      <c r="W13" t="n">
        <v>1.16</v>
      </c>
      <c r="X13" t="n">
        <v>0.24</v>
      </c>
      <c r="Y13" t="n">
        <v>1</v>
      </c>
      <c r="Z13" t="n">
        <v>10</v>
      </c>
      <c r="AA13" t="n">
        <v>45.41208229261814</v>
      </c>
      <c r="AB13" t="n">
        <v>62.13481443241525</v>
      </c>
      <c r="AC13" t="n">
        <v>56.2047549497582</v>
      </c>
      <c r="AD13" t="n">
        <v>45412.08229261814</v>
      </c>
      <c r="AE13" t="n">
        <v>62134.81443241525</v>
      </c>
      <c r="AF13" t="n">
        <v>2.784805861887901e-06</v>
      </c>
      <c r="AG13" t="n">
        <v>0.09645833333333333</v>
      </c>
      <c r="AH13" t="n">
        <v>56204.7549497582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10.8538</v>
      </c>
      <c r="E14" t="n">
        <v>9.210000000000001</v>
      </c>
      <c r="F14" t="n">
        <v>6.91</v>
      </c>
      <c r="G14" t="n">
        <v>34.55</v>
      </c>
      <c r="H14" t="n">
        <v>0.63</v>
      </c>
      <c r="I14" t="n">
        <v>12</v>
      </c>
      <c r="J14" t="n">
        <v>111.23</v>
      </c>
      <c r="K14" t="n">
        <v>41.65</v>
      </c>
      <c r="L14" t="n">
        <v>4</v>
      </c>
      <c r="M14" t="n">
        <v>10</v>
      </c>
      <c r="N14" t="n">
        <v>15.58</v>
      </c>
      <c r="O14" t="n">
        <v>13952.52</v>
      </c>
      <c r="P14" t="n">
        <v>61.02</v>
      </c>
      <c r="Q14" t="n">
        <v>204.15</v>
      </c>
      <c r="R14" t="n">
        <v>28.71</v>
      </c>
      <c r="S14" t="n">
        <v>17.37</v>
      </c>
      <c r="T14" t="n">
        <v>3534.87</v>
      </c>
      <c r="U14" t="n">
        <v>0.61</v>
      </c>
      <c r="V14" t="n">
        <v>0.74</v>
      </c>
      <c r="W14" t="n">
        <v>1.15</v>
      </c>
      <c r="X14" t="n">
        <v>0.22</v>
      </c>
      <c r="Y14" t="n">
        <v>1</v>
      </c>
      <c r="Z14" t="n">
        <v>10</v>
      </c>
      <c r="AA14" t="n">
        <v>44.91810436629527</v>
      </c>
      <c r="AB14" t="n">
        <v>61.45893204085258</v>
      </c>
      <c r="AC14" t="n">
        <v>55.59337782503918</v>
      </c>
      <c r="AD14" t="n">
        <v>44918.10436629527</v>
      </c>
      <c r="AE14" t="n">
        <v>61458.93204085258</v>
      </c>
      <c r="AF14" t="n">
        <v>2.797719842624185e-06</v>
      </c>
      <c r="AG14" t="n">
        <v>0.09593750000000001</v>
      </c>
      <c r="AH14" t="n">
        <v>55593.37782503918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10.8561</v>
      </c>
      <c r="E15" t="n">
        <v>9.210000000000001</v>
      </c>
      <c r="F15" t="n">
        <v>6.91</v>
      </c>
      <c r="G15" t="n">
        <v>34.54</v>
      </c>
      <c r="H15" t="n">
        <v>0.67</v>
      </c>
      <c r="I15" t="n">
        <v>12</v>
      </c>
      <c r="J15" t="n">
        <v>111.55</v>
      </c>
      <c r="K15" t="n">
        <v>41.65</v>
      </c>
      <c r="L15" t="n">
        <v>4.25</v>
      </c>
      <c r="M15" t="n">
        <v>10</v>
      </c>
      <c r="N15" t="n">
        <v>15.65</v>
      </c>
      <c r="O15" t="n">
        <v>13991.91</v>
      </c>
      <c r="P15" t="n">
        <v>60.54</v>
      </c>
      <c r="Q15" t="n">
        <v>204.14</v>
      </c>
      <c r="R15" t="n">
        <v>28.63</v>
      </c>
      <c r="S15" t="n">
        <v>17.37</v>
      </c>
      <c r="T15" t="n">
        <v>3498.47</v>
      </c>
      <c r="U15" t="n">
        <v>0.61</v>
      </c>
      <c r="V15" t="n">
        <v>0.74</v>
      </c>
      <c r="W15" t="n">
        <v>1.15</v>
      </c>
      <c r="X15" t="n">
        <v>0.22</v>
      </c>
      <c r="Y15" t="n">
        <v>1</v>
      </c>
      <c r="Z15" t="n">
        <v>10</v>
      </c>
      <c r="AA15" t="n">
        <v>44.668373324656</v>
      </c>
      <c r="AB15" t="n">
        <v>61.11723901232592</v>
      </c>
      <c r="AC15" t="n">
        <v>55.28429549958581</v>
      </c>
      <c r="AD15" t="n">
        <v>44668.37332465599</v>
      </c>
      <c r="AE15" t="n">
        <v>61117.23901232592</v>
      </c>
      <c r="AF15" t="n">
        <v>2.798312700023256e-06</v>
      </c>
      <c r="AG15" t="n">
        <v>0.09593750000000001</v>
      </c>
      <c r="AH15" t="n">
        <v>55284.29549958581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10.9117</v>
      </c>
      <c r="E16" t="n">
        <v>9.16</v>
      </c>
      <c r="F16" t="n">
        <v>6.88</v>
      </c>
      <c r="G16" t="n">
        <v>37.55</v>
      </c>
      <c r="H16" t="n">
        <v>0.71</v>
      </c>
      <c r="I16" t="n">
        <v>11</v>
      </c>
      <c r="J16" t="n">
        <v>111.87</v>
      </c>
      <c r="K16" t="n">
        <v>41.65</v>
      </c>
      <c r="L16" t="n">
        <v>4.5</v>
      </c>
      <c r="M16" t="n">
        <v>9</v>
      </c>
      <c r="N16" t="n">
        <v>15.72</v>
      </c>
      <c r="O16" t="n">
        <v>14031.33</v>
      </c>
      <c r="P16" t="n">
        <v>60</v>
      </c>
      <c r="Q16" t="n">
        <v>204.14</v>
      </c>
      <c r="R16" t="n">
        <v>27.78</v>
      </c>
      <c r="S16" t="n">
        <v>17.37</v>
      </c>
      <c r="T16" t="n">
        <v>3078.84</v>
      </c>
      <c r="U16" t="n">
        <v>0.63</v>
      </c>
      <c r="V16" t="n">
        <v>0.74</v>
      </c>
      <c r="W16" t="n">
        <v>1.15</v>
      </c>
      <c r="X16" t="n">
        <v>0.19</v>
      </c>
      <c r="Y16" t="n">
        <v>1</v>
      </c>
      <c r="Z16" t="n">
        <v>10</v>
      </c>
      <c r="AA16" t="n">
        <v>44.12599505866599</v>
      </c>
      <c r="AB16" t="n">
        <v>60.37513314075844</v>
      </c>
      <c r="AC16" t="n">
        <v>54.61301517084835</v>
      </c>
      <c r="AD16" t="n">
        <v>44125.99505866598</v>
      </c>
      <c r="AE16" t="n">
        <v>60375.13314075844</v>
      </c>
      <c r="AF16" t="n">
        <v>2.812644383235578e-06</v>
      </c>
      <c r="AG16" t="n">
        <v>0.09541666666666666</v>
      </c>
      <c r="AH16" t="n">
        <v>54613.01517084835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10.9589</v>
      </c>
      <c r="E17" t="n">
        <v>9.119999999999999</v>
      </c>
      <c r="F17" t="n">
        <v>6.87</v>
      </c>
      <c r="G17" t="n">
        <v>41.2</v>
      </c>
      <c r="H17" t="n">
        <v>0.75</v>
      </c>
      <c r="I17" t="n">
        <v>10</v>
      </c>
      <c r="J17" t="n">
        <v>112.19</v>
      </c>
      <c r="K17" t="n">
        <v>41.65</v>
      </c>
      <c r="L17" t="n">
        <v>4.75</v>
      </c>
      <c r="M17" t="n">
        <v>8</v>
      </c>
      <c r="N17" t="n">
        <v>15.79</v>
      </c>
      <c r="O17" t="n">
        <v>14070.77</v>
      </c>
      <c r="P17" t="n">
        <v>59.12</v>
      </c>
      <c r="Q17" t="n">
        <v>204.15</v>
      </c>
      <c r="R17" t="n">
        <v>27.24</v>
      </c>
      <c r="S17" t="n">
        <v>17.37</v>
      </c>
      <c r="T17" t="n">
        <v>2811.34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43.48815102159246</v>
      </c>
      <c r="AB17" t="n">
        <v>59.50240678954194</v>
      </c>
      <c r="AC17" t="n">
        <v>53.82358059771256</v>
      </c>
      <c r="AD17" t="n">
        <v>43488.15102159246</v>
      </c>
      <c r="AE17" t="n">
        <v>59502.40678954194</v>
      </c>
      <c r="AF17" t="n">
        <v>2.824810848120859e-06</v>
      </c>
      <c r="AG17" t="n">
        <v>0.09499999999999999</v>
      </c>
      <c r="AH17" t="n">
        <v>53823.58059771256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10.9526</v>
      </c>
      <c r="E18" t="n">
        <v>9.130000000000001</v>
      </c>
      <c r="F18" t="n">
        <v>6.87</v>
      </c>
      <c r="G18" t="n">
        <v>41.23</v>
      </c>
      <c r="H18" t="n">
        <v>0.78</v>
      </c>
      <c r="I18" t="n">
        <v>10</v>
      </c>
      <c r="J18" t="n">
        <v>112.51</v>
      </c>
      <c r="K18" t="n">
        <v>41.65</v>
      </c>
      <c r="L18" t="n">
        <v>5</v>
      </c>
      <c r="M18" t="n">
        <v>8</v>
      </c>
      <c r="N18" t="n">
        <v>15.86</v>
      </c>
      <c r="O18" t="n">
        <v>14110.24</v>
      </c>
      <c r="P18" t="n">
        <v>59.09</v>
      </c>
      <c r="Q18" t="n">
        <v>204.17</v>
      </c>
      <c r="R18" t="n">
        <v>27.42</v>
      </c>
      <c r="S18" t="n">
        <v>17.37</v>
      </c>
      <c r="T18" t="n">
        <v>2901.6</v>
      </c>
      <c r="U18" t="n">
        <v>0.63</v>
      </c>
      <c r="V18" t="n">
        <v>0.74</v>
      </c>
      <c r="W18" t="n">
        <v>1.15</v>
      </c>
      <c r="X18" t="n">
        <v>0.18</v>
      </c>
      <c r="Y18" t="n">
        <v>1</v>
      </c>
      <c r="Z18" t="n">
        <v>10</v>
      </c>
      <c r="AA18" t="n">
        <v>43.49745319025136</v>
      </c>
      <c r="AB18" t="n">
        <v>59.51513442708376</v>
      </c>
      <c r="AC18" t="n">
        <v>53.83509352739074</v>
      </c>
      <c r="AD18" t="n">
        <v>43497.45319025136</v>
      </c>
      <c r="AE18" t="n">
        <v>59515.13442708376</v>
      </c>
      <c r="AF18" t="n">
        <v>2.823186934375578e-06</v>
      </c>
      <c r="AG18" t="n">
        <v>0.09510416666666667</v>
      </c>
      <c r="AH18" t="n">
        <v>53835.09352739074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11.0051</v>
      </c>
      <c r="E19" t="n">
        <v>9.09</v>
      </c>
      <c r="F19" t="n">
        <v>6.85</v>
      </c>
      <c r="G19" t="n">
        <v>45.67</v>
      </c>
      <c r="H19" t="n">
        <v>0.82</v>
      </c>
      <c r="I19" t="n">
        <v>9</v>
      </c>
      <c r="J19" t="n">
        <v>112.83</v>
      </c>
      <c r="K19" t="n">
        <v>41.65</v>
      </c>
      <c r="L19" t="n">
        <v>5.25</v>
      </c>
      <c r="M19" t="n">
        <v>7</v>
      </c>
      <c r="N19" t="n">
        <v>15.93</v>
      </c>
      <c r="O19" t="n">
        <v>14149.74</v>
      </c>
      <c r="P19" t="n">
        <v>58.29</v>
      </c>
      <c r="Q19" t="n">
        <v>204.16</v>
      </c>
      <c r="R19" t="n">
        <v>26.76</v>
      </c>
      <c r="S19" t="n">
        <v>17.37</v>
      </c>
      <c r="T19" t="n">
        <v>2577.47</v>
      </c>
      <c r="U19" t="n">
        <v>0.65</v>
      </c>
      <c r="V19" t="n">
        <v>0.75</v>
      </c>
      <c r="W19" t="n">
        <v>1.15</v>
      </c>
      <c r="X19" t="n">
        <v>0.16</v>
      </c>
      <c r="Y19" t="n">
        <v>1</v>
      </c>
      <c r="Z19" t="n">
        <v>10</v>
      </c>
      <c r="AA19" t="n">
        <v>42.86674850192719</v>
      </c>
      <c r="AB19" t="n">
        <v>58.65217644779199</v>
      </c>
      <c r="AC19" t="n">
        <v>53.05449504647317</v>
      </c>
      <c r="AD19" t="n">
        <v>42866.74850192719</v>
      </c>
      <c r="AE19" t="n">
        <v>58652.17644779199</v>
      </c>
      <c r="AF19" t="n">
        <v>2.836719548919587e-06</v>
      </c>
      <c r="AG19" t="n">
        <v>0.09468749999999999</v>
      </c>
      <c r="AH19" t="n">
        <v>53054.49504647317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10.9944</v>
      </c>
      <c r="E20" t="n">
        <v>9.1</v>
      </c>
      <c r="F20" t="n">
        <v>6.86</v>
      </c>
      <c r="G20" t="n">
        <v>45.73</v>
      </c>
      <c r="H20" t="n">
        <v>0.86</v>
      </c>
      <c r="I20" t="n">
        <v>9</v>
      </c>
      <c r="J20" t="n">
        <v>113.15</v>
      </c>
      <c r="K20" t="n">
        <v>41.65</v>
      </c>
      <c r="L20" t="n">
        <v>5.5</v>
      </c>
      <c r="M20" t="n">
        <v>7</v>
      </c>
      <c r="N20" t="n">
        <v>16</v>
      </c>
      <c r="O20" t="n">
        <v>14189.26</v>
      </c>
      <c r="P20" t="n">
        <v>58.69</v>
      </c>
      <c r="Q20" t="n">
        <v>204.14</v>
      </c>
      <c r="R20" t="n">
        <v>27.06</v>
      </c>
      <c r="S20" t="n">
        <v>17.37</v>
      </c>
      <c r="T20" t="n">
        <v>2728.1</v>
      </c>
      <c r="U20" t="n">
        <v>0.64</v>
      </c>
      <c r="V20" t="n">
        <v>0.74</v>
      </c>
      <c r="W20" t="n">
        <v>1.15</v>
      </c>
      <c r="X20" t="n">
        <v>0.17</v>
      </c>
      <c r="Y20" t="n">
        <v>1</v>
      </c>
      <c r="Z20" t="n">
        <v>10</v>
      </c>
      <c r="AA20" t="n">
        <v>43.12266424792805</v>
      </c>
      <c r="AB20" t="n">
        <v>59.00233166167609</v>
      </c>
      <c r="AC20" t="n">
        <v>53.37123193819021</v>
      </c>
      <c r="AD20" t="n">
        <v>43122.66424792805</v>
      </c>
      <c r="AE20" t="n">
        <v>59002.33166167609</v>
      </c>
      <c r="AF20" t="n">
        <v>2.833961473193475e-06</v>
      </c>
      <c r="AG20" t="n">
        <v>0.09479166666666666</v>
      </c>
      <c r="AH20" t="n">
        <v>53371.23193819021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10.9954</v>
      </c>
      <c r="E21" t="n">
        <v>9.09</v>
      </c>
      <c r="F21" t="n">
        <v>6.86</v>
      </c>
      <c r="G21" t="n">
        <v>45.72</v>
      </c>
      <c r="H21" t="n">
        <v>0.89</v>
      </c>
      <c r="I21" t="n">
        <v>9</v>
      </c>
      <c r="J21" t="n">
        <v>113.47</v>
      </c>
      <c r="K21" t="n">
        <v>41.65</v>
      </c>
      <c r="L21" t="n">
        <v>5.75</v>
      </c>
      <c r="M21" t="n">
        <v>7</v>
      </c>
      <c r="N21" t="n">
        <v>16.07</v>
      </c>
      <c r="O21" t="n">
        <v>14228.81</v>
      </c>
      <c r="P21" t="n">
        <v>57.91</v>
      </c>
      <c r="Q21" t="n">
        <v>204.14</v>
      </c>
      <c r="R21" t="n">
        <v>27.06</v>
      </c>
      <c r="S21" t="n">
        <v>17.37</v>
      </c>
      <c r="T21" t="n">
        <v>2726.3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42.73258913171058</v>
      </c>
      <c r="AB21" t="n">
        <v>58.46861367876804</v>
      </c>
      <c r="AC21" t="n">
        <v>52.88845125049284</v>
      </c>
      <c r="AD21" t="n">
        <v>42732.58913171059</v>
      </c>
      <c r="AE21" t="n">
        <v>58468.61367876804</v>
      </c>
      <c r="AF21" t="n">
        <v>2.834219237280027e-06</v>
      </c>
      <c r="AG21" t="n">
        <v>0.09468749999999999</v>
      </c>
      <c r="AH21" t="n">
        <v>52888.45125049284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11.0691</v>
      </c>
      <c r="E22" t="n">
        <v>9.029999999999999</v>
      </c>
      <c r="F22" t="n">
        <v>6.82</v>
      </c>
      <c r="G22" t="n">
        <v>51.15</v>
      </c>
      <c r="H22" t="n">
        <v>0.93</v>
      </c>
      <c r="I22" t="n">
        <v>8</v>
      </c>
      <c r="J22" t="n">
        <v>113.79</v>
      </c>
      <c r="K22" t="n">
        <v>41.65</v>
      </c>
      <c r="L22" t="n">
        <v>6</v>
      </c>
      <c r="M22" t="n">
        <v>6</v>
      </c>
      <c r="N22" t="n">
        <v>16.14</v>
      </c>
      <c r="O22" t="n">
        <v>14268.39</v>
      </c>
      <c r="P22" t="n">
        <v>57.14</v>
      </c>
      <c r="Q22" t="n">
        <v>204.14</v>
      </c>
      <c r="R22" t="n">
        <v>25.84</v>
      </c>
      <c r="S22" t="n">
        <v>17.37</v>
      </c>
      <c r="T22" t="n">
        <v>2124.26</v>
      </c>
      <c r="U22" t="n">
        <v>0.67</v>
      </c>
      <c r="V22" t="n">
        <v>0.75</v>
      </c>
      <c r="W22" t="n">
        <v>1.15</v>
      </c>
      <c r="X22" t="n">
        <v>0.13</v>
      </c>
      <c r="Y22" t="n">
        <v>1</v>
      </c>
      <c r="Z22" t="n">
        <v>10</v>
      </c>
      <c r="AA22" t="n">
        <v>42.00982044723621</v>
      </c>
      <c r="AB22" t="n">
        <v>57.47968967820302</v>
      </c>
      <c r="AC22" t="n">
        <v>51.99390876868048</v>
      </c>
      <c r="AD22" t="n">
        <v>42009.8204472362</v>
      </c>
      <c r="AE22" t="n">
        <v>57479.68967820302</v>
      </c>
      <c r="AF22" t="n">
        <v>2.853216450458951e-06</v>
      </c>
      <c r="AG22" t="n">
        <v>0.09406249999999999</v>
      </c>
      <c r="AH22" t="n">
        <v>51993.90876868048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11.0541</v>
      </c>
      <c r="E23" t="n">
        <v>9.050000000000001</v>
      </c>
      <c r="F23" t="n">
        <v>6.83</v>
      </c>
      <c r="G23" t="n">
        <v>51.24</v>
      </c>
      <c r="H23" t="n">
        <v>0.97</v>
      </c>
      <c r="I23" t="n">
        <v>8</v>
      </c>
      <c r="J23" t="n">
        <v>114.11</v>
      </c>
      <c r="K23" t="n">
        <v>41.65</v>
      </c>
      <c r="L23" t="n">
        <v>6.25</v>
      </c>
      <c r="M23" t="n">
        <v>6</v>
      </c>
      <c r="N23" t="n">
        <v>16.21</v>
      </c>
      <c r="O23" t="n">
        <v>14307.99</v>
      </c>
      <c r="P23" t="n">
        <v>56.6</v>
      </c>
      <c r="Q23" t="n">
        <v>204.14</v>
      </c>
      <c r="R23" t="n">
        <v>26.3</v>
      </c>
      <c r="S23" t="n">
        <v>17.37</v>
      </c>
      <c r="T23" t="n">
        <v>2350.63</v>
      </c>
      <c r="U23" t="n">
        <v>0.66</v>
      </c>
      <c r="V23" t="n">
        <v>0.75</v>
      </c>
      <c r="W23" t="n">
        <v>1.15</v>
      </c>
      <c r="X23" t="n">
        <v>0.14</v>
      </c>
      <c r="Y23" t="n">
        <v>1</v>
      </c>
      <c r="Z23" t="n">
        <v>10</v>
      </c>
      <c r="AA23" t="n">
        <v>41.81665110562268</v>
      </c>
      <c r="AB23" t="n">
        <v>57.21538686297877</v>
      </c>
      <c r="AC23" t="n">
        <v>51.7548306431891</v>
      </c>
      <c r="AD23" t="n">
        <v>41816.65110562267</v>
      </c>
      <c r="AE23" t="n">
        <v>57215.38686297877</v>
      </c>
      <c r="AF23" t="n">
        <v>2.849349989160663e-06</v>
      </c>
      <c r="AG23" t="n">
        <v>0.09427083333333335</v>
      </c>
      <c r="AH23" t="n">
        <v>51754.8306431891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11.0626</v>
      </c>
      <c r="E24" t="n">
        <v>9.039999999999999</v>
      </c>
      <c r="F24" t="n">
        <v>6.83</v>
      </c>
      <c r="G24" t="n">
        <v>51.19</v>
      </c>
      <c r="H24" t="n">
        <v>1</v>
      </c>
      <c r="I24" t="n">
        <v>8</v>
      </c>
      <c r="J24" t="n">
        <v>114.44</v>
      </c>
      <c r="K24" t="n">
        <v>41.65</v>
      </c>
      <c r="L24" t="n">
        <v>6.5</v>
      </c>
      <c r="M24" t="n">
        <v>6</v>
      </c>
      <c r="N24" t="n">
        <v>16.29</v>
      </c>
      <c r="O24" t="n">
        <v>14347.62</v>
      </c>
      <c r="P24" t="n">
        <v>56.12</v>
      </c>
      <c r="Q24" t="n">
        <v>204.14</v>
      </c>
      <c r="R24" t="n">
        <v>26.09</v>
      </c>
      <c r="S24" t="n">
        <v>17.37</v>
      </c>
      <c r="T24" t="n">
        <v>2247.72</v>
      </c>
      <c r="U24" t="n">
        <v>0.67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41.54956712887626</v>
      </c>
      <c r="AB24" t="n">
        <v>56.84995078308263</v>
      </c>
      <c r="AC24" t="n">
        <v>51.42427126986441</v>
      </c>
      <c r="AD24" t="n">
        <v>41549.56712887625</v>
      </c>
      <c r="AE24" t="n">
        <v>56849.95078308263</v>
      </c>
      <c r="AF24" t="n">
        <v>2.851540983896359e-06</v>
      </c>
      <c r="AG24" t="n">
        <v>0.09416666666666666</v>
      </c>
      <c r="AH24" t="n">
        <v>51424.2712698644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11.1231</v>
      </c>
      <c r="E25" t="n">
        <v>8.99</v>
      </c>
      <c r="F25" t="n">
        <v>6.8</v>
      </c>
      <c r="G25" t="n">
        <v>58.27</v>
      </c>
      <c r="H25" t="n">
        <v>1.04</v>
      </c>
      <c r="I25" t="n">
        <v>7</v>
      </c>
      <c r="J25" t="n">
        <v>114.76</v>
      </c>
      <c r="K25" t="n">
        <v>41.65</v>
      </c>
      <c r="L25" t="n">
        <v>6.75</v>
      </c>
      <c r="M25" t="n">
        <v>5</v>
      </c>
      <c r="N25" t="n">
        <v>16.36</v>
      </c>
      <c r="O25" t="n">
        <v>14387.27</v>
      </c>
      <c r="P25" t="n">
        <v>55.71</v>
      </c>
      <c r="Q25" t="n">
        <v>204.14</v>
      </c>
      <c r="R25" t="n">
        <v>25.21</v>
      </c>
      <c r="S25" t="n">
        <v>17.37</v>
      </c>
      <c r="T25" t="n">
        <v>1811.29</v>
      </c>
      <c r="U25" t="n">
        <v>0.6899999999999999</v>
      </c>
      <c r="V25" t="n">
        <v>0.75</v>
      </c>
      <c r="W25" t="n">
        <v>1.15</v>
      </c>
      <c r="X25" t="n">
        <v>0.11</v>
      </c>
      <c r="Y25" t="n">
        <v>1</v>
      </c>
      <c r="Z25" t="n">
        <v>10</v>
      </c>
      <c r="AA25" t="n">
        <v>41.07916558528294</v>
      </c>
      <c r="AB25" t="n">
        <v>56.20632663848993</v>
      </c>
      <c r="AC25" t="n">
        <v>50.84207371029756</v>
      </c>
      <c r="AD25" t="n">
        <v>41079.16558528294</v>
      </c>
      <c r="AE25" t="n">
        <v>56206.32663848993</v>
      </c>
      <c r="AF25" t="n">
        <v>2.867135711132789e-06</v>
      </c>
      <c r="AG25" t="n">
        <v>0.09364583333333333</v>
      </c>
      <c r="AH25" t="n">
        <v>50842.07371029755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11.1084</v>
      </c>
      <c r="E26" t="n">
        <v>9</v>
      </c>
      <c r="F26" t="n">
        <v>6.81</v>
      </c>
      <c r="G26" t="n">
        <v>58.38</v>
      </c>
      <c r="H26" t="n">
        <v>1.07</v>
      </c>
      <c r="I26" t="n">
        <v>7</v>
      </c>
      <c r="J26" t="n">
        <v>115.08</v>
      </c>
      <c r="K26" t="n">
        <v>41.65</v>
      </c>
      <c r="L26" t="n">
        <v>7</v>
      </c>
      <c r="M26" t="n">
        <v>5</v>
      </c>
      <c r="N26" t="n">
        <v>16.43</v>
      </c>
      <c r="O26" t="n">
        <v>14426.96</v>
      </c>
      <c r="P26" t="n">
        <v>55.78</v>
      </c>
      <c r="Q26" t="n">
        <v>204.15</v>
      </c>
      <c r="R26" t="n">
        <v>25.56</v>
      </c>
      <c r="S26" t="n">
        <v>17.37</v>
      </c>
      <c r="T26" t="n">
        <v>1989.41</v>
      </c>
      <c r="U26" t="n">
        <v>0.68</v>
      </c>
      <c r="V26" t="n">
        <v>0.75</v>
      </c>
      <c r="W26" t="n">
        <v>1.15</v>
      </c>
      <c r="X26" t="n">
        <v>0.12</v>
      </c>
      <c r="Y26" t="n">
        <v>1</v>
      </c>
      <c r="Z26" t="n">
        <v>10</v>
      </c>
      <c r="AA26" t="n">
        <v>41.18318688588327</v>
      </c>
      <c r="AB26" t="n">
        <v>56.34865317106651</v>
      </c>
      <c r="AC26" t="n">
        <v>50.97081679836199</v>
      </c>
      <c r="AD26" t="n">
        <v>41183.18688588327</v>
      </c>
      <c r="AE26" t="n">
        <v>56348.65317106651</v>
      </c>
      <c r="AF26" t="n">
        <v>2.863346579060467e-06</v>
      </c>
      <c r="AG26" t="n">
        <v>0.09375</v>
      </c>
      <c r="AH26" t="n">
        <v>50970.81679836199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11.1063</v>
      </c>
      <c r="E27" t="n">
        <v>9</v>
      </c>
      <c r="F27" t="n">
        <v>6.81</v>
      </c>
      <c r="G27" t="n">
        <v>58.39</v>
      </c>
      <c r="H27" t="n">
        <v>1.11</v>
      </c>
      <c r="I27" t="n">
        <v>7</v>
      </c>
      <c r="J27" t="n">
        <v>115.4</v>
      </c>
      <c r="K27" t="n">
        <v>41.65</v>
      </c>
      <c r="L27" t="n">
        <v>7.25</v>
      </c>
      <c r="M27" t="n">
        <v>5</v>
      </c>
      <c r="N27" t="n">
        <v>16.5</v>
      </c>
      <c r="O27" t="n">
        <v>14466.67</v>
      </c>
      <c r="P27" t="n">
        <v>55.34</v>
      </c>
      <c r="Q27" t="n">
        <v>204.14</v>
      </c>
      <c r="R27" t="n">
        <v>25.61</v>
      </c>
      <c r="S27" t="n">
        <v>17.37</v>
      </c>
      <c r="T27" t="n">
        <v>2013.96</v>
      </c>
      <c r="U27" t="n">
        <v>0.68</v>
      </c>
      <c r="V27" t="n">
        <v>0.75</v>
      </c>
      <c r="W27" t="n">
        <v>1.15</v>
      </c>
      <c r="X27" t="n">
        <v>0.12</v>
      </c>
      <c r="Y27" t="n">
        <v>1</v>
      </c>
      <c r="Z27" t="n">
        <v>10</v>
      </c>
      <c r="AA27" t="n">
        <v>40.97502274506148</v>
      </c>
      <c r="AB27" t="n">
        <v>56.06383381004176</v>
      </c>
      <c r="AC27" t="n">
        <v>50.71318019740612</v>
      </c>
      <c r="AD27" t="n">
        <v>40975.02274506148</v>
      </c>
      <c r="AE27" t="n">
        <v>56063.83381004176</v>
      </c>
      <c r="AF27" t="n">
        <v>2.862805274478706e-06</v>
      </c>
      <c r="AG27" t="n">
        <v>0.09375</v>
      </c>
      <c r="AH27" t="n">
        <v>50713.18019740612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11.0998</v>
      </c>
      <c r="E28" t="n">
        <v>9.01</v>
      </c>
      <c r="F28" t="n">
        <v>6.82</v>
      </c>
      <c r="G28" t="n">
        <v>58.44</v>
      </c>
      <c r="H28" t="n">
        <v>1.14</v>
      </c>
      <c r="I28" t="n">
        <v>7</v>
      </c>
      <c r="J28" t="n">
        <v>115.72</v>
      </c>
      <c r="K28" t="n">
        <v>41.65</v>
      </c>
      <c r="L28" t="n">
        <v>7.5</v>
      </c>
      <c r="M28" t="n">
        <v>5</v>
      </c>
      <c r="N28" t="n">
        <v>16.57</v>
      </c>
      <c r="O28" t="n">
        <v>14506.4</v>
      </c>
      <c r="P28" t="n">
        <v>54.88</v>
      </c>
      <c r="Q28" t="n">
        <v>204.21</v>
      </c>
      <c r="R28" t="n">
        <v>25.83</v>
      </c>
      <c r="S28" t="n">
        <v>17.37</v>
      </c>
      <c r="T28" t="n">
        <v>2121.58</v>
      </c>
      <c r="U28" t="n">
        <v>0.67</v>
      </c>
      <c r="V28" t="n">
        <v>0.75</v>
      </c>
      <c r="W28" t="n">
        <v>1.15</v>
      </c>
      <c r="X28" t="n">
        <v>0.13</v>
      </c>
      <c r="Y28" t="n">
        <v>1</v>
      </c>
      <c r="Z28" t="n">
        <v>10</v>
      </c>
      <c r="AA28" t="n">
        <v>40.79026158497325</v>
      </c>
      <c r="AB28" t="n">
        <v>55.81103543972317</v>
      </c>
      <c r="AC28" t="n">
        <v>50.48450854874523</v>
      </c>
      <c r="AD28" t="n">
        <v>40790.26158497325</v>
      </c>
      <c r="AE28" t="n">
        <v>55811.03543972317</v>
      </c>
      <c r="AF28" t="n">
        <v>2.861129807916115e-06</v>
      </c>
      <c r="AG28" t="n">
        <v>0.09385416666666667</v>
      </c>
      <c r="AH28" t="n">
        <v>50484.50854874523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11.1676</v>
      </c>
      <c r="E29" t="n">
        <v>8.949999999999999</v>
      </c>
      <c r="F29" t="n">
        <v>6.79</v>
      </c>
      <c r="G29" t="n">
        <v>67.84999999999999</v>
      </c>
      <c r="H29" t="n">
        <v>1.18</v>
      </c>
      <c r="I29" t="n">
        <v>6</v>
      </c>
      <c r="J29" t="n">
        <v>116.05</v>
      </c>
      <c r="K29" t="n">
        <v>41.65</v>
      </c>
      <c r="L29" t="n">
        <v>7.75</v>
      </c>
      <c r="M29" t="n">
        <v>4</v>
      </c>
      <c r="N29" t="n">
        <v>16.65</v>
      </c>
      <c r="O29" t="n">
        <v>14546.17</v>
      </c>
      <c r="P29" t="n">
        <v>53.73</v>
      </c>
      <c r="Q29" t="n">
        <v>204.15</v>
      </c>
      <c r="R29" t="n">
        <v>24.71</v>
      </c>
      <c r="S29" t="n">
        <v>17.37</v>
      </c>
      <c r="T29" t="n">
        <v>1567.4</v>
      </c>
      <c r="U29" t="n">
        <v>0.7</v>
      </c>
      <c r="V29" t="n">
        <v>0.75</v>
      </c>
      <c r="W29" t="n">
        <v>1.15</v>
      </c>
      <c r="X29" t="n">
        <v>0.09</v>
      </c>
      <c r="Y29" t="n">
        <v>1</v>
      </c>
      <c r="Z29" t="n">
        <v>10</v>
      </c>
      <c r="AA29" t="n">
        <v>39.93952572007122</v>
      </c>
      <c r="AB29" t="n">
        <v>54.64702109755235</v>
      </c>
      <c r="AC29" t="n">
        <v>49.43158610168334</v>
      </c>
      <c r="AD29" t="n">
        <v>39939.52572007122</v>
      </c>
      <c r="AE29" t="n">
        <v>54647.02109755234</v>
      </c>
      <c r="AF29" t="n">
        <v>2.878606212984378e-06</v>
      </c>
      <c r="AG29" t="n">
        <v>0.09322916666666665</v>
      </c>
      <c r="AH29" t="n">
        <v>49431.58610168334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11.1628</v>
      </c>
      <c r="E30" t="n">
        <v>8.960000000000001</v>
      </c>
      <c r="F30" t="n">
        <v>6.79</v>
      </c>
      <c r="G30" t="n">
        <v>67.89</v>
      </c>
      <c r="H30" t="n">
        <v>1.21</v>
      </c>
      <c r="I30" t="n">
        <v>6</v>
      </c>
      <c r="J30" t="n">
        <v>116.37</v>
      </c>
      <c r="K30" t="n">
        <v>41.65</v>
      </c>
      <c r="L30" t="n">
        <v>8</v>
      </c>
      <c r="M30" t="n">
        <v>4</v>
      </c>
      <c r="N30" t="n">
        <v>16.72</v>
      </c>
      <c r="O30" t="n">
        <v>14585.96</v>
      </c>
      <c r="P30" t="n">
        <v>53.76</v>
      </c>
      <c r="Q30" t="n">
        <v>204.14</v>
      </c>
      <c r="R30" t="n">
        <v>24.8</v>
      </c>
      <c r="S30" t="n">
        <v>17.37</v>
      </c>
      <c r="T30" t="n">
        <v>1614.09</v>
      </c>
      <c r="U30" t="n">
        <v>0.7</v>
      </c>
      <c r="V30" t="n">
        <v>0.75</v>
      </c>
      <c r="W30" t="n">
        <v>1.15</v>
      </c>
      <c r="X30" t="n">
        <v>0.1</v>
      </c>
      <c r="Y30" t="n">
        <v>1</v>
      </c>
      <c r="Z30" t="n">
        <v>10</v>
      </c>
      <c r="AA30" t="n">
        <v>39.97079450686594</v>
      </c>
      <c r="AB30" t="n">
        <v>54.68980443112618</v>
      </c>
      <c r="AC30" t="n">
        <v>49.47028625394779</v>
      </c>
      <c r="AD30" t="n">
        <v>39970.79450686594</v>
      </c>
      <c r="AE30" t="n">
        <v>54689.80443112618</v>
      </c>
      <c r="AF30" t="n">
        <v>2.877368945368926e-06</v>
      </c>
      <c r="AG30" t="n">
        <v>0.09333333333333334</v>
      </c>
      <c r="AH30" t="n">
        <v>49470.28625394779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11.1676</v>
      </c>
      <c r="E31" t="n">
        <v>8.949999999999999</v>
      </c>
      <c r="F31" t="n">
        <v>6.79</v>
      </c>
      <c r="G31" t="n">
        <v>67.84999999999999</v>
      </c>
      <c r="H31" t="n">
        <v>1.25</v>
      </c>
      <c r="I31" t="n">
        <v>6</v>
      </c>
      <c r="J31" t="n">
        <v>116.69</v>
      </c>
      <c r="K31" t="n">
        <v>41.65</v>
      </c>
      <c r="L31" t="n">
        <v>8.25</v>
      </c>
      <c r="M31" t="n">
        <v>3</v>
      </c>
      <c r="N31" t="n">
        <v>16.79</v>
      </c>
      <c r="O31" t="n">
        <v>14625.77</v>
      </c>
      <c r="P31" t="n">
        <v>53.52</v>
      </c>
      <c r="Q31" t="n">
        <v>204.14</v>
      </c>
      <c r="R31" t="n">
        <v>24.68</v>
      </c>
      <c r="S31" t="n">
        <v>17.37</v>
      </c>
      <c r="T31" t="n">
        <v>1551.65</v>
      </c>
      <c r="U31" t="n">
        <v>0.7</v>
      </c>
      <c r="V31" t="n">
        <v>0.75</v>
      </c>
      <c r="W31" t="n">
        <v>1.15</v>
      </c>
      <c r="X31" t="n">
        <v>0.09</v>
      </c>
      <c r="Y31" t="n">
        <v>1</v>
      </c>
      <c r="Z31" t="n">
        <v>10</v>
      </c>
      <c r="AA31" t="n">
        <v>39.83719296289322</v>
      </c>
      <c r="AB31" t="n">
        <v>54.50700490457945</v>
      </c>
      <c r="AC31" t="n">
        <v>49.30493285765341</v>
      </c>
      <c r="AD31" t="n">
        <v>39837.19296289322</v>
      </c>
      <c r="AE31" t="n">
        <v>54507.00490457945</v>
      </c>
      <c r="AF31" t="n">
        <v>2.878606212984378e-06</v>
      </c>
      <c r="AG31" t="n">
        <v>0.09322916666666665</v>
      </c>
      <c r="AH31" t="n">
        <v>49304.9328576534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11.1663</v>
      </c>
      <c r="E32" t="n">
        <v>8.960000000000001</v>
      </c>
      <c r="F32" t="n">
        <v>6.79</v>
      </c>
      <c r="G32" t="n">
        <v>67.86</v>
      </c>
      <c r="H32" t="n">
        <v>1.28</v>
      </c>
      <c r="I32" t="n">
        <v>6</v>
      </c>
      <c r="J32" t="n">
        <v>117.01</v>
      </c>
      <c r="K32" t="n">
        <v>41.65</v>
      </c>
      <c r="L32" t="n">
        <v>8.5</v>
      </c>
      <c r="M32" t="n">
        <v>3</v>
      </c>
      <c r="N32" t="n">
        <v>16.86</v>
      </c>
      <c r="O32" t="n">
        <v>14665.62</v>
      </c>
      <c r="P32" t="n">
        <v>52.97</v>
      </c>
      <c r="Q32" t="n">
        <v>204.14</v>
      </c>
      <c r="R32" t="n">
        <v>24.81</v>
      </c>
      <c r="S32" t="n">
        <v>17.37</v>
      </c>
      <c r="T32" t="n">
        <v>1617.19</v>
      </c>
      <c r="U32" t="n">
        <v>0.7</v>
      </c>
      <c r="V32" t="n">
        <v>0.75</v>
      </c>
      <c r="W32" t="n">
        <v>1.15</v>
      </c>
      <c r="X32" t="n">
        <v>0.1</v>
      </c>
      <c r="Y32" t="n">
        <v>1</v>
      </c>
      <c r="Z32" t="n">
        <v>10</v>
      </c>
      <c r="AA32" t="n">
        <v>39.57384519613188</v>
      </c>
      <c r="AB32" t="n">
        <v>54.14668087201483</v>
      </c>
      <c r="AC32" t="n">
        <v>48.97899764503772</v>
      </c>
      <c r="AD32" t="n">
        <v>39573.84519613188</v>
      </c>
      <c r="AE32" t="n">
        <v>54146.68087201483</v>
      </c>
      <c r="AF32" t="n">
        <v>2.87827111967186e-06</v>
      </c>
      <c r="AG32" t="n">
        <v>0.09333333333333334</v>
      </c>
      <c r="AH32" t="n">
        <v>48978.99764503771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11.1552</v>
      </c>
      <c r="E33" t="n">
        <v>8.960000000000001</v>
      </c>
      <c r="F33" t="n">
        <v>6.79</v>
      </c>
      <c r="G33" t="n">
        <v>67.95</v>
      </c>
      <c r="H33" t="n">
        <v>1.32</v>
      </c>
      <c r="I33" t="n">
        <v>6</v>
      </c>
      <c r="J33" t="n">
        <v>117.34</v>
      </c>
      <c r="K33" t="n">
        <v>41.65</v>
      </c>
      <c r="L33" t="n">
        <v>8.75</v>
      </c>
      <c r="M33" t="n">
        <v>2</v>
      </c>
      <c r="N33" t="n">
        <v>16.94</v>
      </c>
      <c r="O33" t="n">
        <v>14705.49</v>
      </c>
      <c r="P33" t="n">
        <v>52.95</v>
      </c>
      <c r="Q33" t="n">
        <v>204.14</v>
      </c>
      <c r="R33" t="n">
        <v>25.02</v>
      </c>
      <c r="S33" t="n">
        <v>17.37</v>
      </c>
      <c r="T33" t="n">
        <v>1724.78</v>
      </c>
      <c r="U33" t="n">
        <v>0.6899999999999999</v>
      </c>
      <c r="V33" t="n">
        <v>0.75</v>
      </c>
      <c r="W33" t="n">
        <v>1.15</v>
      </c>
      <c r="X33" t="n">
        <v>0.1</v>
      </c>
      <c r="Y33" t="n">
        <v>1</v>
      </c>
      <c r="Z33" t="n">
        <v>10</v>
      </c>
      <c r="AA33" t="n">
        <v>39.60159287633562</v>
      </c>
      <c r="AB33" t="n">
        <v>54.18464647221065</v>
      </c>
      <c r="AC33" t="n">
        <v>49.01333986163602</v>
      </c>
      <c r="AD33" t="n">
        <v>39601.59287633562</v>
      </c>
      <c r="AE33" t="n">
        <v>54184.64647221065</v>
      </c>
      <c r="AF33" t="n">
        <v>2.875409938311127e-06</v>
      </c>
      <c r="AG33" t="n">
        <v>0.09333333333333334</v>
      </c>
      <c r="AH33" t="n">
        <v>49013.33986163602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11.1548</v>
      </c>
      <c r="E34" t="n">
        <v>8.960000000000001</v>
      </c>
      <c r="F34" t="n">
        <v>6.8</v>
      </c>
      <c r="G34" t="n">
        <v>67.95</v>
      </c>
      <c r="H34" t="n">
        <v>1.35</v>
      </c>
      <c r="I34" t="n">
        <v>6</v>
      </c>
      <c r="J34" t="n">
        <v>117.66</v>
      </c>
      <c r="K34" t="n">
        <v>41.65</v>
      </c>
      <c r="L34" t="n">
        <v>9</v>
      </c>
      <c r="M34" t="n">
        <v>2</v>
      </c>
      <c r="N34" t="n">
        <v>17.01</v>
      </c>
      <c r="O34" t="n">
        <v>14745.39</v>
      </c>
      <c r="P34" t="n">
        <v>52.8</v>
      </c>
      <c r="Q34" t="n">
        <v>204.14</v>
      </c>
      <c r="R34" t="n">
        <v>25.1</v>
      </c>
      <c r="S34" t="n">
        <v>17.37</v>
      </c>
      <c r="T34" t="n">
        <v>1762.31</v>
      </c>
      <c r="U34" t="n">
        <v>0.6899999999999999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39.54727485741731</v>
      </c>
      <c r="AB34" t="n">
        <v>54.11032616238511</v>
      </c>
      <c r="AC34" t="n">
        <v>48.94611257787079</v>
      </c>
      <c r="AD34" t="n">
        <v>39547.27485741731</v>
      </c>
      <c r="AE34" t="n">
        <v>54110.32616238511</v>
      </c>
      <c r="AF34" t="n">
        <v>2.875306832676505e-06</v>
      </c>
      <c r="AG34" t="n">
        <v>0.09333333333333334</v>
      </c>
      <c r="AH34" t="n">
        <v>48946.11257787079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11.1552</v>
      </c>
      <c r="E35" t="n">
        <v>8.960000000000001</v>
      </c>
      <c r="F35" t="n">
        <v>6.79</v>
      </c>
      <c r="G35" t="n">
        <v>67.95</v>
      </c>
      <c r="H35" t="n">
        <v>1.38</v>
      </c>
      <c r="I35" t="n">
        <v>6</v>
      </c>
      <c r="J35" t="n">
        <v>117.98</v>
      </c>
      <c r="K35" t="n">
        <v>41.65</v>
      </c>
      <c r="L35" t="n">
        <v>9.25</v>
      </c>
      <c r="M35" t="n">
        <v>1</v>
      </c>
      <c r="N35" t="n">
        <v>17.08</v>
      </c>
      <c r="O35" t="n">
        <v>14785.31</v>
      </c>
      <c r="P35" t="n">
        <v>52.47</v>
      </c>
      <c r="Q35" t="n">
        <v>204.14</v>
      </c>
      <c r="R35" t="n">
        <v>25.02</v>
      </c>
      <c r="S35" t="n">
        <v>17.37</v>
      </c>
      <c r="T35" t="n">
        <v>1723.87</v>
      </c>
      <c r="U35" t="n">
        <v>0.6899999999999999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39.36742942681077</v>
      </c>
      <c r="AB35" t="n">
        <v>53.86425371001001</v>
      </c>
      <c r="AC35" t="n">
        <v>48.72352493498478</v>
      </c>
      <c r="AD35" t="n">
        <v>39367.42942681077</v>
      </c>
      <c r="AE35" t="n">
        <v>53864.25371001001</v>
      </c>
      <c r="AF35" t="n">
        <v>2.875409938311127e-06</v>
      </c>
      <c r="AG35" t="n">
        <v>0.09333333333333334</v>
      </c>
      <c r="AH35" t="n">
        <v>48723.52493498478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11.1573</v>
      </c>
      <c r="E36" t="n">
        <v>8.960000000000001</v>
      </c>
      <c r="F36" t="n">
        <v>6.79</v>
      </c>
      <c r="G36" t="n">
        <v>67.93000000000001</v>
      </c>
      <c r="H36" t="n">
        <v>1.42</v>
      </c>
      <c r="I36" t="n">
        <v>6</v>
      </c>
      <c r="J36" t="n">
        <v>118.31</v>
      </c>
      <c r="K36" t="n">
        <v>41.65</v>
      </c>
      <c r="L36" t="n">
        <v>9.5</v>
      </c>
      <c r="M36" t="n">
        <v>1</v>
      </c>
      <c r="N36" t="n">
        <v>17.16</v>
      </c>
      <c r="O36" t="n">
        <v>14825.26</v>
      </c>
      <c r="P36" t="n">
        <v>52.34</v>
      </c>
      <c r="Q36" t="n">
        <v>204.14</v>
      </c>
      <c r="R36" t="n">
        <v>25</v>
      </c>
      <c r="S36" t="n">
        <v>17.37</v>
      </c>
      <c r="T36" t="n">
        <v>1710.93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39.29696683824829</v>
      </c>
      <c r="AB36" t="n">
        <v>53.76784368774926</v>
      </c>
      <c r="AC36" t="n">
        <v>48.636316149936</v>
      </c>
      <c r="AD36" t="n">
        <v>39296.96683824829</v>
      </c>
      <c r="AE36" t="n">
        <v>53767.84368774926</v>
      </c>
      <c r="AF36" t="n">
        <v>2.875951242892887e-06</v>
      </c>
      <c r="AG36" t="n">
        <v>0.09333333333333334</v>
      </c>
      <c r="AH36" t="n">
        <v>48636.316149936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11.1583</v>
      </c>
      <c r="E37" t="n">
        <v>8.960000000000001</v>
      </c>
      <c r="F37" t="n">
        <v>6.79</v>
      </c>
      <c r="G37" t="n">
        <v>67.92</v>
      </c>
      <c r="H37" t="n">
        <v>1.45</v>
      </c>
      <c r="I37" t="n">
        <v>6</v>
      </c>
      <c r="J37" t="n">
        <v>118.63</v>
      </c>
      <c r="K37" t="n">
        <v>41.65</v>
      </c>
      <c r="L37" t="n">
        <v>9.75</v>
      </c>
      <c r="M37" t="n">
        <v>1</v>
      </c>
      <c r="N37" t="n">
        <v>17.23</v>
      </c>
      <c r="O37" t="n">
        <v>14865.24</v>
      </c>
      <c r="P37" t="n">
        <v>52.19</v>
      </c>
      <c r="Q37" t="n">
        <v>204.14</v>
      </c>
      <c r="R37" t="n">
        <v>24.9</v>
      </c>
      <c r="S37" t="n">
        <v>17.37</v>
      </c>
      <c r="T37" t="n">
        <v>1664.32</v>
      </c>
      <c r="U37" t="n">
        <v>0.7</v>
      </c>
      <c r="V37" t="n">
        <v>0.75</v>
      </c>
      <c r="W37" t="n">
        <v>1.15</v>
      </c>
      <c r="X37" t="n">
        <v>0.1</v>
      </c>
      <c r="Y37" t="n">
        <v>1</v>
      </c>
      <c r="Z37" t="n">
        <v>10</v>
      </c>
      <c r="AA37" t="n">
        <v>39.22045805948229</v>
      </c>
      <c r="AB37" t="n">
        <v>53.66316100131304</v>
      </c>
      <c r="AC37" t="n">
        <v>48.54162423216986</v>
      </c>
      <c r="AD37" t="n">
        <v>39220.45805948229</v>
      </c>
      <c r="AE37" t="n">
        <v>53663.16100131303</v>
      </c>
      <c r="AF37" t="n">
        <v>2.876209006979439e-06</v>
      </c>
      <c r="AG37" t="n">
        <v>0.09333333333333334</v>
      </c>
      <c r="AH37" t="n">
        <v>48541.62423216986</v>
      </c>
    </row>
    <row r="38">
      <c r="A38" t="n">
        <v>36</v>
      </c>
      <c r="B38" t="n">
        <v>50</v>
      </c>
      <c r="C38" t="inlineStr">
        <is>
          <t xml:space="preserve">CONCLUIDO	</t>
        </is>
      </c>
      <c r="D38" t="n">
        <v>11.1586</v>
      </c>
      <c r="E38" t="n">
        <v>8.960000000000001</v>
      </c>
      <c r="F38" t="n">
        <v>6.79</v>
      </c>
      <c r="G38" t="n">
        <v>67.92</v>
      </c>
      <c r="H38" t="n">
        <v>1.48</v>
      </c>
      <c r="I38" t="n">
        <v>6</v>
      </c>
      <c r="J38" t="n">
        <v>118.96</v>
      </c>
      <c r="K38" t="n">
        <v>41.65</v>
      </c>
      <c r="L38" t="n">
        <v>10</v>
      </c>
      <c r="M38" t="n">
        <v>0</v>
      </c>
      <c r="N38" t="n">
        <v>17.31</v>
      </c>
      <c r="O38" t="n">
        <v>14905.25</v>
      </c>
      <c r="P38" t="n">
        <v>52.21</v>
      </c>
      <c r="Q38" t="n">
        <v>204.14</v>
      </c>
      <c r="R38" t="n">
        <v>24.92</v>
      </c>
      <c r="S38" t="n">
        <v>17.37</v>
      </c>
      <c r="T38" t="n">
        <v>1672.37</v>
      </c>
      <c r="U38" t="n">
        <v>0.7</v>
      </c>
      <c r="V38" t="n">
        <v>0.75</v>
      </c>
      <c r="W38" t="n">
        <v>1.15</v>
      </c>
      <c r="X38" t="n">
        <v>0.1</v>
      </c>
      <c r="Y38" t="n">
        <v>1</v>
      </c>
      <c r="Z38" t="n">
        <v>10</v>
      </c>
      <c r="AA38" t="n">
        <v>39.22920807181849</v>
      </c>
      <c r="AB38" t="n">
        <v>53.67513315421466</v>
      </c>
      <c r="AC38" t="n">
        <v>48.55245377960161</v>
      </c>
      <c r="AD38" t="n">
        <v>39229.20807181849</v>
      </c>
      <c r="AE38" t="n">
        <v>53675.13315421467</v>
      </c>
      <c r="AF38" t="n">
        <v>2.876286336205405e-06</v>
      </c>
      <c r="AG38" t="n">
        <v>0.09333333333333334</v>
      </c>
      <c r="AH38" t="n">
        <v>48552.45377960161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5.5915</v>
      </c>
      <c r="E2" t="n">
        <v>17.88</v>
      </c>
      <c r="F2" t="n">
        <v>9.029999999999999</v>
      </c>
      <c r="G2" t="n">
        <v>4.75</v>
      </c>
      <c r="H2" t="n">
        <v>0.06</v>
      </c>
      <c r="I2" t="n">
        <v>114</v>
      </c>
      <c r="J2" t="n">
        <v>274.09</v>
      </c>
      <c r="K2" t="n">
        <v>60.56</v>
      </c>
      <c r="L2" t="n">
        <v>1</v>
      </c>
      <c r="M2" t="n">
        <v>112</v>
      </c>
      <c r="N2" t="n">
        <v>72.53</v>
      </c>
      <c r="O2" t="n">
        <v>34038.11</v>
      </c>
      <c r="P2" t="n">
        <v>156.72</v>
      </c>
      <c r="Q2" t="n">
        <v>204.27</v>
      </c>
      <c r="R2" t="n">
        <v>94.81</v>
      </c>
      <c r="S2" t="n">
        <v>17.37</v>
      </c>
      <c r="T2" t="n">
        <v>36076.39</v>
      </c>
      <c r="U2" t="n">
        <v>0.18</v>
      </c>
      <c r="V2" t="n">
        <v>0.57</v>
      </c>
      <c r="W2" t="n">
        <v>1.32</v>
      </c>
      <c r="X2" t="n">
        <v>2.33</v>
      </c>
      <c r="Y2" t="n">
        <v>1</v>
      </c>
      <c r="Z2" t="n">
        <v>10</v>
      </c>
      <c r="AA2" t="n">
        <v>202.5295605282125</v>
      </c>
      <c r="AB2" t="n">
        <v>277.1098796881843</v>
      </c>
      <c r="AC2" t="n">
        <v>250.6629016969841</v>
      </c>
      <c r="AD2" t="n">
        <v>202529.5605282125</v>
      </c>
      <c r="AE2" t="n">
        <v>277109.8796881842</v>
      </c>
      <c r="AF2" t="n">
        <v>1.235580709610592e-06</v>
      </c>
      <c r="AG2" t="n">
        <v>0.18625</v>
      </c>
      <c r="AH2" t="n">
        <v>250662.9016969841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6.3494</v>
      </c>
      <c r="E3" t="n">
        <v>15.75</v>
      </c>
      <c r="F3" t="n">
        <v>8.41</v>
      </c>
      <c r="G3" t="n">
        <v>5.94</v>
      </c>
      <c r="H3" t="n">
        <v>0.08</v>
      </c>
      <c r="I3" t="n">
        <v>85</v>
      </c>
      <c r="J3" t="n">
        <v>274.57</v>
      </c>
      <c r="K3" t="n">
        <v>60.56</v>
      </c>
      <c r="L3" t="n">
        <v>1.25</v>
      </c>
      <c r="M3" t="n">
        <v>83</v>
      </c>
      <c r="N3" t="n">
        <v>72.76000000000001</v>
      </c>
      <c r="O3" t="n">
        <v>34097.72</v>
      </c>
      <c r="P3" t="n">
        <v>145.87</v>
      </c>
      <c r="Q3" t="n">
        <v>204.24</v>
      </c>
      <c r="R3" t="n">
        <v>75.66</v>
      </c>
      <c r="S3" t="n">
        <v>17.37</v>
      </c>
      <c r="T3" t="n">
        <v>26649.27</v>
      </c>
      <c r="U3" t="n">
        <v>0.23</v>
      </c>
      <c r="V3" t="n">
        <v>0.61</v>
      </c>
      <c r="W3" t="n">
        <v>1.27</v>
      </c>
      <c r="X3" t="n">
        <v>1.72</v>
      </c>
      <c r="Y3" t="n">
        <v>1</v>
      </c>
      <c r="Z3" t="n">
        <v>10</v>
      </c>
      <c r="AA3" t="n">
        <v>166.3613133668582</v>
      </c>
      <c r="AB3" t="n">
        <v>227.6228882915933</v>
      </c>
      <c r="AC3" t="n">
        <v>205.8988793038394</v>
      </c>
      <c r="AD3" t="n">
        <v>166361.3133668582</v>
      </c>
      <c r="AE3" t="n">
        <v>227622.8882915933</v>
      </c>
      <c r="AF3" t="n">
        <v>1.403057526173924e-06</v>
      </c>
      <c r="AG3" t="n">
        <v>0.1640625</v>
      </c>
      <c r="AH3" t="n">
        <v>205898.8793038394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6.8968</v>
      </c>
      <c r="E4" t="n">
        <v>14.5</v>
      </c>
      <c r="F4" t="n">
        <v>8.050000000000001</v>
      </c>
      <c r="G4" t="n">
        <v>7.1</v>
      </c>
      <c r="H4" t="n">
        <v>0.1</v>
      </c>
      <c r="I4" t="n">
        <v>68</v>
      </c>
      <c r="J4" t="n">
        <v>275.05</v>
      </c>
      <c r="K4" t="n">
        <v>60.56</v>
      </c>
      <c r="L4" t="n">
        <v>1.5</v>
      </c>
      <c r="M4" t="n">
        <v>66</v>
      </c>
      <c r="N4" t="n">
        <v>73</v>
      </c>
      <c r="O4" t="n">
        <v>34157.42</v>
      </c>
      <c r="P4" t="n">
        <v>139.52</v>
      </c>
      <c r="Q4" t="n">
        <v>204.15</v>
      </c>
      <c r="R4" t="n">
        <v>64.08</v>
      </c>
      <c r="S4" t="n">
        <v>17.37</v>
      </c>
      <c r="T4" t="n">
        <v>20942.39</v>
      </c>
      <c r="U4" t="n">
        <v>0.27</v>
      </c>
      <c r="V4" t="n">
        <v>0.63</v>
      </c>
      <c r="W4" t="n">
        <v>1.25</v>
      </c>
      <c r="X4" t="n">
        <v>1.35</v>
      </c>
      <c r="Y4" t="n">
        <v>1</v>
      </c>
      <c r="Z4" t="n">
        <v>10</v>
      </c>
      <c r="AA4" t="n">
        <v>146.7320099680113</v>
      </c>
      <c r="AB4" t="n">
        <v>200.7652093975566</v>
      </c>
      <c r="AC4" t="n">
        <v>181.6044595884519</v>
      </c>
      <c r="AD4" t="n">
        <v>146732.0099680113</v>
      </c>
      <c r="AE4" t="n">
        <v>200765.2093975566</v>
      </c>
      <c r="AF4" t="n">
        <v>1.524019142992459e-06</v>
      </c>
      <c r="AG4" t="n">
        <v>0.1510416666666667</v>
      </c>
      <c r="AH4" t="n">
        <v>181604.4595884519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7.2928</v>
      </c>
      <c r="E5" t="n">
        <v>13.71</v>
      </c>
      <c r="F5" t="n">
        <v>7.83</v>
      </c>
      <c r="G5" t="n">
        <v>8.25</v>
      </c>
      <c r="H5" t="n">
        <v>0.11</v>
      </c>
      <c r="I5" t="n">
        <v>57</v>
      </c>
      <c r="J5" t="n">
        <v>275.54</v>
      </c>
      <c r="K5" t="n">
        <v>60.56</v>
      </c>
      <c r="L5" t="n">
        <v>1.75</v>
      </c>
      <c r="M5" t="n">
        <v>55</v>
      </c>
      <c r="N5" t="n">
        <v>73.23</v>
      </c>
      <c r="O5" t="n">
        <v>34217.22</v>
      </c>
      <c r="P5" t="n">
        <v>135.75</v>
      </c>
      <c r="Q5" t="n">
        <v>204.21</v>
      </c>
      <c r="R5" t="n">
        <v>57.37</v>
      </c>
      <c r="S5" t="n">
        <v>17.37</v>
      </c>
      <c r="T5" t="n">
        <v>17642.06</v>
      </c>
      <c r="U5" t="n">
        <v>0.3</v>
      </c>
      <c r="V5" t="n">
        <v>0.65</v>
      </c>
      <c r="W5" t="n">
        <v>1.23</v>
      </c>
      <c r="X5" t="n">
        <v>1.14</v>
      </c>
      <c r="Y5" t="n">
        <v>1</v>
      </c>
      <c r="Z5" t="n">
        <v>10</v>
      </c>
      <c r="AA5" t="n">
        <v>135.1473249733565</v>
      </c>
      <c r="AB5" t="n">
        <v>184.9145323076461</v>
      </c>
      <c r="AC5" t="n">
        <v>167.2665488734324</v>
      </c>
      <c r="AD5" t="n">
        <v>135147.3249733565</v>
      </c>
      <c r="AE5" t="n">
        <v>184914.5323076461</v>
      </c>
      <c r="AF5" t="n">
        <v>1.611525171966043e-06</v>
      </c>
      <c r="AG5" t="n">
        <v>0.1428125</v>
      </c>
      <c r="AH5" t="n">
        <v>167266.5488734324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7.6102</v>
      </c>
      <c r="E6" t="n">
        <v>13.14</v>
      </c>
      <c r="F6" t="n">
        <v>7.68</v>
      </c>
      <c r="G6" t="n">
        <v>9.4</v>
      </c>
      <c r="H6" t="n">
        <v>0.13</v>
      </c>
      <c r="I6" t="n">
        <v>49</v>
      </c>
      <c r="J6" t="n">
        <v>276.02</v>
      </c>
      <c r="K6" t="n">
        <v>60.56</v>
      </c>
      <c r="L6" t="n">
        <v>2</v>
      </c>
      <c r="M6" t="n">
        <v>47</v>
      </c>
      <c r="N6" t="n">
        <v>73.47</v>
      </c>
      <c r="O6" t="n">
        <v>34277.1</v>
      </c>
      <c r="P6" t="n">
        <v>133</v>
      </c>
      <c r="Q6" t="n">
        <v>204.18</v>
      </c>
      <c r="R6" t="n">
        <v>52.5</v>
      </c>
      <c r="S6" t="n">
        <v>17.37</v>
      </c>
      <c r="T6" t="n">
        <v>15245.3</v>
      </c>
      <c r="U6" t="n">
        <v>0.33</v>
      </c>
      <c r="V6" t="n">
        <v>0.67</v>
      </c>
      <c r="W6" t="n">
        <v>1.22</v>
      </c>
      <c r="X6" t="n">
        <v>0.99</v>
      </c>
      <c r="Y6" t="n">
        <v>1</v>
      </c>
      <c r="Z6" t="n">
        <v>10</v>
      </c>
      <c r="AA6" t="n">
        <v>127.0292491519265</v>
      </c>
      <c r="AB6" t="n">
        <v>173.8070228245425</v>
      </c>
      <c r="AC6" t="n">
        <v>157.2191245059053</v>
      </c>
      <c r="AD6" t="n">
        <v>127029.2491519265</v>
      </c>
      <c r="AE6" t="n">
        <v>173807.0228245425</v>
      </c>
      <c r="AF6" t="n">
        <v>1.681662580037294e-06</v>
      </c>
      <c r="AG6" t="n">
        <v>0.136875</v>
      </c>
      <c r="AH6" t="n">
        <v>157219.1245059053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7.8788</v>
      </c>
      <c r="E7" t="n">
        <v>12.69</v>
      </c>
      <c r="F7" t="n">
        <v>7.55</v>
      </c>
      <c r="G7" t="n">
        <v>10.53</v>
      </c>
      <c r="H7" t="n">
        <v>0.14</v>
      </c>
      <c r="I7" t="n">
        <v>43</v>
      </c>
      <c r="J7" t="n">
        <v>276.51</v>
      </c>
      <c r="K7" t="n">
        <v>60.56</v>
      </c>
      <c r="L7" t="n">
        <v>2.25</v>
      </c>
      <c r="M7" t="n">
        <v>41</v>
      </c>
      <c r="N7" t="n">
        <v>73.70999999999999</v>
      </c>
      <c r="O7" t="n">
        <v>34337.08</v>
      </c>
      <c r="P7" t="n">
        <v>130.61</v>
      </c>
      <c r="Q7" t="n">
        <v>204.22</v>
      </c>
      <c r="R7" t="n">
        <v>48.34</v>
      </c>
      <c r="S7" t="n">
        <v>17.37</v>
      </c>
      <c r="T7" t="n">
        <v>13194.87</v>
      </c>
      <c r="U7" t="n">
        <v>0.36</v>
      </c>
      <c r="V7" t="n">
        <v>0.68</v>
      </c>
      <c r="W7" t="n">
        <v>1.21</v>
      </c>
      <c r="X7" t="n">
        <v>0.85</v>
      </c>
      <c r="Y7" t="n">
        <v>1</v>
      </c>
      <c r="Z7" t="n">
        <v>10</v>
      </c>
      <c r="AA7" t="n">
        <v>120.6152855664131</v>
      </c>
      <c r="AB7" t="n">
        <v>165.0311548827447</v>
      </c>
      <c r="AC7" t="n">
        <v>149.2808130834618</v>
      </c>
      <c r="AD7" t="n">
        <v>120615.2855664131</v>
      </c>
      <c r="AE7" t="n">
        <v>165031.1548827447</v>
      </c>
      <c r="AF7" t="n">
        <v>1.741016416861296e-06</v>
      </c>
      <c r="AG7" t="n">
        <v>0.1321875</v>
      </c>
      <c r="AH7" t="n">
        <v>149280.8130834618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8.105600000000001</v>
      </c>
      <c r="E8" t="n">
        <v>12.34</v>
      </c>
      <c r="F8" t="n">
        <v>7.45</v>
      </c>
      <c r="G8" t="n">
        <v>11.77</v>
      </c>
      <c r="H8" t="n">
        <v>0.16</v>
      </c>
      <c r="I8" t="n">
        <v>38</v>
      </c>
      <c r="J8" t="n">
        <v>277</v>
      </c>
      <c r="K8" t="n">
        <v>60.56</v>
      </c>
      <c r="L8" t="n">
        <v>2.5</v>
      </c>
      <c r="M8" t="n">
        <v>36</v>
      </c>
      <c r="N8" t="n">
        <v>73.94</v>
      </c>
      <c r="O8" t="n">
        <v>34397.15</v>
      </c>
      <c r="P8" t="n">
        <v>128.87</v>
      </c>
      <c r="Q8" t="n">
        <v>204.14</v>
      </c>
      <c r="R8" t="n">
        <v>45.39</v>
      </c>
      <c r="S8" t="n">
        <v>17.37</v>
      </c>
      <c r="T8" t="n">
        <v>11747.8</v>
      </c>
      <c r="U8" t="n">
        <v>0.38</v>
      </c>
      <c r="V8" t="n">
        <v>0.6899999999999999</v>
      </c>
      <c r="W8" t="n">
        <v>1.2</v>
      </c>
      <c r="X8" t="n">
        <v>0.76</v>
      </c>
      <c r="Y8" t="n">
        <v>1</v>
      </c>
      <c r="Z8" t="n">
        <v>10</v>
      </c>
      <c r="AA8" t="n">
        <v>115.7530458558765</v>
      </c>
      <c r="AB8" t="n">
        <v>158.3784240039149</v>
      </c>
      <c r="AC8" t="n">
        <v>143.263009502539</v>
      </c>
      <c r="AD8" t="n">
        <v>115753.0458558765</v>
      </c>
      <c r="AE8" t="n">
        <v>158378.4240039149</v>
      </c>
      <c r="AF8" t="n">
        <v>1.79113350618253e-06</v>
      </c>
      <c r="AG8" t="n">
        <v>0.1285416666666667</v>
      </c>
      <c r="AH8" t="n">
        <v>143263.009502539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8.254799999999999</v>
      </c>
      <c r="E9" t="n">
        <v>12.11</v>
      </c>
      <c r="F9" t="n">
        <v>7.39</v>
      </c>
      <c r="G9" t="n">
        <v>12.66</v>
      </c>
      <c r="H9" t="n">
        <v>0.18</v>
      </c>
      <c r="I9" t="n">
        <v>35</v>
      </c>
      <c r="J9" t="n">
        <v>277.48</v>
      </c>
      <c r="K9" t="n">
        <v>60.56</v>
      </c>
      <c r="L9" t="n">
        <v>2.75</v>
      </c>
      <c r="M9" t="n">
        <v>33</v>
      </c>
      <c r="N9" t="n">
        <v>74.18000000000001</v>
      </c>
      <c r="O9" t="n">
        <v>34457.31</v>
      </c>
      <c r="P9" t="n">
        <v>127.66</v>
      </c>
      <c r="Q9" t="n">
        <v>204.23</v>
      </c>
      <c r="R9" t="n">
        <v>43.19</v>
      </c>
      <c r="S9" t="n">
        <v>17.37</v>
      </c>
      <c r="T9" t="n">
        <v>10663.81</v>
      </c>
      <c r="U9" t="n">
        <v>0.4</v>
      </c>
      <c r="V9" t="n">
        <v>0.6899999999999999</v>
      </c>
      <c r="W9" t="n">
        <v>1.2</v>
      </c>
      <c r="X9" t="n">
        <v>0.6899999999999999</v>
      </c>
      <c r="Y9" t="n">
        <v>1</v>
      </c>
      <c r="Z9" t="n">
        <v>10</v>
      </c>
      <c r="AA9" t="n">
        <v>112.6774411643918</v>
      </c>
      <c r="AB9" t="n">
        <v>154.170245978925</v>
      </c>
      <c r="AC9" t="n">
        <v>139.4564540820378</v>
      </c>
      <c r="AD9" t="n">
        <v>112677.4411643918</v>
      </c>
      <c r="AE9" t="n">
        <v>154170.245978925</v>
      </c>
      <c r="AF9" t="n">
        <v>1.824102949422073e-06</v>
      </c>
      <c r="AG9" t="n">
        <v>0.1261458333333333</v>
      </c>
      <c r="AH9" t="n">
        <v>139456.4540820378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8.410399999999999</v>
      </c>
      <c r="E10" t="n">
        <v>11.89</v>
      </c>
      <c r="F10" t="n">
        <v>7.32</v>
      </c>
      <c r="G10" t="n">
        <v>13.72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30</v>
      </c>
      <c r="N10" t="n">
        <v>74.42</v>
      </c>
      <c r="O10" t="n">
        <v>34517.57</v>
      </c>
      <c r="P10" t="n">
        <v>126.4</v>
      </c>
      <c r="Q10" t="n">
        <v>204.18</v>
      </c>
      <c r="R10" t="n">
        <v>41.32</v>
      </c>
      <c r="S10" t="n">
        <v>17.37</v>
      </c>
      <c r="T10" t="n">
        <v>9741.82</v>
      </c>
      <c r="U10" t="n">
        <v>0.42</v>
      </c>
      <c r="V10" t="n">
        <v>0.7</v>
      </c>
      <c r="W10" t="n">
        <v>1.19</v>
      </c>
      <c r="X10" t="n">
        <v>0.63</v>
      </c>
      <c r="Y10" t="n">
        <v>1</v>
      </c>
      <c r="Z10" t="n">
        <v>10</v>
      </c>
      <c r="AA10" t="n">
        <v>109.561627950178</v>
      </c>
      <c r="AB10" t="n">
        <v>149.9070528792621</v>
      </c>
      <c r="AC10" t="n">
        <v>135.6001341483763</v>
      </c>
      <c r="AD10" t="n">
        <v>109561.627950178</v>
      </c>
      <c r="AE10" t="n">
        <v>149907.0528792621</v>
      </c>
      <c r="AF10" t="n">
        <v>1.858486631513713e-06</v>
      </c>
      <c r="AG10" t="n">
        <v>0.1238541666666667</v>
      </c>
      <c r="AH10" t="n">
        <v>135600.1341483763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8.5657</v>
      </c>
      <c r="E11" t="n">
        <v>11.67</v>
      </c>
      <c r="F11" t="n">
        <v>7.26</v>
      </c>
      <c r="G11" t="n">
        <v>15.02</v>
      </c>
      <c r="H11" t="n">
        <v>0.21</v>
      </c>
      <c r="I11" t="n">
        <v>29</v>
      </c>
      <c r="J11" t="n">
        <v>278.46</v>
      </c>
      <c r="K11" t="n">
        <v>60.56</v>
      </c>
      <c r="L11" t="n">
        <v>3.25</v>
      </c>
      <c r="M11" t="n">
        <v>27</v>
      </c>
      <c r="N11" t="n">
        <v>74.66</v>
      </c>
      <c r="O11" t="n">
        <v>34577.92</v>
      </c>
      <c r="P11" t="n">
        <v>125.35</v>
      </c>
      <c r="Q11" t="n">
        <v>204.15</v>
      </c>
      <c r="R11" t="n">
        <v>39.51</v>
      </c>
      <c r="S11" t="n">
        <v>17.37</v>
      </c>
      <c r="T11" t="n">
        <v>8850.780000000001</v>
      </c>
      <c r="U11" t="n">
        <v>0.44</v>
      </c>
      <c r="V11" t="n">
        <v>0.7</v>
      </c>
      <c r="W11" t="n">
        <v>1.18</v>
      </c>
      <c r="X11" t="n">
        <v>0.57</v>
      </c>
      <c r="Y11" t="n">
        <v>1</v>
      </c>
      <c r="Z11" t="n">
        <v>10</v>
      </c>
      <c r="AA11" t="n">
        <v>106.7303649083954</v>
      </c>
      <c r="AB11" t="n">
        <v>146.0331938789872</v>
      </c>
      <c r="AC11" t="n">
        <v>132.0959908140912</v>
      </c>
      <c r="AD11" t="n">
        <v>106730.3649083954</v>
      </c>
      <c r="AE11" t="n">
        <v>146033.1938789872</v>
      </c>
      <c r="AF11" t="n">
        <v>1.892804021159161e-06</v>
      </c>
      <c r="AG11" t="n">
        <v>0.1215625</v>
      </c>
      <c r="AH11" t="n">
        <v>132095.9908140911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8.6829</v>
      </c>
      <c r="E12" t="n">
        <v>11.52</v>
      </c>
      <c r="F12" t="n">
        <v>7.21</v>
      </c>
      <c r="G12" t="n">
        <v>16.01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124.32</v>
      </c>
      <c r="Q12" t="n">
        <v>204.18</v>
      </c>
      <c r="R12" t="n">
        <v>37.86</v>
      </c>
      <c r="S12" t="n">
        <v>17.37</v>
      </c>
      <c r="T12" t="n">
        <v>8038.84</v>
      </c>
      <c r="U12" t="n">
        <v>0.46</v>
      </c>
      <c r="V12" t="n">
        <v>0.71</v>
      </c>
      <c r="W12" t="n">
        <v>1.18</v>
      </c>
      <c r="X12" t="n">
        <v>0.51</v>
      </c>
      <c r="Y12" t="n">
        <v>1</v>
      </c>
      <c r="Z12" t="n">
        <v>10</v>
      </c>
      <c r="AA12" t="n">
        <v>104.4961178631057</v>
      </c>
      <c r="AB12" t="n">
        <v>142.9761985036003</v>
      </c>
      <c r="AC12" t="n">
        <v>129.3307507868102</v>
      </c>
      <c r="AD12" t="n">
        <v>104496.1178631057</v>
      </c>
      <c r="AE12" t="n">
        <v>142976.1985036003</v>
      </c>
      <c r="AF12" t="n">
        <v>1.918702270138212e-06</v>
      </c>
      <c r="AG12" t="n">
        <v>0.12</v>
      </c>
      <c r="AH12" t="n">
        <v>129330.7507868102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8.785</v>
      </c>
      <c r="E13" t="n">
        <v>11.38</v>
      </c>
      <c r="F13" t="n">
        <v>7.18</v>
      </c>
      <c r="G13" t="n">
        <v>17.22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123.77</v>
      </c>
      <c r="Q13" t="n">
        <v>204.18</v>
      </c>
      <c r="R13" t="n">
        <v>36.9</v>
      </c>
      <c r="S13" t="n">
        <v>17.37</v>
      </c>
      <c r="T13" t="n">
        <v>7567.79</v>
      </c>
      <c r="U13" t="n">
        <v>0.47</v>
      </c>
      <c r="V13" t="n">
        <v>0.71</v>
      </c>
      <c r="W13" t="n">
        <v>1.18</v>
      </c>
      <c r="X13" t="n">
        <v>0.48</v>
      </c>
      <c r="Y13" t="n">
        <v>1</v>
      </c>
      <c r="Z13" t="n">
        <v>10</v>
      </c>
      <c r="AA13" t="n">
        <v>102.8586971457591</v>
      </c>
      <c r="AB13" t="n">
        <v>140.7358072402241</v>
      </c>
      <c r="AC13" t="n">
        <v>127.304179321201</v>
      </c>
      <c r="AD13" t="n">
        <v>102858.6971457591</v>
      </c>
      <c r="AE13" t="n">
        <v>140735.8072402241</v>
      </c>
      <c r="AF13" t="n">
        <v>1.941263799325593e-06</v>
      </c>
      <c r="AG13" t="n">
        <v>0.1185416666666667</v>
      </c>
      <c r="AH13" t="n">
        <v>127304.1793212011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8.8979</v>
      </c>
      <c r="E14" t="n">
        <v>11.24</v>
      </c>
      <c r="F14" t="n">
        <v>7.14</v>
      </c>
      <c r="G14" t="n">
        <v>18.62</v>
      </c>
      <c r="H14" t="n">
        <v>0.25</v>
      </c>
      <c r="I14" t="n">
        <v>23</v>
      </c>
      <c r="J14" t="n">
        <v>279.94</v>
      </c>
      <c r="K14" t="n">
        <v>60.56</v>
      </c>
      <c r="L14" t="n">
        <v>4</v>
      </c>
      <c r="M14" t="n">
        <v>21</v>
      </c>
      <c r="N14" t="n">
        <v>75.38</v>
      </c>
      <c r="O14" t="n">
        <v>34759.54</v>
      </c>
      <c r="P14" t="n">
        <v>122.96</v>
      </c>
      <c r="Q14" t="n">
        <v>204.19</v>
      </c>
      <c r="R14" t="n">
        <v>35.67</v>
      </c>
      <c r="S14" t="n">
        <v>17.37</v>
      </c>
      <c r="T14" t="n">
        <v>6961.52</v>
      </c>
      <c r="U14" t="n">
        <v>0.49</v>
      </c>
      <c r="V14" t="n">
        <v>0.72</v>
      </c>
      <c r="W14" t="n">
        <v>1.17</v>
      </c>
      <c r="X14" t="n">
        <v>0.44</v>
      </c>
      <c r="Y14" t="n">
        <v>1</v>
      </c>
      <c r="Z14" t="n">
        <v>10</v>
      </c>
      <c r="AA14" t="n">
        <v>100.9460552007319</v>
      </c>
      <c r="AB14" t="n">
        <v>138.1188461512317</v>
      </c>
      <c r="AC14" t="n">
        <v>124.9369773256133</v>
      </c>
      <c r="AD14" t="n">
        <v>100946.0552007319</v>
      </c>
      <c r="AE14" t="n">
        <v>138118.8461512317</v>
      </c>
      <c r="AF14" t="n">
        <v>1.96621185657589e-06</v>
      </c>
      <c r="AG14" t="n">
        <v>0.1170833333333333</v>
      </c>
      <c r="AH14" t="n">
        <v>124936.9773256133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8.9604</v>
      </c>
      <c r="E15" t="n">
        <v>11.16</v>
      </c>
      <c r="F15" t="n">
        <v>7.11</v>
      </c>
      <c r="G15" t="n">
        <v>19.39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122.52</v>
      </c>
      <c r="Q15" t="n">
        <v>204.17</v>
      </c>
      <c r="R15" t="n">
        <v>34.98</v>
      </c>
      <c r="S15" t="n">
        <v>17.37</v>
      </c>
      <c r="T15" t="n">
        <v>6623.97</v>
      </c>
      <c r="U15" t="n">
        <v>0.5</v>
      </c>
      <c r="V15" t="n">
        <v>0.72</v>
      </c>
      <c r="W15" t="n">
        <v>1.17</v>
      </c>
      <c r="X15" t="n">
        <v>0.42</v>
      </c>
      <c r="Y15" t="n">
        <v>1</v>
      </c>
      <c r="Z15" t="n">
        <v>10</v>
      </c>
      <c r="AA15" t="n">
        <v>99.88699973444342</v>
      </c>
      <c r="AB15" t="n">
        <v>136.6697997400269</v>
      </c>
      <c r="AC15" t="n">
        <v>123.626225870144</v>
      </c>
      <c r="AD15" t="n">
        <v>99886.99973444342</v>
      </c>
      <c r="AE15" t="n">
        <v>136669.7997400269</v>
      </c>
      <c r="AF15" t="n">
        <v>1.980022782865913e-06</v>
      </c>
      <c r="AG15" t="n">
        <v>0.11625</v>
      </c>
      <c r="AH15" t="n">
        <v>123626.225870144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9.0128</v>
      </c>
      <c r="E16" t="n">
        <v>11.1</v>
      </c>
      <c r="F16" t="n">
        <v>7.1</v>
      </c>
      <c r="G16" t="n">
        <v>20.28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122.18</v>
      </c>
      <c r="Q16" t="n">
        <v>204.19</v>
      </c>
      <c r="R16" t="n">
        <v>34.34</v>
      </c>
      <c r="S16" t="n">
        <v>17.37</v>
      </c>
      <c r="T16" t="n">
        <v>6309.07</v>
      </c>
      <c r="U16" t="n">
        <v>0.51</v>
      </c>
      <c r="V16" t="n">
        <v>0.72</v>
      </c>
      <c r="W16" t="n">
        <v>1.18</v>
      </c>
      <c r="X16" t="n">
        <v>0.41</v>
      </c>
      <c r="Y16" t="n">
        <v>1</v>
      </c>
      <c r="Z16" t="n">
        <v>10</v>
      </c>
      <c r="AA16" t="n">
        <v>99.07779697474155</v>
      </c>
      <c r="AB16" t="n">
        <v>135.5626128246972</v>
      </c>
      <c r="AC16" t="n">
        <v>122.6247073200664</v>
      </c>
      <c r="AD16" t="n">
        <v>99077.79697474155</v>
      </c>
      <c r="AE16" t="n">
        <v>135562.6128246972</v>
      </c>
      <c r="AF16" t="n">
        <v>1.991601863467468e-06</v>
      </c>
      <c r="AG16" t="n">
        <v>0.115625</v>
      </c>
      <c r="AH16" t="n">
        <v>122624.7073200664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9.078099999999999</v>
      </c>
      <c r="E17" t="n">
        <v>11.02</v>
      </c>
      <c r="F17" t="n">
        <v>7.07</v>
      </c>
      <c r="G17" t="n">
        <v>21.21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121.63</v>
      </c>
      <c r="Q17" t="n">
        <v>204.17</v>
      </c>
      <c r="R17" t="n">
        <v>33.72</v>
      </c>
      <c r="S17" t="n">
        <v>17.37</v>
      </c>
      <c r="T17" t="n">
        <v>6002.67</v>
      </c>
      <c r="U17" t="n">
        <v>0.52</v>
      </c>
      <c r="V17" t="n">
        <v>0.72</v>
      </c>
      <c r="W17" t="n">
        <v>1.17</v>
      </c>
      <c r="X17" t="n">
        <v>0.38</v>
      </c>
      <c r="Y17" t="n">
        <v>1</v>
      </c>
      <c r="Z17" t="n">
        <v>10</v>
      </c>
      <c r="AA17" t="n">
        <v>97.94938576479629</v>
      </c>
      <c r="AB17" t="n">
        <v>134.0186708252617</v>
      </c>
      <c r="AC17" t="n">
        <v>121.2281169781203</v>
      </c>
      <c r="AD17" t="n">
        <v>97949.38576479629</v>
      </c>
      <c r="AE17" t="n">
        <v>134018.6708252617</v>
      </c>
      <c r="AF17" t="n">
        <v>2.006031519255283e-06</v>
      </c>
      <c r="AG17" t="n">
        <v>0.1147916666666667</v>
      </c>
      <c r="AH17" t="n">
        <v>121228.1169781203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9.132400000000001</v>
      </c>
      <c r="E18" t="n">
        <v>10.95</v>
      </c>
      <c r="F18" t="n">
        <v>7.06</v>
      </c>
      <c r="G18" t="n">
        <v>22.28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121.38</v>
      </c>
      <c r="Q18" t="n">
        <v>204.14</v>
      </c>
      <c r="R18" t="n">
        <v>33.31</v>
      </c>
      <c r="S18" t="n">
        <v>17.37</v>
      </c>
      <c r="T18" t="n">
        <v>5803.54</v>
      </c>
      <c r="U18" t="n">
        <v>0.52</v>
      </c>
      <c r="V18" t="n">
        <v>0.72</v>
      </c>
      <c r="W18" t="n">
        <v>1.16</v>
      </c>
      <c r="X18" t="n">
        <v>0.36</v>
      </c>
      <c r="Y18" t="n">
        <v>1</v>
      </c>
      <c r="Z18" t="n">
        <v>10</v>
      </c>
      <c r="AA18" t="n">
        <v>97.19518338230225</v>
      </c>
      <c r="AB18" t="n">
        <v>132.986737852473</v>
      </c>
      <c r="AC18" t="n">
        <v>120.2946702399273</v>
      </c>
      <c r="AD18" t="n">
        <v>97195.18338230225</v>
      </c>
      <c r="AE18" t="n">
        <v>132986.737852473</v>
      </c>
      <c r="AF18" t="n">
        <v>2.018030452016055e-06</v>
      </c>
      <c r="AG18" t="n">
        <v>0.1140625</v>
      </c>
      <c r="AH18" t="n">
        <v>120294.6702399273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9.200799999999999</v>
      </c>
      <c r="E19" t="n">
        <v>10.87</v>
      </c>
      <c r="F19" t="n">
        <v>7.03</v>
      </c>
      <c r="G19" t="n">
        <v>23.43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120.81</v>
      </c>
      <c r="Q19" t="n">
        <v>204.15</v>
      </c>
      <c r="R19" t="n">
        <v>32.12</v>
      </c>
      <c r="S19" t="n">
        <v>17.37</v>
      </c>
      <c r="T19" t="n">
        <v>5211.66</v>
      </c>
      <c r="U19" t="n">
        <v>0.54</v>
      </c>
      <c r="V19" t="n">
        <v>0.73</v>
      </c>
      <c r="W19" t="n">
        <v>1.17</v>
      </c>
      <c r="X19" t="n">
        <v>0.34</v>
      </c>
      <c r="Y19" t="n">
        <v>1</v>
      </c>
      <c r="Z19" t="n">
        <v>10</v>
      </c>
      <c r="AA19" t="n">
        <v>96.05120625473067</v>
      </c>
      <c r="AB19" t="n">
        <v>131.4214978778214</v>
      </c>
      <c r="AC19" t="n">
        <v>118.8788145716278</v>
      </c>
      <c r="AD19" t="n">
        <v>96051.20625473067</v>
      </c>
      <c r="AE19" t="n">
        <v>131421.4978778214</v>
      </c>
      <c r="AF19" t="n">
        <v>2.033145129747856e-06</v>
      </c>
      <c r="AG19" t="n">
        <v>0.1132291666666667</v>
      </c>
      <c r="AH19" t="n">
        <v>118878.8145716278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9.2471</v>
      </c>
      <c r="E20" t="n">
        <v>10.81</v>
      </c>
      <c r="F20" t="n">
        <v>7.03</v>
      </c>
      <c r="G20" t="n">
        <v>24.8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120.68</v>
      </c>
      <c r="Q20" t="n">
        <v>204.14</v>
      </c>
      <c r="R20" t="n">
        <v>32.01</v>
      </c>
      <c r="S20" t="n">
        <v>17.37</v>
      </c>
      <c r="T20" t="n">
        <v>5160.95</v>
      </c>
      <c r="U20" t="n">
        <v>0.54</v>
      </c>
      <c r="V20" t="n">
        <v>0.73</v>
      </c>
      <c r="W20" t="n">
        <v>1.17</v>
      </c>
      <c r="X20" t="n">
        <v>0.33</v>
      </c>
      <c r="Y20" t="n">
        <v>1</v>
      </c>
      <c r="Z20" t="n">
        <v>10</v>
      </c>
      <c r="AA20" t="n">
        <v>95.50176622654223</v>
      </c>
      <c r="AB20" t="n">
        <v>130.669729791671</v>
      </c>
      <c r="AC20" t="n">
        <v>118.1987941765063</v>
      </c>
      <c r="AD20" t="n">
        <v>95501.76622654223</v>
      </c>
      <c r="AE20" t="n">
        <v>130669.729791671</v>
      </c>
      <c r="AF20" t="n">
        <v>2.043376263943505e-06</v>
      </c>
      <c r="AG20" t="n">
        <v>0.1126041666666667</v>
      </c>
      <c r="AH20" t="n">
        <v>118198.7941765063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9.324999999999999</v>
      </c>
      <c r="E21" t="n">
        <v>10.72</v>
      </c>
      <c r="F21" t="n">
        <v>6.99</v>
      </c>
      <c r="G21" t="n">
        <v>26.2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119.99</v>
      </c>
      <c r="Q21" t="n">
        <v>204.16</v>
      </c>
      <c r="R21" t="n">
        <v>31.2</v>
      </c>
      <c r="S21" t="n">
        <v>17.37</v>
      </c>
      <c r="T21" t="n">
        <v>4761.16</v>
      </c>
      <c r="U21" t="n">
        <v>0.5600000000000001</v>
      </c>
      <c r="V21" t="n">
        <v>0.73</v>
      </c>
      <c r="W21" t="n">
        <v>1.16</v>
      </c>
      <c r="X21" t="n">
        <v>0.3</v>
      </c>
      <c r="Y21" t="n">
        <v>1</v>
      </c>
      <c r="Z21" t="n">
        <v>10</v>
      </c>
      <c r="AA21" t="n">
        <v>94.18802395685944</v>
      </c>
      <c r="AB21" t="n">
        <v>128.8722096600735</v>
      </c>
      <c r="AC21" t="n">
        <v>116.5728268434325</v>
      </c>
      <c r="AD21" t="n">
        <v>94188.02395685944</v>
      </c>
      <c r="AE21" t="n">
        <v>128872.2096600735</v>
      </c>
      <c r="AF21" t="n">
        <v>2.06059020247139e-06</v>
      </c>
      <c r="AG21" t="n">
        <v>0.1116666666666667</v>
      </c>
      <c r="AH21" t="n">
        <v>116572.8268434325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9.3064</v>
      </c>
      <c r="E22" t="n">
        <v>10.75</v>
      </c>
      <c r="F22" t="n">
        <v>7.01</v>
      </c>
      <c r="G22" t="n">
        <v>26.28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120.29</v>
      </c>
      <c r="Q22" t="n">
        <v>204.14</v>
      </c>
      <c r="R22" t="n">
        <v>31.71</v>
      </c>
      <c r="S22" t="n">
        <v>17.37</v>
      </c>
      <c r="T22" t="n">
        <v>5018.93</v>
      </c>
      <c r="U22" t="n">
        <v>0.55</v>
      </c>
      <c r="V22" t="n">
        <v>0.73</v>
      </c>
      <c r="W22" t="n">
        <v>1.17</v>
      </c>
      <c r="X22" t="n">
        <v>0.32</v>
      </c>
      <c r="Y22" t="n">
        <v>1</v>
      </c>
      <c r="Z22" t="n">
        <v>10</v>
      </c>
      <c r="AA22" t="n">
        <v>94.61229608284329</v>
      </c>
      <c r="AB22" t="n">
        <v>129.4527175004095</v>
      </c>
      <c r="AC22" t="n">
        <v>117.0979318302349</v>
      </c>
      <c r="AD22" t="n">
        <v>94612.29608284328</v>
      </c>
      <c r="AE22" t="n">
        <v>129452.7175004095</v>
      </c>
      <c r="AF22" t="n">
        <v>2.056480070807479e-06</v>
      </c>
      <c r="AG22" t="n">
        <v>0.1119791666666667</v>
      </c>
      <c r="AH22" t="n">
        <v>117097.9318302349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9.387499999999999</v>
      </c>
      <c r="E23" t="n">
        <v>10.65</v>
      </c>
      <c r="F23" t="n">
        <v>6.97</v>
      </c>
      <c r="G23" t="n">
        <v>27.87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119.6</v>
      </c>
      <c r="Q23" t="n">
        <v>204.14</v>
      </c>
      <c r="R23" t="n">
        <v>30.5</v>
      </c>
      <c r="S23" t="n">
        <v>17.37</v>
      </c>
      <c r="T23" t="n">
        <v>4418.05</v>
      </c>
      <c r="U23" t="n">
        <v>0.57</v>
      </c>
      <c r="V23" t="n">
        <v>0.73</v>
      </c>
      <c r="W23" t="n">
        <v>1.16</v>
      </c>
      <c r="X23" t="n">
        <v>0.28</v>
      </c>
      <c r="Y23" t="n">
        <v>1</v>
      </c>
      <c r="Z23" t="n">
        <v>10</v>
      </c>
      <c r="AA23" t="n">
        <v>93.28274153927683</v>
      </c>
      <c r="AB23" t="n">
        <v>127.633562318096</v>
      </c>
      <c r="AC23" t="n">
        <v>115.4523942653205</v>
      </c>
      <c r="AD23" t="n">
        <v>93282.74153927683</v>
      </c>
      <c r="AE23" t="n">
        <v>127633.562318096</v>
      </c>
      <c r="AF23" t="n">
        <v>2.074401128761412e-06</v>
      </c>
      <c r="AG23" t="n">
        <v>0.1109375</v>
      </c>
      <c r="AH23" t="n">
        <v>115452.3942653205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9.381399999999999</v>
      </c>
      <c r="E24" t="n">
        <v>10.66</v>
      </c>
      <c r="F24" t="n">
        <v>6.97</v>
      </c>
      <c r="G24" t="n">
        <v>27.9</v>
      </c>
      <c r="H24" t="n">
        <v>0.41</v>
      </c>
      <c r="I24" t="n">
        <v>15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119.55</v>
      </c>
      <c r="Q24" t="n">
        <v>204.14</v>
      </c>
      <c r="R24" t="n">
        <v>30.54</v>
      </c>
      <c r="S24" t="n">
        <v>17.37</v>
      </c>
      <c r="T24" t="n">
        <v>4435.95</v>
      </c>
      <c r="U24" t="n">
        <v>0.57</v>
      </c>
      <c r="V24" t="n">
        <v>0.73</v>
      </c>
      <c r="W24" t="n">
        <v>1.16</v>
      </c>
      <c r="X24" t="n">
        <v>0.28</v>
      </c>
      <c r="Y24" t="n">
        <v>1</v>
      </c>
      <c r="Z24" t="n">
        <v>10</v>
      </c>
      <c r="AA24" t="n">
        <v>93.31343188765639</v>
      </c>
      <c r="AB24" t="n">
        <v>127.6755542067116</v>
      </c>
      <c r="AC24" t="n">
        <v>115.4903785070225</v>
      </c>
      <c r="AD24" t="n">
        <v>93313.43188765639</v>
      </c>
      <c r="AE24" t="n">
        <v>127675.5542067115</v>
      </c>
      <c r="AF24" t="n">
        <v>2.073053182355506e-06</v>
      </c>
      <c r="AG24" t="n">
        <v>0.1110416666666667</v>
      </c>
      <c r="AH24" t="n">
        <v>115490.3785070225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9.452299999999999</v>
      </c>
      <c r="E25" t="n">
        <v>10.58</v>
      </c>
      <c r="F25" t="n">
        <v>6.95</v>
      </c>
      <c r="G25" t="n">
        <v>29.77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119.06</v>
      </c>
      <c r="Q25" t="n">
        <v>204.17</v>
      </c>
      <c r="R25" t="n">
        <v>29.81</v>
      </c>
      <c r="S25" t="n">
        <v>17.37</v>
      </c>
      <c r="T25" t="n">
        <v>4079.2</v>
      </c>
      <c r="U25" t="n">
        <v>0.58</v>
      </c>
      <c r="V25" t="n">
        <v>0.74</v>
      </c>
      <c r="W25" t="n">
        <v>1.16</v>
      </c>
      <c r="X25" t="n">
        <v>0.26</v>
      </c>
      <c r="Y25" t="n">
        <v>1</v>
      </c>
      <c r="Z25" t="n">
        <v>10</v>
      </c>
      <c r="AA25" t="n">
        <v>92.28104533607889</v>
      </c>
      <c r="AB25" t="n">
        <v>126.2629973811637</v>
      </c>
      <c r="AC25" t="n">
        <v>114.2126341223686</v>
      </c>
      <c r="AD25" t="n">
        <v>92281.0453360789</v>
      </c>
      <c r="AE25" t="n">
        <v>126262.9973811637</v>
      </c>
      <c r="AF25" t="n">
        <v>2.088720297138908e-06</v>
      </c>
      <c r="AG25" t="n">
        <v>0.1102083333333333</v>
      </c>
      <c r="AH25" t="n">
        <v>114212.6341223686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9.444599999999999</v>
      </c>
      <c r="E26" t="n">
        <v>10.59</v>
      </c>
      <c r="F26" t="n">
        <v>6.96</v>
      </c>
      <c r="G26" t="n">
        <v>29.81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12</v>
      </c>
      <c r="N26" t="n">
        <v>78.34</v>
      </c>
      <c r="O26" t="n">
        <v>35494.74</v>
      </c>
      <c r="P26" t="n">
        <v>119.12</v>
      </c>
      <c r="Q26" t="n">
        <v>204.14</v>
      </c>
      <c r="R26" t="n">
        <v>30.03</v>
      </c>
      <c r="S26" t="n">
        <v>17.37</v>
      </c>
      <c r="T26" t="n">
        <v>4185.61</v>
      </c>
      <c r="U26" t="n">
        <v>0.58</v>
      </c>
      <c r="V26" t="n">
        <v>0.73</v>
      </c>
      <c r="W26" t="n">
        <v>1.16</v>
      </c>
      <c r="X26" t="n">
        <v>0.26</v>
      </c>
      <c r="Y26" t="n">
        <v>1</v>
      </c>
      <c r="Z26" t="n">
        <v>10</v>
      </c>
      <c r="AA26" t="n">
        <v>92.42089102191683</v>
      </c>
      <c r="AB26" t="n">
        <v>126.4543404180833</v>
      </c>
      <c r="AC26" t="n">
        <v>114.3857156483963</v>
      </c>
      <c r="AD26" t="n">
        <v>92420.89102191683</v>
      </c>
      <c r="AE26" t="n">
        <v>126454.3404180833</v>
      </c>
      <c r="AF26" t="n">
        <v>2.087018791019977e-06</v>
      </c>
      <c r="AG26" t="n">
        <v>0.1103125</v>
      </c>
      <c r="AH26" t="n">
        <v>114385.7156483963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9.517300000000001</v>
      </c>
      <c r="E27" t="n">
        <v>10.51</v>
      </c>
      <c r="F27" t="n">
        <v>6.93</v>
      </c>
      <c r="G27" t="n">
        <v>31.97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118.58</v>
      </c>
      <c r="Q27" t="n">
        <v>204.18</v>
      </c>
      <c r="R27" t="n">
        <v>29.21</v>
      </c>
      <c r="S27" t="n">
        <v>17.37</v>
      </c>
      <c r="T27" t="n">
        <v>3782.98</v>
      </c>
      <c r="U27" t="n">
        <v>0.59</v>
      </c>
      <c r="V27" t="n">
        <v>0.74</v>
      </c>
      <c r="W27" t="n">
        <v>1.15</v>
      </c>
      <c r="X27" t="n">
        <v>0.24</v>
      </c>
      <c r="Y27" t="n">
        <v>1</v>
      </c>
      <c r="Z27" t="n">
        <v>10</v>
      </c>
      <c r="AA27" t="n">
        <v>91.32538929973205</v>
      </c>
      <c r="AB27" t="n">
        <v>124.9554266316659</v>
      </c>
      <c r="AC27" t="n">
        <v>113.0298560900153</v>
      </c>
      <c r="AD27" t="n">
        <v>91325.38929973205</v>
      </c>
      <c r="AE27" t="n">
        <v>124955.4266316659</v>
      </c>
      <c r="AF27" t="n">
        <v>2.103083660480532e-06</v>
      </c>
      <c r="AG27" t="n">
        <v>0.1094791666666667</v>
      </c>
      <c r="AH27" t="n">
        <v>113029.8560900153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9.517799999999999</v>
      </c>
      <c r="E28" t="n">
        <v>10.51</v>
      </c>
      <c r="F28" t="n">
        <v>6.93</v>
      </c>
      <c r="G28" t="n">
        <v>31.97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118.56</v>
      </c>
      <c r="Q28" t="n">
        <v>204.14</v>
      </c>
      <c r="R28" t="n">
        <v>29.05</v>
      </c>
      <c r="S28" t="n">
        <v>17.37</v>
      </c>
      <c r="T28" t="n">
        <v>3700.96</v>
      </c>
      <c r="U28" t="n">
        <v>0.6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91.3092603531895</v>
      </c>
      <c r="AB28" t="n">
        <v>124.9333582954474</v>
      </c>
      <c r="AC28" t="n">
        <v>113.0098939248325</v>
      </c>
      <c r="AD28" t="n">
        <v>91309.2603531895</v>
      </c>
      <c r="AE28" t="n">
        <v>124933.3582954474</v>
      </c>
      <c r="AF28" t="n">
        <v>2.103194147890852e-06</v>
      </c>
      <c r="AG28" t="n">
        <v>0.1094791666666667</v>
      </c>
      <c r="AH28" t="n">
        <v>113009.8939248325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9.579599999999999</v>
      </c>
      <c r="E29" t="n">
        <v>10.44</v>
      </c>
      <c r="F29" t="n">
        <v>6.91</v>
      </c>
      <c r="G29" t="n">
        <v>34.56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118.18</v>
      </c>
      <c r="Q29" t="n">
        <v>204.14</v>
      </c>
      <c r="R29" t="n">
        <v>28.75</v>
      </c>
      <c r="S29" t="n">
        <v>17.37</v>
      </c>
      <c r="T29" t="n">
        <v>3558.14</v>
      </c>
      <c r="U29" t="n">
        <v>0.6</v>
      </c>
      <c r="V29" t="n">
        <v>0.74</v>
      </c>
      <c r="W29" t="n">
        <v>1.15</v>
      </c>
      <c r="X29" t="n">
        <v>0.22</v>
      </c>
      <c r="Y29" t="n">
        <v>1</v>
      </c>
      <c r="Z29" t="n">
        <v>10</v>
      </c>
      <c r="AA29" t="n">
        <v>90.45303021249097</v>
      </c>
      <c r="AB29" t="n">
        <v>123.7618264427365</v>
      </c>
      <c r="AC29" t="n">
        <v>111.9501714278886</v>
      </c>
      <c r="AD29" t="n">
        <v>90453.03021249098</v>
      </c>
      <c r="AE29" t="n">
        <v>123761.8264427365</v>
      </c>
      <c r="AF29" t="n">
        <v>2.116850391806426e-06</v>
      </c>
      <c r="AG29" t="n">
        <v>0.10875</v>
      </c>
      <c r="AH29" t="n">
        <v>111950.1714278886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9.575699999999999</v>
      </c>
      <c r="E30" t="n">
        <v>10.44</v>
      </c>
      <c r="F30" t="n">
        <v>6.92</v>
      </c>
      <c r="G30" t="n">
        <v>34.58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118.26</v>
      </c>
      <c r="Q30" t="n">
        <v>204.16</v>
      </c>
      <c r="R30" t="n">
        <v>28.67</v>
      </c>
      <c r="S30" t="n">
        <v>17.37</v>
      </c>
      <c r="T30" t="n">
        <v>3519.15</v>
      </c>
      <c r="U30" t="n">
        <v>0.61</v>
      </c>
      <c r="V30" t="n">
        <v>0.74</v>
      </c>
      <c r="W30" t="n">
        <v>1.16</v>
      </c>
      <c r="X30" t="n">
        <v>0.22</v>
      </c>
      <c r="Y30" t="n">
        <v>1</v>
      </c>
      <c r="Z30" t="n">
        <v>10</v>
      </c>
      <c r="AA30" t="n">
        <v>90.56542530080637</v>
      </c>
      <c r="AB30" t="n">
        <v>123.9156103610908</v>
      </c>
      <c r="AC30" t="n">
        <v>112.0892784249124</v>
      </c>
      <c r="AD30" t="n">
        <v>90565.42530080637</v>
      </c>
      <c r="AE30" t="n">
        <v>123915.6103610908</v>
      </c>
      <c r="AF30" t="n">
        <v>2.115988590005928e-06</v>
      </c>
      <c r="AG30" t="n">
        <v>0.10875</v>
      </c>
      <c r="AH30" t="n">
        <v>112089.2784249124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9.5806</v>
      </c>
      <c r="E31" t="n">
        <v>10.44</v>
      </c>
      <c r="F31" t="n">
        <v>6.91</v>
      </c>
      <c r="G31" t="n">
        <v>34.55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118.04</v>
      </c>
      <c r="Q31" t="n">
        <v>204.16</v>
      </c>
      <c r="R31" t="n">
        <v>28.79</v>
      </c>
      <c r="S31" t="n">
        <v>17.37</v>
      </c>
      <c r="T31" t="n">
        <v>3576.88</v>
      </c>
      <c r="U31" t="n">
        <v>0.6</v>
      </c>
      <c r="V31" t="n">
        <v>0.74</v>
      </c>
      <c r="W31" t="n">
        <v>1.15</v>
      </c>
      <c r="X31" t="n">
        <v>0.22</v>
      </c>
      <c r="Y31" t="n">
        <v>1</v>
      </c>
      <c r="Z31" t="n">
        <v>10</v>
      </c>
      <c r="AA31" t="n">
        <v>90.36427272529234</v>
      </c>
      <c r="AB31" t="n">
        <v>123.6403845330474</v>
      </c>
      <c r="AC31" t="n">
        <v>111.8403197636154</v>
      </c>
      <c r="AD31" t="n">
        <v>90364.27272529234</v>
      </c>
      <c r="AE31" t="n">
        <v>123640.3845330474</v>
      </c>
      <c r="AF31" t="n">
        <v>2.117071366627067e-06</v>
      </c>
      <c r="AG31" t="n">
        <v>0.10875</v>
      </c>
      <c r="AH31" t="n">
        <v>111840.3197636154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9.6538</v>
      </c>
      <c r="E32" t="n">
        <v>10.36</v>
      </c>
      <c r="F32" t="n">
        <v>6.88</v>
      </c>
      <c r="G32" t="n">
        <v>37.54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117.4</v>
      </c>
      <c r="Q32" t="n">
        <v>204.14</v>
      </c>
      <c r="R32" t="n">
        <v>27.66</v>
      </c>
      <c r="S32" t="n">
        <v>17.37</v>
      </c>
      <c r="T32" t="n">
        <v>3019.72</v>
      </c>
      <c r="U32" t="n">
        <v>0.63</v>
      </c>
      <c r="V32" t="n">
        <v>0.74</v>
      </c>
      <c r="W32" t="n">
        <v>1.16</v>
      </c>
      <c r="X32" t="n">
        <v>0.19</v>
      </c>
      <c r="Y32" t="n">
        <v>1</v>
      </c>
      <c r="Z32" t="n">
        <v>10</v>
      </c>
      <c r="AA32" t="n">
        <v>89.2387250849464</v>
      </c>
      <c r="AB32" t="n">
        <v>122.1003605958695</v>
      </c>
      <c r="AC32" t="n">
        <v>110.4472735495641</v>
      </c>
      <c r="AD32" t="n">
        <v>89238.72508494639</v>
      </c>
      <c r="AE32" t="n">
        <v>122100.3605958695</v>
      </c>
      <c r="AF32" t="n">
        <v>2.133246723497941e-06</v>
      </c>
      <c r="AG32" t="n">
        <v>0.1079166666666667</v>
      </c>
      <c r="AH32" t="n">
        <v>110447.2735495641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9.6569</v>
      </c>
      <c r="E33" t="n">
        <v>10.36</v>
      </c>
      <c r="F33" t="n">
        <v>6.88</v>
      </c>
      <c r="G33" t="n">
        <v>37.53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117.31</v>
      </c>
      <c r="Q33" t="n">
        <v>204.17</v>
      </c>
      <c r="R33" t="n">
        <v>27.73</v>
      </c>
      <c r="S33" t="n">
        <v>17.37</v>
      </c>
      <c r="T33" t="n">
        <v>3053.26</v>
      </c>
      <c r="U33" t="n">
        <v>0.63</v>
      </c>
      <c r="V33" t="n">
        <v>0.74</v>
      </c>
      <c r="W33" t="n">
        <v>1.15</v>
      </c>
      <c r="X33" t="n">
        <v>0.19</v>
      </c>
      <c r="Y33" t="n">
        <v>1</v>
      </c>
      <c r="Z33" t="n">
        <v>10</v>
      </c>
      <c r="AA33" t="n">
        <v>89.15999432944072</v>
      </c>
      <c r="AB33" t="n">
        <v>121.9926377028309</v>
      </c>
      <c r="AC33" t="n">
        <v>110.349831578247</v>
      </c>
      <c r="AD33" t="n">
        <v>89159.99432944073</v>
      </c>
      <c r="AE33" t="n">
        <v>121992.6377028309</v>
      </c>
      <c r="AF33" t="n">
        <v>2.133931745441926e-06</v>
      </c>
      <c r="AG33" t="n">
        <v>0.1079166666666667</v>
      </c>
      <c r="AH33" t="n">
        <v>110349.831578247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9.6442</v>
      </c>
      <c r="E34" t="n">
        <v>10.37</v>
      </c>
      <c r="F34" t="n">
        <v>6.89</v>
      </c>
      <c r="G34" t="n">
        <v>37.6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117.54</v>
      </c>
      <c r="Q34" t="n">
        <v>204.15</v>
      </c>
      <c r="R34" t="n">
        <v>28.19</v>
      </c>
      <c r="S34" t="n">
        <v>17.37</v>
      </c>
      <c r="T34" t="n">
        <v>3280.92</v>
      </c>
      <c r="U34" t="n">
        <v>0.62</v>
      </c>
      <c r="V34" t="n">
        <v>0.74</v>
      </c>
      <c r="W34" t="n">
        <v>1.15</v>
      </c>
      <c r="X34" t="n">
        <v>0.2</v>
      </c>
      <c r="Y34" t="n">
        <v>1</v>
      </c>
      <c r="Z34" t="n">
        <v>10</v>
      </c>
      <c r="AA34" t="n">
        <v>89.43559376728327</v>
      </c>
      <c r="AB34" t="n">
        <v>122.3697250122759</v>
      </c>
      <c r="AC34" t="n">
        <v>110.6909302041241</v>
      </c>
      <c r="AD34" t="n">
        <v>89435.59376728327</v>
      </c>
      <c r="AE34" t="n">
        <v>122369.7250122759</v>
      </c>
      <c r="AF34" t="n">
        <v>2.131125365219793e-06</v>
      </c>
      <c r="AG34" t="n">
        <v>0.1080208333333333</v>
      </c>
      <c r="AH34" t="n">
        <v>110690.9302041241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9.648099999999999</v>
      </c>
      <c r="E35" t="n">
        <v>10.36</v>
      </c>
      <c r="F35" t="n">
        <v>6.89</v>
      </c>
      <c r="G35" t="n">
        <v>37.58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9</v>
      </c>
      <c r="N35" t="n">
        <v>80.64</v>
      </c>
      <c r="O35" t="n">
        <v>36055.83</v>
      </c>
      <c r="P35" t="n">
        <v>117.25</v>
      </c>
      <c r="Q35" t="n">
        <v>204.14</v>
      </c>
      <c r="R35" t="n">
        <v>27.87</v>
      </c>
      <c r="S35" t="n">
        <v>17.37</v>
      </c>
      <c r="T35" t="n">
        <v>3122.18</v>
      </c>
      <c r="U35" t="n">
        <v>0.62</v>
      </c>
      <c r="V35" t="n">
        <v>0.74</v>
      </c>
      <c r="W35" t="n">
        <v>1.16</v>
      </c>
      <c r="X35" t="n">
        <v>0.2</v>
      </c>
      <c r="Y35" t="n">
        <v>1</v>
      </c>
      <c r="Z35" t="n">
        <v>10</v>
      </c>
      <c r="AA35" t="n">
        <v>89.23633716301158</v>
      </c>
      <c r="AB35" t="n">
        <v>122.0970933357306</v>
      </c>
      <c r="AC35" t="n">
        <v>110.4443181121472</v>
      </c>
      <c r="AD35" t="n">
        <v>89236.33716301159</v>
      </c>
      <c r="AE35" t="n">
        <v>122097.0933357306</v>
      </c>
      <c r="AF35" t="n">
        <v>2.131987167020291e-06</v>
      </c>
      <c r="AG35" t="n">
        <v>0.1079166666666667</v>
      </c>
      <c r="AH35" t="n">
        <v>110444.3181121472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9.7203</v>
      </c>
      <c r="E36" t="n">
        <v>10.29</v>
      </c>
      <c r="F36" t="n">
        <v>6.86</v>
      </c>
      <c r="G36" t="n">
        <v>41.19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116.75</v>
      </c>
      <c r="Q36" t="n">
        <v>204.14</v>
      </c>
      <c r="R36" t="n">
        <v>27.13</v>
      </c>
      <c r="S36" t="n">
        <v>17.37</v>
      </c>
      <c r="T36" t="n">
        <v>2757.31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88.21463281286728</v>
      </c>
      <c r="AB36" t="n">
        <v>120.6991523694491</v>
      </c>
      <c r="AC36" t="n">
        <v>109.1797946696647</v>
      </c>
      <c r="AD36" t="n">
        <v>88214.63281286728</v>
      </c>
      <c r="AE36" t="n">
        <v>120699.1523694491</v>
      </c>
      <c r="AF36" t="n">
        <v>2.147941549070525e-06</v>
      </c>
      <c r="AG36" t="n">
        <v>0.1071875</v>
      </c>
      <c r="AH36" t="n">
        <v>109179.7946696647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9.717599999999999</v>
      </c>
      <c r="E37" t="n">
        <v>10.29</v>
      </c>
      <c r="F37" t="n">
        <v>6.87</v>
      </c>
      <c r="G37" t="n">
        <v>41.2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116.8</v>
      </c>
      <c r="Q37" t="n">
        <v>204.14</v>
      </c>
      <c r="R37" t="n">
        <v>27.41</v>
      </c>
      <c r="S37" t="n">
        <v>17.37</v>
      </c>
      <c r="T37" t="n">
        <v>2895.46</v>
      </c>
      <c r="U37" t="n">
        <v>0.63</v>
      </c>
      <c r="V37" t="n">
        <v>0.74</v>
      </c>
      <c r="W37" t="n">
        <v>1.15</v>
      </c>
      <c r="X37" t="n">
        <v>0.18</v>
      </c>
      <c r="Y37" t="n">
        <v>1</v>
      </c>
      <c r="Z37" t="n">
        <v>10</v>
      </c>
      <c r="AA37" t="n">
        <v>88.29704016035883</v>
      </c>
      <c r="AB37" t="n">
        <v>120.8119057378426</v>
      </c>
      <c r="AC37" t="n">
        <v>109.2817870148291</v>
      </c>
      <c r="AD37" t="n">
        <v>88297.04016035884</v>
      </c>
      <c r="AE37" t="n">
        <v>120811.9057378426</v>
      </c>
      <c r="AF37" t="n">
        <v>2.147344917054796e-06</v>
      </c>
      <c r="AG37" t="n">
        <v>0.1071875</v>
      </c>
      <c r="AH37" t="n">
        <v>109281.7870148291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9.720000000000001</v>
      </c>
      <c r="E38" t="n">
        <v>10.29</v>
      </c>
      <c r="F38" t="n">
        <v>6.86</v>
      </c>
      <c r="G38" t="n">
        <v>41.19</v>
      </c>
      <c r="H38" t="n">
        <v>0.61</v>
      </c>
      <c r="I38" t="n">
        <v>10</v>
      </c>
      <c r="J38" t="n">
        <v>291.98</v>
      </c>
      <c r="K38" t="n">
        <v>60.56</v>
      </c>
      <c r="L38" t="n">
        <v>10</v>
      </c>
      <c r="M38" t="n">
        <v>8</v>
      </c>
      <c r="N38" t="n">
        <v>81.42</v>
      </c>
      <c r="O38" t="n">
        <v>36244.71</v>
      </c>
      <c r="P38" t="n">
        <v>116.86</v>
      </c>
      <c r="Q38" t="n">
        <v>204.14</v>
      </c>
      <c r="R38" t="n">
        <v>27.21</v>
      </c>
      <c r="S38" t="n">
        <v>17.37</v>
      </c>
      <c r="T38" t="n">
        <v>2798.95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88.27888056415645</v>
      </c>
      <c r="AB38" t="n">
        <v>120.7870589771737</v>
      </c>
      <c r="AC38" t="n">
        <v>109.2593115941258</v>
      </c>
      <c r="AD38" t="n">
        <v>88278.88056415645</v>
      </c>
      <c r="AE38" t="n">
        <v>120787.0589771737</v>
      </c>
      <c r="AF38" t="n">
        <v>2.147875256624333e-06</v>
      </c>
      <c r="AG38" t="n">
        <v>0.1071875</v>
      </c>
      <c r="AH38" t="n">
        <v>109259.3115941258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9.7142</v>
      </c>
      <c r="E39" t="n">
        <v>10.29</v>
      </c>
      <c r="F39" t="n">
        <v>6.87</v>
      </c>
      <c r="G39" t="n">
        <v>41.23</v>
      </c>
      <c r="H39" t="n">
        <v>0.62</v>
      </c>
      <c r="I39" t="n">
        <v>10</v>
      </c>
      <c r="J39" t="n">
        <v>292.49</v>
      </c>
      <c r="K39" t="n">
        <v>60.56</v>
      </c>
      <c r="L39" t="n">
        <v>10.25</v>
      </c>
      <c r="M39" t="n">
        <v>8</v>
      </c>
      <c r="N39" t="n">
        <v>81.68000000000001</v>
      </c>
      <c r="O39" t="n">
        <v>36307.88</v>
      </c>
      <c r="P39" t="n">
        <v>116.77</v>
      </c>
      <c r="Q39" t="n">
        <v>204.14</v>
      </c>
      <c r="R39" t="n">
        <v>27.38</v>
      </c>
      <c r="S39" t="n">
        <v>17.37</v>
      </c>
      <c r="T39" t="n">
        <v>2882.32</v>
      </c>
      <c r="U39" t="n">
        <v>0.63</v>
      </c>
      <c r="V39" t="n">
        <v>0.74</v>
      </c>
      <c r="W39" t="n">
        <v>1.15</v>
      </c>
      <c r="X39" t="n">
        <v>0.18</v>
      </c>
      <c r="Y39" t="n">
        <v>1</v>
      </c>
      <c r="Z39" t="n">
        <v>10</v>
      </c>
      <c r="AA39" t="n">
        <v>88.3104478895778</v>
      </c>
      <c r="AB39" t="n">
        <v>120.8302507844672</v>
      </c>
      <c r="AC39" t="n">
        <v>109.2983812359514</v>
      </c>
      <c r="AD39" t="n">
        <v>88310.4478895778</v>
      </c>
      <c r="AE39" t="n">
        <v>120830.2507844672</v>
      </c>
      <c r="AF39" t="n">
        <v>2.146593602664619e-06</v>
      </c>
      <c r="AG39" t="n">
        <v>0.1071875</v>
      </c>
      <c r="AH39" t="n">
        <v>109298.3812359514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9.785500000000001</v>
      </c>
      <c r="E40" t="n">
        <v>10.22</v>
      </c>
      <c r="F40" t="n">
        <v>6.85</v>
      </c>
      <c r="G40" t="n">
        <v>45.65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116.22</v>
      </c>
      <c r="Q40" t="n">
        <v>204.19</v>
      </c>
      <c r="R40" t="n">
        <v>26.72</v>
      </c>
      <c r="S40" t="n">
        <v>17.37</v>
      </c>
      <c r="T40" t="n">
        <v>2554.92</v>
      </c>
      <c r="U40" t="n">
        <v>0.65</v>
      </c>
      <c r="V40" t="n">
        <v>0.75</v>
      </c>
      <c r="W40" t="n">
        <v>1.15</v>
      </c>
      <c r="X40" t="n">
        <v>0.16</v>
      </c>
      <c r="Y40" t="n">
        <v>1</v>
      </c>
      <c r="Z40" t="n">
        <v>10</v>
      </c>
      <c r="AA40" t="n">
        <v>87.31271807602411</v>
      </c>
      <c r="AB40" t="n">
        <v>119.4651128368309</v>
      </c>
      <c r="AC40" t="n">
        <v>108.0635301380539</v>
      </c>
      <c r="AD40" t="n">
        <v>87312.71807602412</v>
      </c>
      <c r="AE40" t="n">
        <v>119465.1128368309</v>
      </c>
      <c r="AF40" t="n">
        <v>2.162349107376277e-06</v>
      </c>
      <c r="AG40" t="n">
        <v>0.1064583333333333</v>
      </c>
      <c r="AH40" t="n">
        <v>108063.5301380539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9.7744</v>
      </c>
      <c r="E41" t="n">
        <v>10.23</v>
      </c>
      <c r="F41" t="n">
        <v>6.86</v>
      </c>
      <c r="G41" t="n">
        <v>45.73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116.67</v>
      </c>
      <c r="Q41" t="n">
        <v>204.14</v>
      </c>
      <c r="R41" t="n">
        <v>27.12</v>
      </c>
      <c r="S41" t="n">
        <v>17.37</v>
      </c>
      <c r="T41" t="n">
        <v>2759.64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87.69077297703362</v>
      </c>
      <c r="AB41" t="n">
        <v>119.982384230997</v>
      </c>
      <c r="AC41" t="n">
        <v>108.5314338763558</v>
      </c>
      <c r="AD41" t="n">
        <v>87690.77297703362</v>
      </c>
      <c r="AE41" t="n">
        <v>119982.384230997</v>
      </c>
      <c r="AF41" t="n">
        <v>2.159896286867169e-06</v>
      </c>
      <c r="AG41" t="n">
        <v>0.1065625</v>
      </c>
      <c r="AH41" t="n">
        <v>108531.4338763558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9.7789</v>
      </c>
      <c r="E42" t="n">
        <v>10.23</v>
      </c>
      <c r="F42" t="n">
        <v>6.86</v>
      </c>
      <c r="G42" t="n">
        <v>45.7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7</v>
      </c>
      <c r="N42" t="n">
        <v>82.48</v>
      </c>
      <c r="O42" t="n">
        <v>36498.06</v>
      </c>
      <c r="P42" t="n">
        <v>116.7</v>
      </c>
      <c r="Q42" t="n">
        <v>204.18</v>
      </c>
      <c r="R42" t="n">
        <v>26.89</v>
      </c>
      <c r="S42" t="n">
        <v>17.37</v>
      </c>
      <c r="T42" t="n">
        <v>2644.24</v>
      </c>
      <c r="U42" t="n">
        <v>0.65</v>
      </c>
      <c r="V42" t="n">
        <v>0.75</v>
      </c>
      <c r="W42" t="n">
        <v>1.15</v>
      </c>
      <c r="X42" t="n">
        <v>0.16</v>
      </c>
      <c r="Y42" t="n">
        <v>1</v>
      </c>
      <c r="Z42" t="n">
        <v>10</v>
      </c>
      <c r="AA42" t="n">
        <v>87.66802161603661</v>
      </c>
      <c r="AB42" t="n">
        <v>119.9512548151617</v>
      </c>
      <c r="AC42" t="n">
        <v>108.5032754082775</v>
      </c>
      <c r="AD42" t="n">
        <v>87668.02161603661</v>
      </c>
      <c r="AE42" t="n">
        <v>119951.2548151617</v>
      </c>
      <c r="AF42" t="n">
        <v>2.16089067356005e-06</v>
      </c>
      <c r="AG42" t="n">
        <v>0.1065625</v>
      </c>
      <c r="AH42" t="n">
        <v>108503.2754082775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9.779999999999999</v>
      </c>
      <c r="E43" t="n">
        <v>10.22</v>
      </c>
      <c r="F43" t="n">
        <v>6.85</v>
      </c>
      <c r="G43" t="n">
        <v>45.69</v>
      </c>
      <c r="H43" t="n">
        <v>0.68</v>
      </c>
      <c r="I43" t="n">
        <v>9</v>
      </c>
      <c r="J43" t="n">
        <v>294.55</v>
      </c>
      <c r="K43" t="n">
        <v>60.56</v>
      </c>
      <c r="L43" t="n">
        <v>11.25</v>
      </c>
      <c r="M43" t="n">
        <v>7</v>
      </c>
      <c r="N43" t="n">
        <v>82.73999999999999</v>
      </c>
      <c r="O43" t="n">
        <v>36561.67</v>
      </c>
      <c r="P43" t="n">
        <v>116.46</v>
      </c>
      <c r="Q43" t="n">
        <v>204.14</v>
      </c>
      <c r="R43" t="n">
        <v>26.94</v>
      </c>
      <c r="S43" t="n">
        <v>17.37</v>
      </c>
      <c r="T43" t="n">
        <v>2668.09</v>
      </c>
      <c r="U43" t="n">
        <v>0.64</v>
      </c>
      <c r="V43" t="n">
        <v>0.75</v>
      </c>
      <c r="W43" t="n">
        <v>1.15</v>
      </c>
      <c r="X43" t="n">
        <v>0.16</v>
      </c>
      <c r="Y43" t="n">
        <v>1</v>
      </c>
      <c r="Z43" t="n">
        <v>10</v>
      </c>
      <c r="AA43" t="n">
        <v>87.49425744855043</v>
      </c>
      <c r="AB43" t="n">
        <v>119.7135030152732</v>
      </c>
      <c r="AC43" t="n">
        <v>108.2882143064835</v>
      </c>
      <c r="AD43" t="n">
        <v>87494.25744855043</v>
      </c>
      <c r="AE43" t="n">
        <v>119713.5030152732</v>
      </c>
      <c r="AF43" t="n">
        <v>2.161133745862755e-06</v>
      </c>
      <c r="AG43" t="n">
        <v>0.1064583333333333</v>
      </c>
      <c r="AH43" t="n">
        <v>108288.2143064835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9.7723</v>
      </c>
      <c r="E44" t="n">
        <v>10.23</v>
      </c>
      <c r="F44" t="n">
        <v>6.86</v>
      </c>
      <c r="G44" t="n">
        <v>45.75</v>
      </c>
      <c r="H44" t="n">
        <v>0.6899999999999999</v>
      </c>
      <c r="I44" t="n">
        <v>9</v>
      </c>
      <c r="J44" t="n">
        <v>295.06</v>
      </c>
      <c r="K44" t="n">
        <v>60.56</v>
      </c>
      <c r="L44" t="n">
        <v>11.5</v>
      </c>
      <c r="M44" t="n">
        <v>7</v>
      </c>
      <c r="N44" t="n">
        <v>83.01000000000001</v>
      </c>
      <c r="O44" t="n">
        <v>36625.39</v>
      </c>
      <c r="P44" t="n">
        <v>116.53</v>
      </c>
      <c r="Q44" t="n">
        <v>204.15</v>
      </c>
      <c r="R44" t="n">
        <v>27.19</v>
      </c>
      <c r="S44" t="n">
        <v>17.37</v>
      </c>
      <c r="T44" t="n">
        <v>2793.61</v>
      </c>
      <c r="U44" t="n">
        <v>0.64</v>
      </c>
      <c r="V44" t="n">
        <v>0.74</v>
      </c>
      <c r="W44" t="n">
        <v>1.15</v>
      </c>
      <c r="X44" t="n">
        <v>0.17</v>
      </c>
      <c r="Y44" t="n">
        <v>1</v>
      </c>
      <c r="Z44" t="n">
        <v>10</v>
      </c>
      <c r="AA44" t="n">
        <v>87.6312310834284</v>
      </c>
      <c r="AB44" t="n">
        <v>119.9009163853634</v>
      </c>
      <c r="AC44" t="n">
        <v>108.4577412075687</v>
      </c>
      <c r="AD44" t="n">
        <v>87631.2310834284</v>
      </c>
      <c r="AE44" t="n">
        <v>119900.9163853634</v>
      </c>
      <c r="AF44" t="n">
        <v>2.159432239743824e-06</v>
      </c>
      <c r="AG44" t="n">
        <v>0.1065625</v>
      </c>
      <c r="AH44" t="n">
        <v>108457.7412075687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9.780200000000001</v>
      </c>
      <c r="E45" t="n">
        <v>10.22</v>
      </c>
      <c r="F45" t="n">
        <v>6.85</v>
      </c>
      <c r="G45" t="n">
        <v>45.69</v>
      </c>
      <c r="H45" t="n">
        <v>0.71</v>
      </c>
      <c r="I45" t="n">
        <v>9</v>
      </c>
      <c r="J45" t="n">
        <v>295.58</v>
      </c>
      <c r="K45" t="n">
        <v>60.56</v>
      </c>
      <c r="L45" t="n">
        <v>11.75</v>
      </c>
      <c r="M45" t="n">
        <v>7</v>
      </c>
      <c r="N45" t="n">
        <v>83.28</v>
      </c>
      <c r="O45" t="n">
        <v>36689.22</v>
      </c>
      <c r="P45" t="n">
        <v>116.18</v>
      </c>
      <c r="Q45" t="n">
        <v>204.14</v>
      </c>
      <c r="R45" t="n">
        <v>26.86</v>
      </c>
      <c r="S45" t="n">
        <v>17.37</v>
      </c>
      <c r="T45" t="n">
        <v>2628.47</v>
      </c>
      <c r="U45" t="n">
        <v>0.65</v>
      </c>
      <c r="V45" t="n">
        <v>0.75</v>
      </c>
      <c r="W45" t="n">
        <v>1.15</v>
      </c>
      <c r="X45" t="n">
        <v>0.16</v>
      </c>
      <c r="Y45" t="n">
        <v>1</v>
      </c>
      <c r="Z45" t="n">
        <v>10</v>
      </c>
      <c r="AA45" t="n">
        <v>87.33670921310119</v>
      </c>
      <c r="AB45" t="n">
        <v>119.497938568994</v>
      </c>
      <c r="AC45" t="n">
        <v>108.0932230284105</v>
      </c>
      <c r="AD45" t="n">
        <v>87336.70921310119</v>
      </c>
      <c r="AE45" t="n">
        <v>119497.938568994</v>
      </c>
      <c r="AF45" t="n">
        <v>2.161177940826883e-06</v>
      </c>
      <c r="AG45" t="n">
        <v>0.1064583333333333</v>
      </c>
      <c r="AH45" t="n">
        <v>108093.2230284105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9.853</v>
      </c>
      <c r="E46" t="n">
        <v>10.15</v>
      </c>
      <c r="F46" t="n">
        <v>6.83</v>
      </c>
      <c r="G46" t="n">
        <v>51.23</v>
      </c>
      <c r="H46" t="n">
        <v>0.72</v>
      </c>
      <c r="I46" t="n">
        <v>8</v>
      </c>
      <c r="J46" t="n">
        <v>296.1</v>
      </c>
      <c r="K46" t="n">
        <v>60.56</v>
      </c>
      <c r="L46" t="n">
        <v>12</v>
      </c>
      <c r="M46" t="n">
        <v>6</v>
      </c>
      <c r="N46" t="n">
        <v>83.54000000000001</v>
      </c>
      <c r="O46" t="n">
        <v>36753.16</v>
      </c>
      <c r="P46" t="n">
        <v>115.79</v>
      </c>
      <c r="Q46" t="n">
        <v>204.2</v>
      </c>
      <c r="R46" t="n">
        <v>26.17</v>
      </c>
      <c r="S46" t="n">
        <v>17.37</v>
      </c>
      <c r="T46" t="n">
        <v>2287.27</v>
      </c>
      <c r="U46" t="n">
        <v>0.66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86.42820268897459</v>
      </c>
      <c r="AB46" t="n">
        <v>118.2548798622055</v>
      </c>
      <c r="AC46" t="n">
        <v>106.9688000999537</v>
      </c>
      <c r="AD46" t="n">
        <v>86428.20268897459</v>
      </c>
      <c r="AE46" t="n">
        <v>118254.8798622055</v>
      </c>
      <c r="AF46" t="n">
        <v>2.177264907769502e-06</v>
      </c>
      <c r="AG46" t="n">
        <v>0.1057291666666667</v>
      </c>
      <c r="AH46" t="n">
        <v>106968.8000999537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9.863300000000001</v>
      </c>
      <c r="E47" t="n">
        <v>10.14</v>
      </c>
      <c r="F47" t="n">
        <v>6.82</v>
      </c>
      <c r="G47" t="n">
        <v>51.15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115.53</v>
      </c>
      <c r="Q47" t="n">
        <v>204.14</v>
      </c>
      <c r="R47" t="n">
        <v>25.89</v>
      </c>
      <c r="S47" t="n">
        <v>17.37</v>
      </c>
      <c r="T47" t="n">
        <v>2147.24</v>
      </c>
      <c r="U47" t="n">
        <v>0.67</v>
      </c>
      <c r="V47" t="n">
        <v>0.75</v>
      </c>
      <c r="W47" t="n">
        <v>1.15</v>
      </c>
      <c r="X47" t="n">
        <v>0.13</v>
      </c>
      <c r="Y47" t="n">
        <v>1</v>
      </c>
      <c r="Z47" t="n">
        <v>10</v>
      </c>
      <c r="AA47" t="n">
        <v>86.16622585338237</v>
      </c>
      <c r="AB47" t="n">
        <v>117.8964315981462</v>
      </c>
      <c r="AC47" t="n">
        <v>106.6445616351307</v>
      </c>
      <c r="AD47" t="n">
        <v>86166.22585338238</v>
      </c>
      <c r="AE47" t="n">
        <v>117896.4315981462</v>
      </c>
      <c r="AF47" t="n">
        <v>2.179540948422098e-06</v>
      </c>
      <c r="AG47" t="n">
        <v>0.105625</v>
      </c>
      <c r="AH47" t="n">
        <v>106644.5616351307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9.8584</v>
      </c>
      <c r="E48" t="n">
        <v>10.14</v>
      </c>
      <c r="F48" t="n">
        <v>6.82</v>
      </c>
      <c r="G48" t="n">
        <v>51.19</v>
      </c>
      <c r="H48" t="n">
        <v>0.75</v>
      </c>
      <c r="I48" t="n">
        <v>8</v>
      </c>
      <c r="J48" t="n">
        <v>297.14</v>
      </c>
      <c r="K48" t="n">
        <v>60.56</v>
      </c>
      <c r="L48" t="n">
        <v>12.5</v>
      </c>
      <c r="M48" t="n">
        <v>6</v>
      </c>
      <c r="N48" t="n">
        <v>84.08</v>
      </c>
      <c r="O48" t="n">
        <v>36881.39</v>
      </c>
      <c r="P48" t="n">
        <v>115.51</v>
      </c>
      <c r="Q48" t="n">
        <v>204.15</v>
      </c>
      <c r="R48" t="n">
        <v>25.89</v>
      </c>
      <c r="S48" t="n">
        <v>17.37</v>
      </c>
      <c r="T48" t="n">
        <v>2149.06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86.1970356521048</v>
      </c>
      <c r="AB48" t="n">
        <v>117.9385869239906</v>
      </c>
      <c r="AC48" t="n">
        <v>106.6826937158419</v>
      </c>
      <c r="AD48" t="n">
        <v>86197.03565210481</v>
      </c>
      <c r="AE48" t="n">
        <v>117938.5869239906</v>
      </c>
      <c r="AF48" t="n">
        <v>2.178458171800959e-06</v>
      </c>
      <c r="AG48" t="n">
        <v>0.105625</v>
      </c>
      <c r="AH48" t="n">
        <v>106682.6937158419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9.850300000000001</v>
      </c>
      <c r="E49" t="n">
        <v>10.15</v>
      </c>
      <c r="F49" t="n">
        <v>6.83</v>
      </c>
      <c r="G49" t="n">
        <v>51.25</v>
      </c>
      <c r="H49" t="n">
        <v>0.76</v>
      </c>
      <c r="I49" t="n">
        <v>8</v>
      </c>
      <c r="J49" t="n">
        <v>297.66</v>
      </c>
      <c r="K49" t="n">
        <v>60.56</v>
      </c>
      <c r="L49" t="n">
        <v>12.75</v>
      </c>
      <c r="M49" t="n">
        <v>6</v>
      </c>
      <c r="N49" t="n">
        <v>84.36</v>
      </c>
      <c r="O49" t="n">
        <v>36945.67</v>
      </c>
      <c r="P49" t="n">
        <v>115.52</v>
      </c>
      <c r="Q49" t="n">
        <v>204.14</v>
      </c>
      <c r="R49" t="n">
        <v>26.34</v>
      </c>
      <c r="S49" t="n">
        <v>17.37</v>
      </c>
      <c r="T49" t="n">
        <v>2370.77</v>
      </c>
      <c r="U49" t="n">
        <v>0.66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86.30218770446213</v>
      </c>
      <c r="AB49" t="n">
        <v>118.0824606010069</v>
      </c>
      <c r="AC49" t="n">
        <v>106.8128362910519</v>
      </c>
      <c r="AD49" t="n">
        <v>86302.18770446212</v>
      </c>
      <c r="AE49" t="n">
        <v>118082.4606010069</v>
      </c>
      <c r="AF49" t="n">
        <v>2.176668275753773e-06</v>
      </c>
      <c r="AG49" t="n">
        <v>0.1057291666666667</v>
      </c>
      <c r="AH49" t="n">
        <v>106812.8362910519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9.8565</v>
      </c>
      <c r="E50" t="n">
        <v>10.15</v>
      </c>
      <c r="F50" t="n">
        <v>6.83</v>
      </c>
      <c r="G50" t="n">
        <v>51.2</v>
      </c>
      <c r="H50" t="n">
        <v>0.78</v>
      </c>
      <c r="I50" t="n">
        <v>8</v>
      </c>
      <c r="J50" t="n">
        <v>298.18</v>
      </c>
      <c r="K50" t="n">
        <v>60.56</v>
      </c>
      <c r="L50" t="n">
        <v>13</v>
      </c>
      <c r="M50" t="n">
        <v>6</v>
      </c>
      <c r="N50" t="n">
        <v>84.63</v>
      </c>
      <c r="O50" t="n">
        <v>37010.06</v>
      </c>
      <c r="P50" t="n">
        <v>115.37</v>
      </c>
      <c r="Q50" t="n">
        <v>204.14</v>
      </c>
      <c r="R50" t="n">
        <v>26.14</v>
      </c>
      <c r="S50" t="n">
        <v>17.37</v>
      </c>
      <c r="T50" t="n">
        <v>2271.29</v>
      </c>
      <c r="U50" t="n">
        <v>0.66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86.16632124755293</v>
      </c>
      <c r="AB50" t="n">
        <v>117.8965621206588</v>
      </c>
      <c r="AC50" t="n">
        <v>106.644679700758</v>
      </c>
      <c r="AD50" t="n">
        <v>86166.32124755293</v>
      </c>
      <c r="AE50" t="n">
        <v>117896.5621206588</v>
      </c>
      <c r="AF50" t="n">
        <v>2.178038319641743e-06</v>
      </c>
      <c r="AG50" t="n">
        <v>0.1057291666666667</v>
      </c>
      <c r="AH50" t="n">
        <v>106644.679700758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9.859500000000001</v>
      </c>
      <c r="E51" t="n">
        <v>10.14</v>
      </c>
      <c r="F51" t="n">
        <v>6.82</v>
      </c>
      <c r="G51" t="n">
        <v>51.18</v>
      </c>
      <c r="H51" t="n">
        <v>0.79</v>
      </c>
      <c r="I51" t="n">
        <v>8</v>
      </c>
      <c r="J51" t="n">
        <v>298.71</v>
      </c>
      <c r="K51" t="n">
        <v>60.56</v>
      </c>
      <c r="L51" t="n">
        <v>13.25</v>
      </c>
      <c r="M51" t="n">
        <v>6</v>
      </c>
      <c r="N51" t="n">
        <v>84.90000000000001</v>
      </c>
      <c r="O51" t="n">
        <v>37074.57</v>
      </c>
      <c r="P51" t="n">
        <v>115.28</v>
      </c>
      <c r="Q51" t="n">
        <v>204.14</v>
      </c>
      <c r="R51" t="n">
        <v>25.96</v>
      </c>
      <c r="S51" t="n">
        <v>17.37</v>
      </c>
      <c r="T51" t="n">
        <v>2184.7</v>
      </c>
      <c r="U51" t="n">
        <v>0.67</v>
      </c>
      <c r="V51" t="n">
        <v>0.75</v>
      </c>
      <c r="W51" t="n">
        <v>1.15</v>
      </c>
      <c r="X51" t="n">
        <v>0.13</v>
      </c>
      <c r="Y51" t="n">
        <v>1</v>
      </c>
      <c r="Z51" t="n">
        <v>10</v>
      </c>
      <c r="AA51" t="n">
        <v>86.06068967873097</v>
      </c>
      <c r="AB51" t="n">
        <v>117.7520323480608</v>
      </c>
      <c r="AC51" t="n">
        <v>106.5139436468078</v>
      </c>
      <c r="AD51" t="n">
        <v>86060.68967873097</v>
      </c>
      <c r="AE51" t="n">
        <v>117752.0323480608</v>
      </c>
      <c r="AF51" t="n">
        <v>2.178701244103664e-06</v>
      </c>
      <c r="AG51" t="n">
        <v>0.105625</v>
      </c>
      <c r="AH51" t="n">
        <v>106513.9436468078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9.8536</v>
      </c>
      <c r="E52" t="n">
        <v>10.15</v>
      </c>
      <c r="F52" t="n">
        <v>6.83</v>
      </c>
      <c r="G52" t="n">
        <v>51.22</v>
      </c>
      <c r="H52" t="n">
        <v>0.8</v>
      </c>
      <c r="I52" t="n">
        <v>8</v>
      </c>
      <c r="J52" t="n">
        <v>299.23</v>
      </c>
      <c r="K52" t="n">
        <v>60.56</v>
      </c>
      <c r="L52" t="n">
        <v>13.5</v>
      </c>
      <c r="M52" t="n">
        <v>6</v>
      </c>
      <c r="N52" t="n">
        <v>85.18000000000001</v>
      </c>
      <c r="O52" t="n">
        <v>37139.2</v>
      </c>
      <c r="P52" t="n">
        <v>115.17</v>
      </c>
      <c r="Q52" t="n">
        <v>204.14</v>
      </c>
      <c r="R52" t="n">
        <v>26.16</v>
      </c>
      <c r="S52" t="n">
        <v>17.37</v>
      </c>
      <c r="T52" t="n">
        <v>2281.91</v>
      </c>
      <c r="U52" t="n">
        <v>0.66</v>
      </c>
      <c r="V52" t="n">
        <v>0.75</v>
      </c>
      <c r="W52" t="n">
        <v>1.15</v>
      </c>
      <c r="X52" t="n">
        <v>0.14</v>
      </c>
      <c r="Y52" t="n">
        <v>1</v>
      </c>
      <c r="Z52" t="n">
        <v>10</v>
      </c>
      <c r="AA52" t="n">
        <v>86.08064538757206</v>
      </c>
      <c r="AB52" t="n">
        <v>117.7793366292809</v>
      </c>
      <c r="AC52" t="n">
        <v>106.5386420457501</v>
      </c>
      <c r="AD52" t="n">
        <v>86080.64538757206</v>
      </c>
      <c r="AE52" t="n">
        <v>117779.3366292809</v>
      </c>
      <c r="AF52" t="n">
        <v>2.177397492661886e-06</v>
      </c>
      <c r="AG52" t="n">
        <v>0.1057291666666667</v>
      </c>
      <c r="AH52" t="n">
        <v>106538.6420457501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9.9305</v>
      </c>
      <c r="E53" t="n">
        <v>10.07</v>
      </c>
      <c r="F53" t="n">
        <v>6.8</v>
      </c>
      <c r="G53" t="n">
        <v>58.31</v>
      </c>
      <c r="H53" t="n">
        <v>0.82</v>
      </c>
      <c r="I53" t="n">
        <v>7</v>
      </c>
      <c r="J53" t="n">
        <v>299.76</v>
      </c>
      <c r="K53" t="n">
        <v>60.56</v>
      </c>
      <c r="L53" t="n">
        <v>13.75</v>
      </c>
      <c r="M53" t="n">
        <v>5</v>
      </c>
      <c r="N53" t="n">
        <v>85.45</v>
      </c>
      <c r="O53" t="n">
        <v>37204.07</v>
      </c>
      <c r="P53" t="n">
        <v>114.6</v>
      </c>
      <c r="Q53" t="n">
        <v>204.14</v>
      </c>
      <c r="R53" t="n">
        <v>25.28</v>
      </c>
      <c r="S53" t="n">
        <v>17.37</v>
      </c>
      <c r="T53" t="n">
        <v>1845.12</v>
      </c>
      <c r="U53" t="n">
        <v>0.6899999999999999</v>
      </c>
      <c r="V53" t="n">
        <v>0.75</v>
      </c>
      <c r="W53" t="n">
        <v>1.15</v>
      </c>
      <c r="X53" t="n">
        <v>0.11</v>
      </c>
      <c r="Y53" t="n">
        <v>1</v>
      </c>
      <c r="Z53" t="n">
        <v>10</v>
      </c>
      <c r="AA53" t="n">
        <v>85.02491185681349</v>
      </c>
      <c r="AB53" t="n">
        <v>116.3348354368215</v>
      </c>
      <c r="AC53" t="n">
        <v>105.2320020197284</v>
      </c>
      <c r="AD53" t="n">
        <v>85024.91185681349</v>
      </c>
      <c r="AE53" t="n">
        <v>116334.8354368215</v>
      </c>
      <c r="AF53" t="n">
        <v>2.19439045636913e-06</v>
      </c>
      <c r="AG53" t="n">
        <v>0.1048958333333333</v>
      </c>
      <c r="AH53" t="n">
        <v>105232.0020197284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9.930999999999999</v>
      </c>
      <c r="E54" t="n">
        <v>10.07</v>
      </c>
      <c r="F54" t="n">
        <v>6.8</v>
      </c>
      <c r="G54" t="n">
        <v>58.31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114.81</v>
      </c>
      <c r="Q54" t="n">
        <v>204.15</v>
      </c>
      <c r="R54" t="n">
        <v>25.29</v>
      </c>
      <c r="S54" t="n">
        <v>17.37</v>
      </c>
      <c r="T54" t="n">
        <v>1851.66</v>
      </c>
      <c r="U54" t="n">
        <v>0.6899999999999999</v>
      </c>
      <c r="V54" t="n">
        <v>0.75</v>
      </c>
      <c r="W54" t="n">
        <v>1.15</v>
      </c>
      <c r="X54" t="n">
        <v>0.11</v>
      </c>
      <c r="Y54" t="n">
        <v>1</v>
      </c>
      <c r="Z54" t="n">
        <v>10</v>
      </c>
      <c r="AA54" t="n">
        <v>85.13580515693187</v>
      </c>
      <c r="AB54" t="n">
        <v>116.4865645423105</v>
      </c>
      <c r="AC54" t="n">
        <v>105.3692503123427</v>
      </c>
      <c r="AD54" t="n">
        <v>85135.80515693186</v>
      </c>
      <c r="AE54" t="n">
        <v>116486.5645423105</v>
      </c>
      <c r="AF54" t="n">
        <v>2.19450094377945e-06</v>
      </c>
      <c r="AG54" t="n">
        <v>0.1048958333333333</v>
      </c>
      <c r="AH54" t="n">
        <v>105369.2503123427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9.9275</v>
      </c>
      <c r="E55" t="n">
        <v>10.07</v>
      </c>
      <c r="F55" t="n">
        <v>6.81</v>
      </c>
      <c r="G55" t="n">
        <v>58.34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114.98</v>
      </c>
      <c r="Q55" t="n">
        <v>204.15</v>
      </c>
      <c r="R55" t="n">
        <v>25.41</v>
      </c>
      <c r="S55" t="n">
        <v>17.37</v>
      </c>
      <c r="T55" t="n">
        <v>1914.2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85.28811742509447</v>
      </c>
      <c r="AB55" t="n">
        <v>116.6949649071535</v>
      </c>
      <c r="AC55" t="n">
        <v>105.5577612388569</v>
      </c>
      <c r="AD55" t="n">
        <v>85288.11742509448</v>
      </c>
      <c r="AE55" t="n">
        <v>116694.9649071535</v>
      </c>
      <c r="AF55" t="n">
        <v>2.193727531907209e-06</v>
      </c>
      <c r="AG55" t="n">
        <v>0.1048958333333333</v>
      </c>
      <c r="AH55" t="n">
        <v>105557.7612388569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9.933</v>
      </c>
      <c r="E56" t="n">
        <v>10.07</v>
      </c>
      <c r="F56" t="n">
        <v>6.8</v>
      </c>
      <c r="G56" t="n">
        <v>58.29</v>
      </c>
      <c r="H56" t="n">
        <v>0.86</v>
      </c>
      <c r="I56" t="n">
        <v>7</v>
      </c>
      <c r="J56" t="n">
        <v>301.34</v>
      </c>
      <c r="K56" t="n">
        <v>60.56</v>
      </c>
      <c r="L56" t="n">
        <v>14.5</v>
      </c>
      <c r="M56" t="n">
        <v>5</v>
      </c>
      <c r="N56" t="n">
        <v>86.28</v>
      </c>
      <c r="O56" t="n">
        <v>37399</v>
      </c>
      <c r="P56" t="n">
        <v>115.05</v>
      </c>
      <c r="Q56" t="n">
        <v>204.14</v>
      </c>
      <c r="R56" t="n">
        <v>25.23</v>
      </c>
      <c r="S56" t="n">
        <v>17.37</v>
      </c>
      <c r="T56" t="n">
        <v>1822.18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85.250546778509</v>
      </c>
      <c r="AB56" t="n">
        <v>116.6435590909953</v>
      </c>
      <c r="AC56" t="n">
        <v>105.5112615216443</v>
      </c>
      <c r="AD56" t="n">
        <v>85250.546778509</v>
      </c>
      <c r="AE56" t="n">
        <v>116643.5590909953</v>
      </c>
      <c r="AF56" t="n">
        <v>2.194942893420731e-06</v>
      </c>
      <c r="AG56" t="n">
        <v>0.1048958333333333</v>
      </c>
      <c r="AH56" t="n">
        <v>105511.2615216443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9.921200000000001</v>
      </c>
      <c r="E57" t="n">
        <v>10.08</v>
      </c>
      <c r="F57" t="n">
        <v>6.81</v>
      </c>
      <c r="G57" t="n">
        <v>58.4</v>
      </c>
      <c r="H57" t="n">
        <v>0.87</v>
      </c>
      <c r="I57" t="n">
        <v>7</v>
      </c>
      <c r="J57" t="n">
        <v>301.86</v>
      </c>
      <c r="K57" t="n">
        <v>60.56</v>
      </c>
      <c r="L57" t="n">
        <v>14.75</v>
      </c>
      <c r="M57" t="n">
        <v>5</v>
      </c>
      <c r="N57" t="n">
        <v>86.56</v>
      </c>
      <c r="O57" t="n">
        <v>37464.21</v>
      </c>
      <c r="P57" t="n">
        <v>115.17</v>
      </c>
      <c r="Q57" t="n">
        <v>204.18</v>
      </c>
      <c r="R57" t="n">
        <v>25.66</v>
      </c>
      <c r="S57" t="n">
        <v>17.37</v>
      </c>
      <c r="T57" t="n">
        <v>2039.55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85.44557627233904</v>
      </c>
      <c r="AB57" t="n">
        <v>116.9104070485475</v>
      </c>
      <c r="AC57" t="n">
        <v>105.7526418846513</v>
      </c>
      <c r="AD57" t="n">
        <v>85445.57627233904</v>
      </c>
      <c r="AE57" t="n">
        <v>116910.4070485475</v>
      </c>
      <c r="AF57" t="n">
        <v>2.192335390537174e-06</v>
      </c>
      <c r="AG57" t="n">
        <v>0.105</v>
      </c>
      <c r="AH57" t="n">
        <v>105752.6418846513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9.922800000000001</v>
      </c>
      <c r="E58" t="n">
        <v>10.08</v>
      </c>
      <c r="F58" t="n">
        <v>6.81</v>
      </c>
      <c r="G58" t="n">
        <v>58.38</v>
      </c>
      <c r="H58" t="n">
        <v>0.88</v>
      </c>
      <c r="I58" t="n">
        <v>7</v>
      </c>
      <c r="J58" t="n">
        <v>302.39</v>
      </c>
      <c r="K58" t="n">
        <v>60.56</v>
      </c>
      <c r="L58" t="n">
        <v>15</v>
      </c>
      <c r="M58" t="n">
        <v>5</v>
      </c>
      <c r="N58" t="n">
        <v>86.84</v>
      </c>
      <c r="O58" t="n">
        <v>37529.55</v>
      </c>
      <c r="P58" t="n">
        <v>115.12</v>
      </c>
      <c r="Q58" t="n">
        <v>204.14</v>
      </c>
      <c r="R58" t="n">
        <v>25.57</v>
      </c>
      <c r="S58" t="n">
        <v>17.37</v>
      </c>
      <c r="T58" t="n">
        <v>1990.28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85.4046940357308</v>
      </c>
      <c r="AB58" t="n">
        <v>116.8544701688231</v>
      </c>
      <c r="AC58" t="n">
        <v>105.7020435422199</v>
      </c>
      <c r="AD58" t="n">
        <v>85404.6940357308</v>
      </c>
      <c r="AE58" t="n">
        <v>116854.4701688231</v>
      </c>
      <c r="AF58" t="n">
        <v>2.192688950250199e-06</v>
      </c>
      <c r="AG58" t="n">
        <v>0.105</v>
      </c>
      <c r="AH58" t="n">
        <v>105702.0435422199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9.9193</v>
      </c>
      <c r="E59" t="n">
        <v>10.08</v>
      </c>
      <c r="F59" t="n">
        <v>6.81</v>
      </c>
      <c r="G59" t="n">
        <v>58.41</v>
      </c>
      <c r="H59" t="n">
        <v>0.9</v>
      </c>
      <c r="I59" t="n">
        <v>7</v>
      </c>
      <c r="J59" t="n">
        <v>302.92</v>
      </c>
      <c r="K59" t="n">
        <v>60.56</v>
      </c>
      <c r="L59" t="n">
        <v>15.25</v>
      </c>
      <c r="M59" t="n">
        <v>5</v>
      </c>
      <c r="N59" t="n">
        <v>87.12</v>
      </c>
      <c r="O59" t="n">
        <v>37595</v>
      </c>
      <c r="P59" t="n">
        <v>115.02</v>
      </c>
      <c r="Q59" t="n">
        <v>204.16</v>
      </c>
      <c r="R59" t="n">
        <v>25.63</v>
      </c>
      <c r="S59" t="n">
        <v>17.37</v>
      </c>
      <c r="T59" t="n">
        <v>2021.1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85.37927306603659</v>
      </c>
      <c r="AB59" t="n">
        <v>116.8196880765935</v>
      </c>
      <c r="AC59" t="n">
        <v>105.6705810040557</v>
      </c>
      <c r="AD59" t="n">
        <v>85379.27306603659</v>
      </c>
      <c r="AE59" t="n">
        <v>116819.6880765935</v>
      </c>
      <c r="AF59" t="n">
        <v>2.191915538377957e-06</v>
      </c>
      <c r="AG59" t="n">
        <v>0.105</v>
      </c>
      <c r="AH59" t="n">
        <v>105670.5810040557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9.9176</v>
      </c>
      <c r="E60" t="n">
        <v>10.08</v>
      </c>
      <c r="F60" t="n">
        <v>6.82</v>
      </c>
      <c r="G60" t="n">
        <v>58.43</v>
      </c>
      <c r="H60" t="n">
        <v>0.91</v>
      </c>
      <c r="I60" t="n">
        <v>7</v>
      </c>
      <c r="J60" t="n">
        <v>303.46</v>
      </c>
      <c r="K60" t="n">
        <v>60.56</v>
      </c>
      <c r="L60" t="n">
        <v>15.5</v>
      </c>
      <c r="M60" t="n">
        <v>5</v>
      </c>
      <c r="N60" t="n">
        <v>87.40000000000001</v>
      </c>
      <c r="O60" t="n">
        <v>37660.57</v>
      </c>
      <c r="P60" t="n">
        <v>114.87</v>
      </c>
      <c r="Q60" t="n">
        <v>204.14</v>
      </c>
      <c r="R60" t="n">
        <v>25.66</v>
      </c>
      <c r="S60" t="n">
        <v>17.37</v>
      </c>
      <c r="T60" t="n">
        <v>2035.34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85.34109439975535</v>
      </c>
      <c r="AB60" t="n">
        <v>116.7674503410636</v>
      </c>
      <c r="AC60" t="n">
        <v>105.6233287646887</v>
      </c>
      <c r="AD60" t="n">
        <v>85341.09439975535</v>
      </c>
      <c r="AE60" t="n">
        <v>116767.4503410636</v>
      </c>
      <c r="AF60" t="n">
        <v>2.191539881182869e-06</v>
      </c>
      <c r="AG60" t="n">
        <v>0.105</v>
      </c>
      <c r="AH60" t="n">
        <v>105623.3287646886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9.9193</v>
      </c>
      <c r="E61" t="n">
        <v>10.08</v>
      </c>
      <c r="F61" t="n">
        <v>6.81</v>
      </c>
      <c r="G61" t="n">
        <v>58.41</v>
      </c>
      <c r="H61" t="n">
        <v>0.92</v>
      </c>
      <c r="I61" t="n">
        <v>7</v>
      </c>
      <c r="J61" t="n">
        <v>303.99</v>
      </c>
      <c r="K61" t="n">
        <v>60.56</v>
      </c>
      <c r="L61" t="n">
        <v>15.75</v>
      </c>
      <c r="M61" t="n">
        <v>5</v>
      </c>
      <c r="N61" t="n">
        <v>87.68000000000001</v>
      </c>
      <c r="O61" t="n">
        <v>37726.27</v>
      </c>
      <c r="P61" t="n">
        <v>114.73</v>
      </c>
      <c r="Q61" t="n">
        <v>204.14</v>
      </c>
      <c r="R61" t="n">
        <v>25.77</v>
      </c>
      <c r="S61" t="n">
        <v>17.37</v>
      </c>
      <c r="T61" t="n">
        <v>2094.14</v>
      </c>
      <c r="U61" t="n">
        <v>0.67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85.2201723246115</v>
      </c>
      <c r="AB61" t="n">
        <v>116.6019994231465</v>
      </c>
      <c r="AC61" t="n">
        <v>105.4736682501656</v>
      </c>
      <c r="AD61" t="n">
        <v>85220.1723246115</v>
      </c>
      <c r="AE61" t="n">
        <v>116601.9994231465</v>
      </c>
      <c r="AF61" t="n">
        <v>2.191915538377957e-06</v>
      </c>
      <c r="AG61" t="n">
        <v>0.105</v>
      </c>
      <c r="AH61" t="n">
        <v>105473.6682501656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9.921200000000001</v>
      </c>
      <c r="E62" t="n">
        <v>10.08</v>
      </c>
      <c r="F62" t="n">
        <v>6.81</v>
      </c>
      <c r="G62" t="n">
        <v>58.4</v>
      </c>
      <c r="H62" t="n">
        <v>0.9399999999999999</v>
      </c>
      <c r="I62" t="n">
        <v>7</v>
      </c>
      <c r="J62" t="n">
        <v>304.52</v>
      </c>
      <c r="K62" t="n">
        <v>60.56</v>
      </c>
      <c r="L62" t="n">
        <v>16</v>
      </c>
      <c r="M62" t="n">
        <v>5</v>
      </c>
      <c r="N62" t="n">
        <v>87.97</v>
      </c>
      <c r="O62" t="n">
        <v>37792.08</v>
      </c>
      <c r="P62" t="n">
        <v>114.56</v>
      </c>
      <c r="Q62" t="n">
        <v>204.16</v>
      </c>
      <c r="R62" t="n">
        <v>25.67</v>
      </c>
      <c r="S62" t="n">
        <v>17.37</v>
      </c>
      <c r="T62" t="n">
        <v>2044.74</v>
      </c>
      <c r="U62" t="n">
        <v>0.68</v>
      </c>
      <c r="V62" t="n">
        <v>0.75</v>
      </c>
      <c r="W62" t="n">
        <v>1.15</v>
      </c>
      <c r="X62" t="n">
        <v>0.12</v>
      </c>
      <c r="Y62" t="n">
        <v>1</v>
      </c>
      <c r="Z62" t="n">
        <v>10</v>
      </c>
      <c r="AA62" t="n">
        <v>85.11098018256718</v>
      </c>
      <c r="AB62" t="n">
        <v>116.4525979171842</v>
      </c>
      <c r="AC62" t="n">
        <v>105.338525414246</v>
      </c>
      <c r="AD62" t="n">
        <v>85110.98018256717</v>
      </c>
      <c r="AE62" t="n">
        <v>116452.5979171842</v>
      </c>
      <c r="AF62" t="n">
        <v>2.192335390537174e-06</v>
      </c>
      <c r="AG62" t="n">
        <v>0.105</v>
      </c>
      <c r="AH62" t="n">
        <v>105338.525414246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9.928599999999999</v>
      </c>
      <c r="E63" t="n">
        <v>10.07</v>
      </c>
      <c r="F63" t="n">
        <v>6.81</v>
      </c>
      <c r="G63" t="n">
        <v>58.33</v>
      </c>
      <c r="H63" t="n">
        <v>0.95</v>
      </c>
      <c r="I63" t="n">
        <v>7</v>
      </c>
      <c r="J63" t="n">
        <v>305.06</v>
      </c>
      <c r="K63" t="n">
        <v>60.56</v>
      </c>
      <c r="L63" t="n">
        <v>16.25</v>
      </c>
      <c r="M63" t="n">
        <v>5</v>
      </c>
      <c r="N63" t="n">
        <v>88.25</v>
      </c>
      <c r="O63" t="n">
        <v>37858.02</v>
      </c>
      <c r="P63" t="n">
        <v>114.23</v>
      </c>
      <c r="Q63" t="n">
        <v>204.17</v>
      </c>
      <c r="R63" t="n">
        <v>25.42</v>
      </c>
      <c r="S63" t="n">
        <v>17.37</v>
      </c>
      <c r="T63" t="n">
        <v>1915</v>
      </c>
      <c r="U63" t="n">
        <v>0.68</v>
      </c>
      <c r="V63" t="n">
        <v>0.75</v>
      </c>
      <c r="W63" t="n">
        <v>1.15</v>
      </c>
      <c r="X63" t="n">
        <v>0.11</v>
      </c>
      <c r="Y63" t="n">
        <v>1</v>
      </c>
      <c r="Z63" t="n">
        <v>10</v>
      </c>
      <c r="AA63" t="n">
        <v>84.86780395596153</v>
      </c>
      <c r="AB63" t="n">
        <v>116.1198734757645</v>
      </c>
      <c r="AC63" t="n">
        <v>105.0375557265336</v>
      </c>
      <c r="AD63" t="n">
        <v>84867.80395596153</v>
      </c>
      <c r="AE63" t="n">
        <v>116119.8734757645</v>
      </c>
      <c r="AF63" t="n">
        <v>2.193970604209913e-06</v>
      </c>
      <c r="AG63" t="n">
        <v>0.1048958333333333</v>
      </c>
      <c r="AH63" t="n">
        <v>105037.5557265336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10.0017</v>
      </c>
      <c r="E64" t="n">
        <v>10</v>
      </c>
      <c r="F64" t="n">
        <v>6.78</v>
      </c>
      <c r="G64" t="n">
        <v>67.84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4</v>
      </c>
      <c r="N64" t="n">
        <v>88.54000000000001</v>
      </c>
      <c r="O64" t="n">
        <v>37924.08</v>
      </c>
      <c r="P64" t="n">
        <v>113.84</v>
      </c>
      <c r="Q64" t="n">
        <v>204.14</v>
      </c>
      <c r="R64" t="n">
        <v>24.7</v>
      </c>
      <c r="S64" t="n">
        <v>17.37</v>
      </c>
      <c r="T64" t="n">
        <v>1562.12</v>
      </c>
      <c r="U64" t="n">
        <v>0.7</v>
      </c>
      <c r="V64" t="n">
        <v>0.75</v>
      </c>
      <c r="W64" t="n">
        <v>1.15</v>
      </c>
      <c r="X64" t="n">
        <v>0.09</v>
      </c>
      <c r="Y64" t="n">
        <v>1</v>
      </c>
      <c r="Z64" t="n">
        <v>10</v>
      </c>
      <c r="AA64" t="n">
        <v>83.95863827358923</v>
      </c>
      <c r="AB64" t="n">
        <v>114.8759128795842</v>
      </c>
      <c r="AC64" t="n">
        <v>103.9123169837428</v>
      </c>
      <c r="AD64" t="n">
        <v>83958.63827358923</v>
      </c>
      <c r="AE64" t="n">
        <v>114875.9128795843</v>
      </c>
      <c r="AF64" t="n">
        <v>2.210123863598723e-06</v>
      </c>
      <c r="AG64" t="n">
        <v>0.1041666666666667</v>
      </c>
      <c r="AH64" t="n">
        <v>103912.3169837428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9.9975</v>
      </c>
      <c r="E65" t="n">
        <v>10</v>
      </c>
      <c r="F65" t="n">
        <v>6.79</v>
      </c>
      <c r="G65" t="n">
        <v>67.88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4</v>
      </c>
      <c r="N65" t="n">
        <v>88.83</v>
      </c>
      <c r="O65" t="n">
        <v>37990.27</v>
      </c>
      <c r="P65" t="n">
        <v>113.99</v>
      </c>
      <c r="Q65" t="n">
        <v>204.14</v>
      </c>
      <c r="R65" t="n">
        <v>24.79</v>
      </c>
      <c r="S65" t="n">
        <v>17.37</v>
      </c>
      <c r="T65" t="n">
        <v>1605.45</v>
      </c>
      <c r="U65" t="n">
        <v>0.7</v>
      </c>
      <c r="V65" t="n">
        <v>0.75</v>
      </c>
      <c r="W65" t="n">
        <v>1.15</v>
      </c>
      <c r="X65" t="n">
        <v>0.1</v>
      </c>
      <c r="Y65" t="n">
        <v>1</v>
      </c>
      <c r="Z65" t="n">
        <v>10</v>
      </c>
      <c r="AA65" t="n">
        <v>84.10432729631682</v>
      </c>
      <c r="AB65" t="n">
        <v>115.0752510278261</v>
      </c>
      <c r="AC65" t="n">
        <v>104.0926305788893</v>
      </c>
      <c r="AD65" t="n">
        <v>84104.32729631683</v>
      </c>
      <c r="AE65" t="n">
        <v>115075.2510278261</v>
      </c>
      <c r="AF65" t="n">
        <v>2.209195769352034e-06</v>
      </c>
      <c r="AG65" t="n">
        <v>0.1041666666666667</v>
      </c>
      <c r="AH65" t="n">
        <v>104092.6305788893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9.9992</v>
      </c>
      <c r="E66" t="n">
        <v>10</v>
      </c>
      <c r="F66" t="n">
        <v>6.79</v>
      </c>
      <c r="G66" t="n">
        <v>67.86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4</v>
      </c>
      <c r="N66" t="n">
        <v>89.11</v>
      </c>
      <c r="O66" t="n">
        <v>38056.58</v>
      </c>
      <c r="P66" t="n">
        <v>113.97</v>
      </c>
      <c r="Q66" t="n">
        <v>204.14</v>
      </c>
      <c r="R66" t="n">
        <v>24.87</v>
      </c>
      <c r="S66" t="n">
        <v>17.37</v>
      </c>
      <c r="T66" t="n">
        <v>1649.13</v>
      </c>
      <c r="U66" t="n">
        <v>0.7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84.07947731985577</v>
      </c>
      <c r="AB66" t="n">
        <v>115.0412501937285</v>
      </c>
      <c r="AC66" t="n">
        <v>104.0618747366775</v>
      </c>
      <c r="AD66" t="n">
        <v>84079.47731985577</v>
      </c>
      <c r="AE66" t="n">
        <v>115041.2501937285</v>
      </c>
      <c r="AF66" t="n">
        <v>2.209571426547123e-06</v>
      </c>
      <c r="AG66" t="n">
        <v>0.1041666666666667</v>
      </c>
      <c r="AH66" t="n">
        <v>104061.8747366775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9.997199999999999</v>
      </c>
      <c r="E67" t="n">
        <v>10</v>
      </c>
      <c r="F67" t="n">
        <v>6.79</v>
      </c>
      <c r="G67" t="n">
        <v>67.88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4</v>
      </c>
      <c r="N67" t="n">
        <v>89.40000000000001</v>
      </c>
      <c r="O67" t="n">
        <v>38123.01</v>
      </c>
      <c r="P67" t="n">
        <v>114.2</v>
      </c>
      <c r="Q67" t="n">
        <v>204.14</v>
      </c>
      <c r="R67" t="n">
        <v>24.83</v>
      </c>
      <c r="S67" t="n">
        <v>17.37</v>
      </c>
      <c r="T67" t="n">
        <v>1627.72</v>
      </c>
      <c r="U67" t="n">
        <v>0.7</v>
      </c>
      <c r="V67" t="n">
        <v>0.75</v>
      </c>
      <c r="W67" t="n">
        <v>1.15</v>
      </c>
      <c r="X67" t="n">
        <v>0.1</v>
      </c>
      <c r="Y67" t="n">
        <v>1</v>
      </c>
      <c r="Z67" t="n">
        <v>10</v>
      </c>
      <c r="AA67" t="n">
        <v>84.22110537196573</v>
      </c>
      <c r="AB67" t="n">
        <v>115.235031942814</v>
      </c>
      <c r="AC67" t="n">
        <v>104.2371622276047</v>
      </c>
      <c r="AD67" t="n">
        <v>84221.10537196574</v>
      </c>
      <c r="AE67" t="n">
        <v>115235.031942814</v>
      </c>
      <c r="AF67" t="n">
        <v>2.209129476905842e-06</v>
      </c>
      <c r="AG67" t="n">
        <v>0.1041666666666667</v>
      </c>
      <c r="AH67" t="n">
        <v>104237.1622276047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9.9922</v>
      </c>
      <c r="E68" t="n">
        <v>10.01</v>
      </c>
      <c r="F68" t="n">
        <v>6.79</v>
      </c>
      <c r="G68" t="n">
        <v>67.93000000000001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4</v>
      </c>
      <c r="N68" t="n">
        <v>89.69</v>
      </c>
      <c r="O68" t="n">
        <v>38189.58</v>
      </c>
      <c r="P68" t="n">
        <v>114.31</v>
      </c>
      <c r="Q68" t="n">
        <v>204.14</v>
      </c>
      <c r="R68" t="n">
        <v>25.06</v>
      </c>
      <c r="S68" t="n">
        <v>17.37</v>
      </c>
      <c r="T68" t="n">
        <v>1742.46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84.32250485770827</v>
      </c>
      <c r="AB68" t="n">
        <v>115.3737711926364</v>
      </c>
      <c r="AC68" t="n">
        <v>104.3626603981459</v>
      </c>
      <c r="AD68" t="n">
        <v>84322.50485770826</v>
      </c>
      <c r="AE68" t="n">
        <v>115373.7711926364</v>
      </c>
      <c r="AF68" t="n">
        <v>2.20802460280264e-06</v>
      </c>
      <c r="AG68" t="n">
        <v>0.1042708333333333</v>
      </c>
      <c r="AH68" t="n">
        <v>104362.6603981459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10.0022</v>
      </c>
      <c r="E69" t="n">
        <v>10</v>
      </c>
      <c r="F69" t="n">
        <v>6.78</v>
      </c>
      <c r="G69" t="n">
        <v>67.83</v>
      </c>
      <c r="H69" t="n">
        <v>1.03</v>
      </c>
      <c r="I69" t="n">
        <v>6</v>
      </c>
      <c r="J69" t="n">
        <v>308.29</v>
      </c>
      <c r="K69" t="n">
        <v>60.56</v>
      </c>
      <c r="L69" t="n">
        <v>17.75</v>
      </c>
      <c r="M69" t="n">
        <v>4</v>
      </c>
      <c r="N69" t="n">
        <v>89.98</v>
      </c>
      <c r="O69" t="n">
        <v>38256.26</v>
      </c>
      <c r="P69" t="n">
        <v>114.12</v>
      </c>
      <c r="Q69" t="n">
        <v>204.15</v>
      </c>
      <c r="R69" t="n">
        <v>24.68</v>
      </c>
      <c r="S69" t="n">
        <v>17.37</v>
      </c>
      <c r="T69" t="n">
        <v>1550.63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84.10688070477769</v>
      </c>
      <c r="AB69" t="n">
        <v>115.0787447139307</v>
      </c>
      <c r="AC69" t="n">
        <v>104.0957908324955</v>
      </c>
      <c r="AD69" t="n">
        <v>84106.88070477769</v>
      </c>
      <c r="AE69" t="n">
        <v>115078.7447139307</v>
      </c>
      <c r="AF69" t="n">
        <v>2.210234351009044e-06</v>
      </c>
      <c r="AG69" t="n">
        <v>0.1041666666666667</v>
      </c>
      <c r="AH69" t="n">
        <v>104095.7908324955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10.0017</v>
      </c>
      <c r="E70" t="n">
        <v>10</v>
      </c>
      <c r="F70" t="n">
        <v>6.78</v>
      </c>
      <c r="G70" t="n">
        <v>67.84</v>
      </c>
      <c r="H70" t="n">
        <v>1.04</v>
      </c>
      <c r="I70" t="n">
        <v>6</v>
      </c>
      <c r="J70" t="n">
        <v>308.83</v>
      </c>
      <c r="K70" t="n">
        <v>60.56</v>
      </c>
      <c r="L70" t="n">
        <v>18</v>
      </c>
      <c r="M70" t="n">
        <v>4</v>
      </c>
      <c r="N70" t="n">
        <v>90.27</v>
      </c>
      <c r="O70" t="n">
        <v>38323.08</v>
      </c>
      <c r="P70" t="n">
        <v>114.05</v>
      </c>
      <c r="Q70" t="n">
        <v>204.14</v>
      </c>
      <c r="R70" t="n">
        <v>24.63</v>
      </c>
      <c r="S70" t="n">
        <v>17.37</v>
      </c>
      <c r="T70" t="n">
        <v>1526.11</v>
      </c>
      <c r="U70" t="n">
        <v>0.71</v>
      </c>
      <c r="V70" t="n">
        <v>0.75</v>
      </c>
      <c r="W70" t="n">
        <v>1.15</v>
      </c>
      <c r="X70" t="n">
        <v>0.09</v>
      </c>
      <c r="Y70" t="n">
        <v>1</v>
      </c>
      <c r="Z70" t="n">
        <v>10</v>
      </c>
      <c r="AA70" t="n">
        <v>84.07289997900544</v>
      </c>
      <c r="AB70" t="n">
        <v>115.0322507858053</v>
      </c>
      <c r="AC70" t="n">
        <v>104.0537342196157</v>
      </c>
      <c r="AD70" t="n">
        <v>84072.89997900544</v>
      </c>
      <c r="AE70" t="n">
        <v>115032.2507858053</v>
      </c>
      <c r="AF70" t="n">
        <v>2.210123863598723e-06</v>
      </c>
      <c r="AG70" t="n">
        <v>0.1041666666666667</v>
      </c>
      <c r="AH70" t="n">
        <v>104053.7342196158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9.999700000000001</v>
      </c>
      <c r="E71" t="n">
        <v>10</v>
      </c>
      <c r="F71" t="n">
        <v>6.79</v>
      </c>
      <c r="G71" t="n">
        <v>67.86</v>
      </c>
      <c r="H71" t="n">
        <v>1.05</v>
      </c>
      <c r="I71" t="n">
        <v>6</v>
      </c>
      <c r="J71" t="n">
        <v>309.37</v>
      </c>
      <c r="K71" t="n">
        <v>60.56</v>
      </c>
      <c r="L71" t="n">
        <v>18.25</v>
      </c>
      <c r="M71" t="n">
        <v>4</v>
      </c>
      <c r="N71" t="n">
        <v>90.56999999999999</v>
      </c>
      <c r="O71" t="n">
        <v>38390.02</v>
      </c>
      <c r="P71" t="n">
        <v>113.91</v>
      </c>
      <c r="Q71" t="n">
        <v>204.14</v>
      </c>
      <c r="R71" t="n">
        <v>24.73</v>
      </c>
      <c r="S71" t="n">
        <v>17.37</v>
      </c>
      <c r="T71" t="n">
        <v>1575.26</v>
      </c>
      <c r="U71" t="n">
        <v>0.7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84.04271862838945</v>
      </c>
      <c r="AB71" t="n">
        <v>114.9909553303853</v>
      </c>
      <c r="AC71" t="n">
        <v>104.0163799445025</v>
      </c>
      <c r="AD71" t="n">
        <v>84042.71862838946</v>
      </c>
      <c r="AE71" t="n">
        <v>114990.9553303853</v>
      </c>
      <c r="AF71" t="n">
        <v>2.209681913957443e-06</v>
      </c>
      <c r="AG71" t="n">
        <v>0.1041666666666667</v>
      </c>
      <c r="AH71" t="n">
        <v>104016.3799445025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9.999700000000001</v>
      </c>
      <c r="E72" t="n">
        <v>10</v>
      </c>
      <c r="F72" t="n">
        <v>6.79</v>
      </c>
      <c r="G72" t="n">
        <v>67.86</v>
      </c>
      <c r="H72" t="n">
        <v>1.06</v>
      </c>
      <c r="I72" t="n">
        <v>6</v>
      </c>
      <c r="J72" t="n">
        <v>309.91</v>
      </c>
      <c r="K72" t="n">
        <v>60.56</v>
      </c>
      <c r="L72" t="n">
        <v>18.5</v>
      </c>
      <c r="M72" t="n">
        <v>4</v>
      </c>
      <c r="N72" t="n">
        <v>90.86</v>
      </c>
      <c r="O72" t="n">
        <v>38457.09</v>
      </c>
      <c r="P72" t="n">
        <v>113.84</v>
      </c>
      <c r="Q72" t="n">
        <v>204.14</v>
      </c>
      <c r="R72" t="n">
        <v>24.8</v>
      </c>
      <c r="S72" t="n">
        <v>17.37</v>
      </c>
      <c r="T72" t="n">
        <v>1612.87</v>
      </c>
      <c r="U72" t="n">
        <v>0.7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84.00462377557518</v>
      </c>
      <c r="AB72" t="n">
        <v>114.9388322721386</v>
      </c>
      <c r="AC72" t="n">
        <v>103.9692314377796</v>
      </c>
      <c r="AD72" t="n">
        <v>84004.62377557518</v>
      </c>
      <c r="AE72" t="n">
        <v>114938.8322721386</v>
      </c>
      <c r="AF72" t="n">
        <v>2.209681913957443e-06</v>
      </c>
      <c r="AG72" t="n">
        <v>0.1041666666666667</v>
      </c>
      <c r="AH72" t="n">
        <v>103969.2314377796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9.991099999999999</v>
      </c>
      <c r="E73" t="n">
        <v>10.01</v>
      </c>
      <c r="F73" t="n">
        <v>6.79</v>
      </c>
      <c r="G73" t="n">
        <v>67.94</v>
      </c>
      <c r="H73" t="n">
        <v>1.08</v>
      </c>
      <c r="I73" t="n">
        <v>6</v>
      </c>
      <c r="J73" t="n">
        <v>310.46</v>
      </c>
      <c r="K73" t="n">
        <v>60.56</v>
      </c>
      <c r="L73" t="n">
        <v>18.75</v>
      </c>
      <c r="M73" t="n">
        <v>4</v>
      </c>
      <c r="N73" t="n">
        <v>91.16</v>
      </c>
      <c r="O73" t="n">
        <v>38524.29</v>
      </c>
      <c r="P73" t="n">
        <v>113.98</v>
      </c>
      <c r="Q73" t="n">
        <v>204.14</v>
      </c>
      <c r="R73" t="n">
        <v>25.05</v>
      </c>
      <c r="S73" t="n">
        <v>17.37</v>
      </c>
      <c r="T73" t="n">
        <v>1737.75</v>
      </c>
      <c r="U73" t="n">
        <v>0.6899999999999999</v>
      </c>
      <c r="V73" t="n">
        <v>0.75</v>
      </c>
      <c r="W73" t="n">
        <v>1.15</v>
      </c>
      <c r="X73" t="n">
        <v>0.1</v>
      </c>
      <c r="Y73" t="n">
        <v>1</v>
      </c>
      <c r="Z73" t="n">
        <v>10</v>
      </c>
      <c r="AA73" t="n">
        <v>84.15182786127818</v>
      </c>
      <c r="AB73" t="n">
        <v>115.1402433963832</v>
      </c>
      <c r="AC73" t="n">
        <v>104.1514201670087</v>
      </c>
      <c r="AD73" t="n">
        <v>84151.82786127817</v>
      </c>
      <c r="AE73" t="n">
        <v>115140.2433963832</v>
      </c>
      <c r="AF73" t="n">
        <v>2.207781530499936e-06</v>
      </c>
      <c r="AG73" t="n">
        <v>0.1042708333333333</v>
      </c>
      <c r="AH73" t="n">
        <v>104151.4201670087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9.9994</v>
      </c>
      <c r="E74" t="n">
        <v>10</v>
      </c>
      <c r="F74" t="n">
        <v>6.79</v>
      </c>
      <c r="G74" t="n">
        <v>67.86</v>
      </c>
      <c r="H74" t="n">
        <v>1.09</v>
      </c>
      <c r="I74" t="n">
        <v>6</v>
      </c>
      <c r="J74" t="n">
        <v>311.01</v>
      </c>
      <c r="K74" t="n">
        <v>60.56</v>
      </c>
      <c r="L74" t="n">
        <v>19</v>
      </c>
      <c r="M74" t="n">
        <v>4</v>
      </c>
      <c r="N74" t="n">
        <v>91.45</v>
      </c>
      <c r="O74" t="n">
        <v>38591.62</v>
      </c>
      <c r="P74" t="n">
        <v>113.67</v>
      </c>
      <c r="Q74" t="n">
        <v>204.15</v>
      </c>
      <c r="R74" t="n">
        <v>24.79</v>
      </c>
      <c r="S74" t="n">
        <v>17.37</v>
      </c>
      <c r="T74" t="n">
        <v>1608.48</v>
      </c>
      <c r="U74" t="n">
        <v>0.7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83.91456633326632</v>
      </c>
      <c r="AB74" t="n">
        <v>114.8156117065177</v>
      </c>
      <c r="AC74" t="n">
        <v>103.8577708700004</v>
      </c>
      <c r="AD74" t="n">
        <v>83914.56633326632</v>
      </c>
      <c r="AE74" t="n">
        <v>114815.6117065177</v>
      </c>
      <c r="AF74" t="n">
        <v>2.209615621511251e-06</v>
      </c>
      <c r="AG74" t="n">
        <v>0.1041666666666667</v>
      </c>
      <c r="AH74" t="n">
        <v>103857.7708700004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9.9975</v>
      </c>
      <c r="E75" t="n">
        <v>10</v>
      </c>
      <c r="F75" t="n">
        <v>6.79</v>
      </c>
      <c r="G75" t="n">
        <v>67.88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113.59</v>
      </c>
      <c r="Q75" t="n">
        <v>204.14</v>
      </c>
      <c r="R75" t="n">
        <v>24.91</v>
      </c>
      <c r="S75" t="n">
        <v>17.37</v>
      </c>
      <c r="T75" t="n">
        <v>1668.73</v>
      </c>
      <c r="U75" t="n">
        <v>0.7</v>
      </c>
      <c r="V75" t="n">
        <v>0.75</v>
      </c>
      <c r="W75" t="n">
        <v>1.14</v>
      </c>
      <c r="X75" t="n">
        <v>0.1</v>
      </c>
      <c r="Y75" t="n">
        <v>1</v>
      </c>
      <c r="Z75" t="n">
        <v>10</v>
      </c>
      <c r="AA75" t="n">
        <v>83.8865945204445</v>
      </c>
      <c r="AB75" t="n">
        <v>114.7773394381856</v>
      </c>
      <c r="AC75" t="n">
        <v>103.8231512532425</v>
      </c>
      <c r="AD75" t="n">
        <v>83886.5945204445</v>
      </c>
      <c r="AE75" t="n">
        <v>114777.3394381856</v>
      </c>
      <c r="AF75" t="n">
        <v>2.209195769352034e-06</v>
      </c>
      <c r="AG75" t="n">
        <v>0.1041666666666667</v>
      </c>
      <c r="AH75" t="n">
        <v>103823.1512532425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9.9964</v>
      </c>
      <c r="E76" t="n">
        <v>10</v>
      </c>
      <c r="F76" t="n">
        <v>6.79</v>
      </c>
      <c r="G76" t="n">
        <v>67.89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113.69</v>
      </c>
      <c r="Q76" t="n">
        <v>204.14</v>
      </c>
      <c r="R76" t="n">
        <v>24.8</v>
      </c>
      <c r="S76" t="n">
        <v>17.37</v>
      </c>
      <c r="T76" t="n">
        <v>1613.86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83.95004857453404</v>
      </c>
      <c r="AB76" t="n">
        <v>114.8641600743862</v>
      </c>
      <c r="AC76" t="n">
        <v>103.9016858497776</v>
      </c>
      <c r="AD76" t="n">
        <v>83950.04857453404</v>
      </c>
      <c r="AE76" t="n">
        <v>114864.1600743862</v>
      </c>
      <c r="AF76" t="n">
        <v>2.20895269704933e-06</v>
      </c>
      <c r="AG76" t="n">
        <v>0.1041666666666667</v>
      </c>
      <c r="AH76" t="n">
        <v>103901.6858497776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10</v>
      </c>
      <c r="E77" t="n">
        <v>10</v>
      </c>
      <c r="F77" t="n">
        <v>6.79</v>
      </c>
      <c r="G77" t="n">
        <v>67.86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113.5</v>
      </c>
      <c r="Q77" t="n">
        <v>204.14</v>
      </c>
      <c r="R77" t="n">
        <v>24.82</v>
      </c>
      <c r="S77" t="n">
        <v>17.37</v>
      </c>
      <c r="T77" t="n">
        <v>1623.07</v>
      </c>
      <c r="U77" t="n">
        <v>0.7</v>
      </c>
      <c r="V77" t="n">
        <v>0.75</v>
      </c>
      <c r="W77" t="n">
        <v>1.14</v>
      </c>
      <c r="X77" t="n">
        <v>0.09</v>
      </c>
      <c r="Y77" t="n">
        <v>1</v>
      </c>
      <c r="Z77" t="n">
        <v>10</v>
      </c>
      <c r="AA77" t="n">
        <v>83.8171359275226</v>
      </c>
      <c r="AB77" t="n">
        <v>114.6823031270531</v>
      </c>
      <c r="AC77" t="n">
        <v>103.7371850742601</v>
      </c>
      <c r="AD77" t="n">
        <v>83817.1359275226</v>
      </c>
      <c r="AE77" t="n">
        <v>114682.3031270531</v>
      </c>
      <c r="AF77" t="n">
        <v>2.209748206403635e-06</v>
      </c>
      <c r="AG77" t="n">
        <v>0.1041666666666667</v>
      </c>
      <c r="AH77" t="n">
        <v>103737.1850742601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9.990600000000001</v>
      </c>
      <c r="E78" t="n">
        <v>10.01</v>
      </c>
      <c r="F78" t="n">
        <v>6.79</v>
      </c>
      <c r="G78" t="n">
        <v>67.95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113.33</v>
      </c>
      <c r="Q78" t="n">
        <v>204.15</v>
      </c>
      <c r="R78" t="n">
        <v>25.1</v>
      </c>
      <c r="S78" t="n">
        <v>17.37</v>
      </c>
      <c r="T78" t="n">
        <v>1761.12</v>
      </c>
      <c r="U78" t="n">
        <v>0.6899999999999999</v>
      </c>
      <c r="V78" t="n">
        <v>0.75</v>
      </c>
      <c r="W78" t="n">
        <v>1.15</v>
      </c>
      <c r="X78" t="n">
        <v>0.1</v>
      </c>
      <c r="Y78" t="n">
        <v>1</v>
      </c>
      <c r="Z78" t="n">
        <v>10</v>
      </c>
      <c r="AA78" t="n">
        <v>83.80188104275133</v>
      </c>
      <c r="AB78" t="n">
        <v>114.661430720711</v>
      </c>
      <c r="AC78" t="n">
        <v>103.7183047010847</v>
      </c>
      <c r="AD78" t="n">
        <v>83801.88104275134</v>
      </c>
      <c r="AE78" t="n">
        <v>114661.430720711</v>
      </c>
      <c r="AF78" t="n">
        <v>2.207671043089616e-06</v>
      </c>
      <c r="AG78" t="n">
        <v>0.1042708333333333</v>
      </c>
      <c r="AH78" t="n">
        <v>103718.3047010847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10.0708</v>
      </c>
      <c r="E79" t="n">
        <v>9.93</v>
      </c>
      <c r="F79" t="n">
        <v>6.77</v>
      </c>
      <c r="G79" t="n">
        <v>81.20999999999999</v>
      </c>
      <c r="H79" t="n">
        <v>1.15</v>
      </c>
      <c r="I79" t="n">
        <v>5</v>
      </c>
      <c r="J79" t="n">
        <v>313.75</v>
      </c>
      <c r="K79" t="n">
        <v>60.56</v>
      </c>
      <c r="L79" t="n">
        <v>20.25</v>
      </c>
      <c r="M79" t="n">
        <v>3</v>
      </c>
      <c r="N79" t="n">
        <v>92.95</v>
      </c>
      <c r="O79" t="n">
        <v>38930.39</v>
      </c>
      <c r="P79" t="n">
        <v>112.58</v>
      </c>
      <c r="Q79" t="n">
        <v>204.15</v>
      </c>
      <c r="R79" t="n">
        <v>24.24</v>
      </c>
      <c r="S79" t="n">
        <v>17.37</v>
      </c>
      <c r="T79" t="n">
        <v>1335.82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82.68347718396524</v>
      </c>
      <c r="AB79" t="n">
        <v>113.1311812206247</v>
      </c>
      <c r="AC79" t="n">
        <v>102.3341000655674</v>
      </c>
      <c r="AD79" t="n">
        <v>82683.47718396524</v>
      </c>
      <c r="AE79" t="n">
        <v>113131.1812206247</v>
      </c>
      <c r="AF79" t="n">
        <v>2.225393223704973e-06</v>
      </c>
      <c r="AG79" t="n">
        <v>0.1034375</v>
      </c>
      <c r="AH79" t="n">
        <v>102334.1000655674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10.0646</v>
      </c>
      <c r="E80" t="n">
        <v>9.94</v>
      </c>
      <c r="F80" t="n">
        <v>6.77</v>
      </c>
      <c r="G80" t="n">
        <v>81.28</v>
      </c>
      <c r="H80" t="n">
        <v>1.16</v>
      </c>
      <c r="I80" t="n">
        <v>5</v>
      </c>
      <c r="J80" t="n">
        <v>314.3</v>
      </c>
      <c r="K80" t="n">
        <v>60.56</v>
      </c>
      <c r="L80" t="n">
        <v>20.5</v>
      </c>
      <c r="M80" t="n">
        <v>3</v>
      </c>
      <c r="N80" t="n">
        <v>93.25</v>
      </c>
      <c r="O80" t="n">
        <v>38998.53</v>
      </c>
      <c r="P80" t="n">
        <v>112.98</v>
      </c>
      <c r="Q80" t="n">
        <v>204.14</v>
      </c>
      <c r="R80" t="n">
        <v>24.43</v>
      </c>
      <c r="S80" t="n">
        <v>17.37</v>
      </c>
      <c r="T80" t="n">
        <v>1434.4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82.94981532803457</v>
      </c>
      <c r="AB80" t="n">
        <v>113.4955968193498</v>
      </c>
      <c r="AC80" t="n">
        <v>102.6637363510109</v>
      </c>
      <c r="AD80" t="n">
        <v>82949.81532803457</v>
      </c>
      <c r="AE80" t="n">
        <v>113495.5968193498</v>
      </c>
      <c r="AF80" t="n">
        <v>2.224023179817003e-06</v>
      </c>
      <c r="AG80" t="n">
        <v>0.1035416666666667</v>
      </c>
      <c r="AH80" t="n">
        <v>102663.7363510109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10.0609</v>
      </c>
      <c r="E81" t="n">
        <v>9.94</v>
      </c>
      <c r="F81" t="n">
        <v>6.78</v>
      </c>
      <c r="G81" t="n">
        <v>81.33</v>
      </c>
      <c r="H81" t="n">
        <v>1.17</v>
      </c>
      <c r="I81" t="n">
        <v>5</v>
      </c>
      <c r="J81" t="n">
        <v>314.86</v>
      </c>
      <c r="K81" t="n">
        <v>60.56</v>
      </c>
      <c r="L81" t="n">
        <v>20.75</v>
      </c>
      <c r="M81" t="n">
        <v>3</v>
      </c>
      <c r="N81" t="n">
        <v>93.55</v>
      </c>
      <c r="O81" t="n">
        <v>39066.8</v>
      </c>
      <c r="P81" t="n">
        <v>113.18</v>
      </c>
      <c r="Q81" t="n">
        <v>204.14</v>
      </c>
      <c r="R81" t="n">
        <v>24.58</v>
      </c>
      <c r="S81" t="n">
        <v>17.37</v>
      </c>
      <c r="T81" t="n">
        <v>1507.56</v>
      </c>
      <c r="U81" t="n">
        <v>0.71</v>
      </c>
      <c r="V81" t="n">
        <v>0.75</v>
      </c>
      <c r="W81" t="n">
        <v>1.14</v>
      </c>
      <c r="X81" t="n">
        <v>0.09</v>
      </c>
      <c r="Y81" t="n">
        <v>1</v>
      </c>
      <c r="Z81" t="n">
        <v>10</v>
      </c>
      <c r="AA81" t="n">
        <v>83.11718610588561</v>
      </c>
      <c r="AB81" t="n">
        <v>113.724600901483</v>
      </c>
      <c r="AC81" t="n">
        <v>102.8708846049547</v>
      </c>
      <c r="AD81" t="n">
        <v>83117.1861058856</v>
      </c>
      <c r="AE81" t="n">
        <v>113724.600901483</v>
      </c>
      <c r="AF81" t="n">
        <v>2.223205572980633e-06</v>
      </c>
      <c r="AG81" t="n">
        <v>0.1035416666666667</v>
      </c>
      <c r="AH81" t="n">
        <v>102870.8846049547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10.0606</v>
      </c>
      <c r="E82" t="n">
        <v>9.94</v>
      </c>
      <c r="F82" t="n">
        <v>6.78</v>
      </c>
      <c r="G82" t="n">
        <v>81.33</v>
      </c>
      <c r="H82" t="n">
        <v>1.19</v>
      </c>
      <c r="I82" t="n">
        <v>5</v>
      </c>
      <c r="J82" t="n">
        <v>315.41</v>
      </c>
      <c r="K82" t="n">
        <v>60.56</v>
      </c>
      <c r="L82" t="n">
        <v>21</v>
      </c>
      <c r="M82" t="n">
        <v>3</v>
      </c>
      <c r="N82" t="n">
        <v>93.86</v>
      </c>
      <c r="O82" t="n">
        <v>39135.2</v>
      </c>
      <c r="P82" t="n">
        <v>113.33</v>
      </c>
      <c r="Q82" t="n">
        <v>204.14</v>
      </c>
      <c r="R82" t="n">
        <v>24.51</v>
      </c>
      <c r="S82" t="n">
        <v>17.37</v>
      </c>
      <c r="T82" t="n">
        <v>1470.32</v>
      </c>
      <c r="U82" t="n">
        <v>0.71</v>
      </c>
      <c r="V82" t="n">
        <v>0.75</v>
      </c>
      <c r="W82" t="n">
        <v>1.15</v>
      </c>
      <c r="X82" t="n">
        <v>0.09</v>
      </c>
      <c r="Y82" t="n">
        <v>1</v>
      </c>
      <c r="Z82" t="n">
        <v>10</v>
      </c>
      <c r="AA82" t="n">
        <v>83.20074381768798</v>
      </c>
      <c r="AB82" t="n">
        <v>113.8389282490771</v>
      </c>
      <c r="AC82" t="n">
        <v>102.9743007109538</v>
      </c>
      <c r="AD82" t="n">
        <v>83200.74381768798</v>
      </c>
      <c r="AE82" t="n">
        <v>113838.9282490771</v>
      </c>
      <c r="AF82" t="n">
        <v>2.223139280534441e-06</v>
      </c>
      <c r="AG82" t="n">
        <v>0.1035416666666667</v>
      </c>
      <c r="AH82" t="n">
        <v>102974.3007109538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10.068</v>
      </c>
      <c r="E83" t="n">
        <v>9.93</v>
      </c>
      <c r="F83" t="n">
        <v>6.77</v>
      </c>
      <c r="G83" t="n">
        <v>81.23999999999999</v>
      </c>
      <c r="H83" t="n">
        <v>1.2</v>
      </c>
      <c r="I83" t="n">
        <v>5</v>
      </c>
      <c r="J83" t="n">
        <v>315.97</v>
      </c>
      <c r="K83" t="n">
        <v>60.56</v>
      </c>
      <c r="L83" t="n">
        <v>21.25</v>
      </c>
      <c r="M83" t="n">
        <v>3</v>
      </c>
      <c r="N83" t="n">
        <v>94.16</v>
      </c>
      <c r="O83" t="n">
        <v>39203.74</v>
      </c>
      <c r="P83" t="n">
        <v>113.37</v>
      </c>
      <c r="Q83" t="n">
        <v>204.14</v>
      </c>
      <c r="R83" t="n">
        <v>24.3</v>
      </c>
      <c r="S83" t="n">
        <v>17.37</v>
      </c>
      <c r="T83" t="n">
        <v>1367.38</v>
      </c>
      <c r="U83" t="n">
        <v>0.71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83.13293803249189</v>
      </c>
      <c r="AB83" t="n">
        <v>113.7461533823917</v>
      </c>
      <c r="AC83" t="n">
        <v>102.8903801473345</v>
      </c>
      <c r="AD83" t="n">
        <v>83132.93803249189</v>
      </c>
      <c r="AE83" t="n">
        <v>113746.1533823917</v>
      </c>
      <c r="AF83" t="n">
        <v>2.224774494207179e-06</v>
      </c>
      <c r="AG83" t="n">
        <v>0.1034375</v>
      </c>
      <c r="AH83" t="n">
        <v>102890.3801473345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10.0629</v>
      </c>
      <c r="E84" t="n">
        <v>9.94</v>
      </c>
      <c r="F84" t="n">
        <v>6.78</v>
      </c>
      <c r="G84" t="n">
        <v>81.3</v>
      </c>
      <c r="H84" t="n">
        <v>1.21</v>
      </c>
      <c r="I84" t="n">
        <v>5</v>
      </c>
      <c r="J84" t="n">
        <v>316.53</v>
      </c>
      <c r="K84" t="n">
        <v>60.56</v>
      </c>
      <c r="L84" t="n">
        <v>21.5</v>
      </c>
      <c r="M84" t="n">
        <v>3</v>
      </c>
      <c r="N84" t="n">
        <v>94.47</v>
      </c>
      <c r="O84" t="n">
        <v>39272.42</v>
      </c>
      <c r="P84" t="n">
        <v>113.55</v>
      </c>
      <c r="Q84" t="n">
        <v>204.15</v>
      </c>
      <c r="R84" t="n">
        <v>24.46</v>
      </c>
      <c r="S84" t="n">
        <v>17.37</v>
      </c>
      <c r="T84" t="n">
        <v>1447.75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83.30115015213546</v>
      </c>
      <c r="AB84" t="n">
        <v>113.9763086254829</v>
      </c>
      <c r="AC84" t="n">
        <v>103.09856969705</v>
      </c>
      <c r="AD84" t="n">
        <v>83301.15015213547</v>
      </c>
      <c r="AE84" t="n">
        <v>113976.3086254829</v>
      </c>
      <c r="AF84" t="n">
        <v>2.223647522621914e-06</v>
      </c>
      <c r="AG84" t="n">
        <v>0.1035416666666667</v>
      </c>
      <c r="AH84" t="n">
        <v>103098.56969705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10.0601</v>
      </c>
      <c r="E85" t="n">
        <v>9.94</v>
      </c>
      <c r="F85" t="n">
        <v>6.78</v>
      </c>
      <c r="G85" t="n">
        <v>81.34</v>
      </c>
      <c r="H85" t="n">
        <v>1.22</v>
      </c>
      <c r="I85" t="n">
        <v>5</v>
      </c>
      <c r="J85" t="n">
        <v>317.08</v>
      </c>
      <c r="K85" t="n">
        <v>60.56</v>
      </c>
      <c r="L85" t="n">
        <v>21.75</v>
      </c>
      <c r="M85" t="n">
        <v>3</v>
      </c>
      <c r="N85" t="n">
        <v>94.78</v>
      </c>
      <c r="O85" t="n">
        <v>39341.24</v>
      </c>
      <c r="P85" t="n">
        <v>113.55</v>
      </c>
      <c r="Q85" t="n">
        <v>204.16</v>
      </c>
      <c r="R85" t="n">
        <v>24.47</v>
      </c>
      <c r="S85" t="n">
        <v>17.37</v>
      </c>
      <c r="T85" t="n">
        <v>1452.11</v>
      </c>
      <c r="U85" t="n">
        <v>0.71</v>
      </c>
      <c r="V85" t="n">
        <v>0.75</v>
      </c>
      <c r="W85" t="n">
        <v>1.15</v>
      </c>
      <c r="X85" t="n">
        <v>0.09</v>
      </c>
      <c r="Y85" t="n">
        <v>1</v>
      </c>
      <c r="Z85" t="n">
        <v>10</v>
      </c>
      <c r="AA85" t="n">
        <v>83.32378940180527</v>
      </c>
      <c r="AB85" t="n">
        <v>114.0072846456543</v>
      </c>
      <c r="AC85" t="n">
        <v>103.1265894093315</v>
      </c>
      <c r="AD85" t="n">
        <v>83323.78940180528</v>
      </c>
      <c r="AE85" t="n">
        <v>114007.2846456543</v>
      </c>
      <c r="AF85" t="n">
        <v>2.223028793124121e-06</v>
      </c>
      <c r="AG85" t="n">
        <v>0.1035416666666667</v>
      </c>
      <c r="AH85" t="n">
        <v>103126.5894093315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10.066</v>
      </c>
      <c r="E86" t="n">
        <v>9.93</v>
      </c>
      <c r="F86" t="n">
        <v>6.77</v>
      </c>
      <c r="G86" t="n">
        <v>81.27</v>
      </c>
      <c r="H86" t="n">
        <v>1.23</v>
      </c>
      <c r="I86" t="n">
        <v>5</v>
      </c>
      <c r="J86" t="n">
        <v>317.64</v>
      </c>
      <c r="K86" t="n">
        <v>60.56</v>
      </c>
      <c r="L86" t="n">
        <v>22</v>
      </c>
      <c r="M86" t="n">
        <v>3</v>
      </c>
      <c r="N86" t="n">
        <v>95.09</v>
      </c>
      <c r="O86" t="n">
        <v>39410.2</v>
      </c>
      <c r="P86" t="n">
        <v>113.42</v>
      </c>
      <c r="Q86" t="n">
        <v>204.14</v>
      </c>
      <c r="R86" t="n">
        <v>24.39</v>
      </c>
      <c r="S86" t="n">
        <v>17.37</v>
      </c>
      <c r="T86" t="n">
        <v>1413.45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83.17609747624395</v>
      </c>
      <c r="AB86" t="n">
        <v>113.8052060373935</v>
      </c>
      <c r="AC86" t="n">
        <v>102.9437968998239</v>
      </c>
      <c r="AD86" t="n">
        <v>83176.09747624396</v>
      </c>
      <c r="AE86" t="n">
        <v>113805.2060373935</v>
      </c>
      <c r="AF86" t="n">
        <v>2.224332544565899e-06</v>
      </c>
      <c r="AG86" t="n">
        <v>0.1034375</v>
      </c>
      <c r="AH86" t="n">
        <v>102943.7968998239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10.0646</v>
      </c>
      <c r="E87" t="n">
        <v>9.94</v>
      </c>
      <c r="F87" t="n">
        <v>6.77</v>
      </c>
      <c r="G87" t="n">
        <v>81.28</v>
      </c>
      <c r="H87" t="n">
        <v>1.25</v>
      </c>
      <c r="I87" t="n">
        <v>5</v>
      </c>
      <c r="J87" t="n">
        <v>318.2</v>
      </c>
      <c r="K87" t="n">
        <v>60.56</v>
      </c>
      <c r="L87" t="n">
        <v>22.25</v>
      </c>
      <c r="M87" t="n">
        <v>3</v>
      </c>
      <c r="N87" t="n">
        <v>95.40000000000001</v>
      </c>
      <c r="O87" t="n">
        <v>39479.3</v>
      </c>
      <c r="P87" t="n">
        <v>113.46</v>
      </c>
      <c r="Q87" t="n">
        <v>204.14</v>
      </c>
      <c r="R87" t="n">
        <v>24.5</v>
      </c>
      <c r="S87" t="n">
        <v>17.37</v>
      </c>
      <c r="T87" t="n">
        <v>1466.72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83.20935272764709</v>
      </c>
      <c r="AB87" t="n">
        <v>113.8507073394814</v>
      </c>
      <c r="AC87" t="n">
        <v>102.984955621502</v>
      </c>
      <c r="AD87" t="n">
        <v>83209.35272764708</v>
      </c>
      <c r="AE87" t="n">
        <v>113850.7073394814</v>
      </c>
      <c r="AF87" t="n">
        <v>2.224023179817003e-06</v>
      </c>
      <c r="AG87" t="n">
        <v>0.1035416666666667</v>
      </c>
      <c r="AH87" t="n">
        <v>102984.955621502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10.0615</v>
      </c>
      <c r="E88" t="n">
        <v>9.94</v>
      </c>
      <c r="F88" t="n">
        <v>6.78</v>
      </c>
      <c r="G88" t="n">
        <v>81.31999999999999</v>
      </c>
      <c r="H88" t="n">
        <v>1.26</v>
      </c>
      <c r="I88" t="n">
        <v>5</v>
      </c>
      <c r="J88" t="n">
        <v>318.76</v>
      </c>
      <c r="K88" t="n">
        <v>60.56</v>
      </c>
      <c r="L88" t="n">
        <v>22.5</v>
      </c>
      <c r="M88" t="n">
        <v>3</v>
      </c>
      <c r="N88" t="n">
        <v>95.70999999999999</v>
      </c>
      <c r="O88" t="n">
        <v>39548.54</v>
      </c>
      <c r="P88" t="n">
        <v>113.5</v>
      </c>
      <c r="Q88" t="n">
        <v>204.14</v>
      </c>
      <c r="R88" t="n">
        <v>24.54</v>
      </c>
      <c r="S88" t="n">
        <v>17.37</v>
      </c>
      <c r="T88" t="n">
        <v>1484.9</v>
      </c>
      <c r="U88" t="n">
        <v>0.71</v>
      </c>
      <c r="V88" t="n">
        <v>0.75</v>
      </c>
      <c r="W88" t="n">
        <v>1.14</v>
      </c>
      <c r="X88" t="n">
        <v>0.09</v>
      </c>
      <c r="Y88" t="n">
        <v>1</v>
      </c>
      <c r="Z88" t="n">
        <v>10</v>
      </c>
      <c r="AA88" t="n">
        <v>83.28542472644881</v>
      </c>
      <c r="AB88" t="n">
        <v>113.9547924043016</v>
      </c>
      <c r="AC88" t="n">
        <v>103.0791069538201</v>
      </c>
      <c r="AD88" t="n">
        <v>83285.42472644881</v>
      </c>
      <c r="AE88" t="n">
        <v>113954.7924043016</v>
      </c>
      <c r="AF88" t="n">
        <v>2.223338157873018e-06</v>
      </c>
      <c r="AG88" t="n">
        <v>0.1035416666666667</v>
      </c>
      <c r="AH88" t="n">
        <v>103079.1069538201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10.0651</v>
      </c>
      <c r="E89" t="n">
        <v>9.94</v>
      </c>
      <c r="F89" t="n">
        <v>6.77</v>
      </c>
      <c r="G89" t="n">
        <v>81.28</v>
      </c>
      <c r="H89" t="n">
        <v>1.27</v>
      </c>
      <c r="I89" t="n">
        <v>5</v>
      </c>
      <c r="J89" t="n">
        <v>319.33</v>
      </c>
      <c r="K89" t="n">
        <v>60.56</v>
      </c>
      <c r="L89" t="n">
        <v>22.75</v>
      </c>
      <c r="M89" t="n">
        <v>3</v>
      </c>
      <c r="N89" t="n">
        <v>96.02</v>
      </c>
      <c r="O89" t="n">
        <v>39617.93</v>
      </c>
      <c r="P89" t="n">
        <v>113.42</v>
      </c>
      <c r="Q89" t="n">
        <v>204.14</v>
      </c>
      <c r="R89" t="n">
        <v>24.46</v>
      </c>
      <c r="S89" t="n">
        <v>17.37</v>
      </c>
      <c r="T89" t="n">
        <v>1444.87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83.18368953074086</v>
      </c>
      <c r="AB89" t="n">
        <v>113.815593821294</v>
      </c>
      <c r="AC89" t="n">
        <v>102.9531932882083</v>
      </c>
      <c r="AD89" t="n">
        <v>83183.68953074087</v>
      </c>
      <c r="AE89" t="n">
        <v>113815.593821294</v>
      </c>
      <c r="AF89" t="n">
        <v>2.224133667227322e-06</v>
      </c>
      <c r="AG89" t="n">
        <v>0.1035416666666667</v>
      </c>
      <c r="AH89" t="n">
        <v>102953.1932882082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10.0646</v>
      </c>
      <c r="E90" t="n">
        <v>9.94</v>
      </c>
      <c r="F90" t="n">
        <v>6.77</v>
      </c>
      <c r="G90" t="n">
        <v>81.28</v>
      </c>
      <c r="H90" t="n">
        <v>1.28</v>
      </c>
      <c r="I90" t="n">
        <v>5</v>
      </c>
      <c r="J90" t="n">
        <v>319.89</v>
      </c>
      <c r="K90" t="n">
        <v>60.56</v>
      </c>
      <c r="L90" t="n">
        <v>23</v>
      </c>
      <c r="M90" t="n">
        <v>3</v>
      </c>
      <c r="N90" t="n">
        <v>96.34</v>
      </c>
      <c r="O90" t="n">
        <v>39687.46</v>
      </c>
      <c r="P90" t="n">
        <v>113.31</v>
      </c>
      <c r="Q90" t="n">
        <v>204.14</v>
      </c>
      <c r="R90" t="n">
        <v>24.47</v>
      </c>
      <c r="S90" t="n">
        <v>17.37</v>
      </c>
      <c r="T90" t="n">
        <v>1453.28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83.12824729026819</v>
      </c>
      <c r="AB90" t="n">
        <v>113.7397353019403</v>
      </c>
      <c r="AC90" t="n">
        <v>102.8845745994735</v>
      </c>
      <c r="AD90" t="n">
        <v>83128.24729026819</v>
      </c>
      <c r="AE90" t="n">
        <v>113739.7353019403</v>
      </c>
      <c r="AF90" t="n">
        <v>2.224023179817003e-06</v>
      </c>
      <c r="AG90" t="n">
        <v>0.1035416666666667</v>
      </c>
      <c r="AH90" t="n">
        <v>102884.5745994735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10.0649</v>
      </c>
      <c r="E91" t="n">
        <v>9.94</v>
      </c>
      <c r="F91" t="n">
        <v>6.77</v>
      </c>
      <c r="G91" t="n">
        <v>81.28</v>
      </c>
      <c r="H91" t="n">
        <v>1.29</v>
      </c>
      <c r="I91" t="n">
        <v>5</v>
      </c>
      <c r="J91" t="n">
        <v>320.46</v>
      </c>
      <c r="K91" t="n">
        <v>60.56</v>
      </c>
      <c r="L91" t="n">
        <v>23.25</v>
      </c>
      <c r="M91" t="n">
        <v>3</v>
      </c>
      <c r="N91" t="n">
        <v>96.65000000000001</v>
      </c>
      <c r="O91" t="n">
        <v>39757.13</v>
      </c>
      <c r="P91" t="n">
        <v>113.27</v>
      </c>
      <c r="Q91" t="n">
        <v>204.14</v>
      </c>
      <c r="R91" t="n">
        <v>24.37</v>
      </c>
      <c r="S91" t="n">
        <v>17.37</v>
      </c>
      <c r="T91" t="n">
        <v>1402.19</v>
      </c>
      <c r="U91" t="n">
        <v>0.71</v>
      </c>
      <c r="V91" t="n">
        <v>0.75</v>
      </c>
      <c r="W91" t="n">
        <v>1.15</v>
      </c>
      <c r="X91" t="n">
        <v>0.08</v>
      </c>
      <c r="Y91" t="n">
        <v>1</v>
      </c>
      <c r="Z91" t="n">
        <v>10</v>
      </c>
      <c r="AA91" t="n">
        <v>83.10420049483565</v>
      </c>
      <c r="AB91" t="n">
        <v>113.7068334155598</v>
      </c>
      <c r="AC91" t="n">
        <v>102.8548128229511</v>
      </c>
      <c r="AD91" t="n">
        <v>83104.20049483565</v>
      </c>
      <c r="AE91" t="n">
        <v>113706.8334155598</v>
      </c>
      <c r="AF91" t="n">
        <v>2.224089472263195e-06</v>
      </c>
      <c r="AG91" t="n">
        <v>0.1035416666666667</v>
      </c>
      <c r="AH91" t="n">
        <v>102854.8128229511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10.0713</v>
      </c>
      <c r="E92" t="n">
        <v>9.93</v>
      </c>
      <c r="F92" t="n">
        <v>6.77</v>
      </c>
      <c r="G92" t="n">
        <v>81.2</v>
      </c>
      <c r="H92" t="n">
        <v>1.3</v>
      </c>
      <c r="I92" t="n">
        <v>5</v>
      </c>
      <c r="J92" t="n">
        <v>321.02</v>
      </c>
      <c r="K92" t="n">
        <v>60.56</v>
      </c>
      <c r="L92" t="n">
        <v>23.5</v>
      </c>
      <c r="M92" t="n">
        <v>3</v>
      </c>
      <c r="N92" t="n">
        <v>96.97</v>
      </c>
      <c r="O92" t="n">
        <v>39826.95</v>
      </c>
      <c r="P92" t="n">
        <v>113.02</v>
      </c>
      <c r="Q92" t="n">
        <v>204.14</v>
      </c>
      <c r="R92" t="n">
        <v>24.18</v>
      </c>
      <c r="S92" t="n">
        <v>17.37</v>
      </c>
      <c r="T92" t="n">
        <v>1307.29</v>
      </c>
      <c r="U92" t="n">
        <v>0.72</v>
      </c>
      <c r="V92" t="n">
        <v>0.75</v>
      </c>
      <c r="W92" t="n">
        <v>1.14</v>
      </c>
      <c r="X92" t="n">
        <v>0.08</v>
      </c>
      <c r="Y92" t="n">
        <v>1</v>
      </c>
      <c r="Z92" t="n">
        <v>10</v>
      </c>
      <c r="AA92" t="n">
        <v>82.91722061746147</v>
      </c>
      <c r="AB92" t="n">
        <v>113.4509992983665</v>
      </c>
      <c r="AC92" t="n">
        <v>102.6233951548372</v>
      </c>
      <c r="AD92" t="n">
        <v>82917.22061746147</v>
      </c>
      <c r="AE92" t="n">
        <v>113450.9992983665</v>
      </c>
      <c r="AF92" t="n">
        <v>2.225503711115293e-06</v>
      </c>
      <c r="AG92" t="n">
        <v>0.1034375</v>
      </c>
      <c r="AH92" t="n">
        <v>102623.3951548372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10.0742</v>
      </c>
      <c r="E93" t="n">
        <v>9.93</v>
      </c>
      <c r="F93" t="n">
        <v>6.76</v>
      </c>
      <c r="G93" t="n">
        <v>81.17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112.81</v>
      </c>
      <c r="Q93" t="n">
        <v>204.14</v>
      </c>
      <c r="R93" t="n">
        <v>24.11</v>
      </c>
      <c r="S93" t="n">
        <v>17.37</v>
      </c>
      <c r="T93" t="n">
        <v>1273.09</v>
      </c>
      <c r="U93" t="n">
        <v>0.72</v>
      </c>
      <c r="V93" t="n">
        <v>0.75</v>
      </c>
      <c r="W93" t="n">
        <v>1.14</v>
      </c>
      <c r="X93" t="n">
        <v>0.07000000000000001</v>
      </c>
      <c r="Y93" t="n">
        <v>1</v>
      </c>
      <c r="Z93" t="n">
        <v>10</v>
      </c>
      <c r="AA93" t="n">
        <v>82.75110961849637</v>
      </c>
      <c r="AB93" t="n">
        <v>113.2237189012825</v>
      </c>
      <c r="AC93" t="n">
        <v>102.4178060798608</v>
      </c>
      <c r="AD93" t="n">
        <v>82751.10961849637</v>
      </c>
      <c r="AE93" t="n">
        <v>113223.7189012825</v>
      </c>
      <c r="AF93" t="n">
        <v>2.22614453809515e-06</v>
      </c>
      <c r="AG93" t="n">
        <v>0.1034375</v>
      </c>
      <c r="AH93" t="n">
        <v>102417.8060798608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10.0773</v>
      </c>
      <c r="E94" t="n">
        <v>9.92</v>
      </c>
      <c r="F94" t="n">
        <v>6.76</v>
      </c>
      <c r="G94" t="n">
        <v>81.13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112.54</v>
      </c>
      <c r="Q94" t="n">
        <v>204.14</v>
      </c>
      <c r="R94" t="n">
        <v>24.05</v>
      </c>
      <c r="S94" t="n">
        <v>17.37</v>
      </c>
      <c r="T94" t="n">
        <v>1242.39</v>
      </c>
      <c r="U94" t="n">
        <v>0.72</v>
      </c>
      <c r="V94" t="n">
        <v>0.76</v>
      </c>
      <c r="W94" t="n">
        <v>1.14</v>
      </c>
      <c r="X94" t="n">
        <v>0.07000000000000001</v>
      </c>
      <c r="Y94" t="n">
        <v>1</v>
      </c>
      <c r="Z94" t="n">
        <v>10</v>
      </c>
      <c r="AA94" t="n">
        <v>82.58012089632417</v>
      </c>
      <c r="AB94" t="n">
        <v>112.9897645881166</v>
      </c>
      <c r="AC94" t="n">
        <v>102.2061800379865</v>
      </c>
      <c r="AD94" t="n">
        <v>82580.12089632418</v>
      </c>
      <c r="AE94" t="n">
        <v>112989.7645881166</v>
      </c>
      <c r="AF94" t="n">
        <v>2.226829560039135e-06</v>
      </c>
      <c r="AG94" t="n">
        <v>0.1033333333333333</v>
      </c>
      <c r="AH94" t="n">
        <v>102206.1800379865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10.0739</v>
      </c>
      <c r="E95" t="n">
        <v>9.93</v>
      </c>
      <c r="F95" t="n">
        <v>6.76</v>
      </c>
      <c r="G95" t="n">
        <v>81.17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112.44</v>
      </c>
      <c r="Q95" t="n">
        <v>204.14</v>
      </c>
      <c r="R95" t="n">
        <v>24.02</v>
      </c>
      <c r="S95" t="n">
        <v>17.37</v>
      </c>
      <c r="T95" t="n">
        <v>1229.79</v>
      </c>
      <c r="U95" t="n">
        <v>0.72</v>
      </c>
      <c r="V95" t="n">
        <v>0.75</v>
      </c>
      <c r="W95" t="n">
        <v>1.15</v>
      </c>
      <c r="X95" t="n">
        <v>0.07000000000000001</v>
      </c>
      <c r="Y95" t="n">
        <v>1</v>
      </c>
      <c r="Z95" t="n">
        <v>10</v>
      </c>
      <c r="AA95" t="n">
        <v>82.55364017136768</v>
      </c>
      <c r="AB95" t="n">
        <v>112.953532491984</v>
      </c>
      <c r="AC95" t="n">
        <v>102.1734058822567</v>
      </c>
      <c r="AD95" t="n">
        <v>82553.64017136768</v>
      </c>
      <c r="AE95" t="n">
        <v>112953.532491984</v>
      </c>
      <c r="AF95" t="n">
        <v>2.226078245648958e-06</v>
      </c>
      <c r="AG95" t="n">
        <v>0.1034375</v>
      </c>
      <c r="AH95" t="n">
        <v>102173.4058822567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10.0733</v>
      </c>
      <c r="E96" t="n">
        <v>9.93</v>
      </c>
      <c r="F96" t="n">
        <v>6.76</v>
      </c>
      <c r="G96" t="n">
        <v>81.18000000000001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112.19</v>
      </c>
      <c r="Q96" t="n">
        <v>204.14</v>
      </c>
      <c r="R96" t="n">
        <v>24.14</v>
      </c>
      <c r="S96" t="n">
        <v>17.37</v>
      </c>
      <c r="T96" t="n">
        <v>1289.41</v>
      </c>
      <c r="U96" t="n">
        <v>0.72</v>
      </c>
      <c r="V96" t="n">
        <v>0.75</v>
      </c>
      <c r="W96" t="n">
        <v>1.14</v>
      </c>
      <c r="X96" t="n">
        <v>0.07000000000000001</v>
      </c>
      <c r="Y96" t="n">
        <v>1</v>
      </c>
      <c r="Z96" t="n">
        <v>10</v>
      </c>
      <c r="AA96" t="n">
        <v>82.42338159565585</v>
      </c>
      <c r="AB96" t="n">
        <v>112.7753069620924</v>
      </c>
      <c r="AC96" t="n">
        <v>102.0121899467967</v>
      </c>
      <c r="AD96" t="n">
        <v>82423.38159565585</v>
      </c>
      <c r="AE96" t="n">
        <v>112775.3069620924</v>
      </c>
      <c r="AF96" t="n">
        <v>2.225945660756573e-06</v>
      </c>
      <c r="AG96" t="n">
        <v>0.1034375</v>
      </c>
      <c r="AH96" t="n">
        <v>102012.1899467967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10.0719</v>
      </c>
      <c r="E97" t="n">
        <v>9.93</v>
      </c>
      <c r="F97" t="n">
        <v>6.77</v>
      </c>
      <c r="G97" t="n">
        <v>81.2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111.99</v>
      </c>
      <c r="Q97" t="n">
        <v>204.14</v>
      </c>
      <c r="R97" t="n">
        <v>24.19</v>
      </c>
      <c r="S97" t="n">
        <v>17.37</v>
      </c>
      <c r="T97" t="n">
        <v>1312.8</v>
      </c>
      <c r="U97" t="n">
        <v>0.72</v>
      </c>
      <c r="V97" t="n">
        <v>0.75</v>
      </c>
      <c r="W97" t="n">
        <v>1.14</v>
      </c>
      <c r="X97" t="n">
        <v>0.07000000000000001</v>
      </c>
      <c r="Y97" t="n">
        <v>1</v>
      </c>
      <c r="Z97" t="n">
        <v>10</v>
      </c>
      <c r="AA97" t="n">
        <v>82.35587753390659</v>
      </c>
      <c r="AB97" t="n">
        <v>112.6829449267381</v>
      </c>
      <c r="AC97" t="n">
        <v>101.9286428144657</v>
      </c>
      <c r="AD97" t="n">
        <v>82355.87753390659</v>
      </c>
      <c r="AE97" t="n">
        <v>112682.9449267381</v>
      </c>
      <c r="AF97" t="n">
        <v>2.225636296007677e-06</v>
      </c>
      <c r="AG97" t="n">
        <v>0.1034375</v>
      </c>
      <c r="AH97" t="n">
        <v>101928.6428144657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10.0696</v>
      </c>
      <c r="E98" t="n">
        <v>9.93</v>
      </c>
      <c r="F98" t="n">
        <v>6.77</v>
      </c>
      <c r="G98" t="n">
        <v>81.22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111.98</v>
      </c>
      <c r="Q98" t="n">
        <v>204.14</v>
      </c>
      <c r="R98" t="n">
        <v>24.24</v>
      </c>
      <c r="S98" t="n">
        <v>17.37</v>
      </c>
      <c r="T98" t="n">
        <v>1336.25</v>
      </c>
      <c r="U98" t="n">
        <v>0.72</v>
      </c>
      <c r="V98" t="n">
        <v>0.75</v>
      </c>
      <c r="W98" t="n">
        <v>1.15</v>
      </c>
      <c r="X98" t="n">
        <v>0.08</v>
      </c>
      <c r="Y98" t="n">
        <v>1</v>
      </c>
      <c r="Z98" t="n">
        <v>10</v>
      </c>
      <c r="AA98" t="n">
        <v>82.36883633688919</v>
      </c>
      <c r="AB98" t="n">
        <v>112.7006757326809</v>
      </c>
      <c r="AC98" t="n">
        <v>101.9446814171747</v>
      </c>
      <c r="AD98" t="n">
        <v>82368.83633688919</v>
      </c>
      <c r="AE98" t="n">
        <v>112700.6757326809</v>
      </c>
      <c r="AF98" t="n">
        <v>2.225128053920204e-06</v>
      </c>
      <c r="AG98" t="n">
        <v>0.1034375</v>
      </c>
      <c r="AH98" t="n">
        <v>101944.6814171747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10.0705</v>
      </c>
      <c r="E99" t="n">
        <v>9.93</v>
      </c>
      <c r="F99" t="n">
        <v>6.77</v>
      </c>
      <c r="G99" t="n">
        <v>81.20999999999999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111.97</v>
      </c>
      <c r="Q99" t="n">
        <v>204.15</v>
      </c>
      <c r="R99" t="n">
        <v>24.22</v>
      </c>
      <c r="S99" t="n">
        <v>17.37</v>
      </c>
      <c r="T99" t="n">
        <v>1329.55</v>
      </c>
      <c r="U99" t="n">
        <v>0.72</v>
      </c>
      <c r="V99" t="n">
        <v>0.75</v>
      </c>
      <c r="W99" t="n">
        <v>1.14</v>
      </c>
      <c r="X99" t="n">
        <v>0.08</v>
      </c>
      <c r="Y99" t="n">
        <v>1</v>
      </c>
      <c r="Z99" t="n">
        <v>10</v>
      </c>
      <c r="AA99" t="n">
        <v>82.3562463802087</v>
      </c>
      <c r="AB99" t="n">
        <v>112.683449598521</v>
      </c>
      <c r="AC99" t="n">
        <v>101.9290993210819</v>
      </c>
      <c r="AD99" t="n">
        <v>82356.2463802087</v>
      </c>
      <c r="AE99" t="n">
        <v>112683.449598521</v>
      </c>
      <c r="AF99" t="n">
        <v>2.22532693125878e-06</v>
      </c>
      <c r="AG99" t="n">
        <v>0.1034375</v>
      </c>
      <c r="AH99" t="n">
        <v>101929.0993210819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10.0671</v>
      </c>
      <c r="E100" t="n">
        <v>9.93</v>
      </c>
      <c r="F100" t="n">
        <v>6.77</v>
      </c>
      <c r="G100" t="n">
        <v>81.25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111.91</v>
      </c>
      <c r="Q100" t="n">
        <v>204.16</v>
      </c>
      <c r="R100" t="n">
        <v>24.3</v>
      </c>
      <c r="S100" t="n">
        <v>17.37</v>
      </c>
      <c r="T100" t="n">
        <v>1365.2</v>
      </c>
      <c r="U100" t="n">
        <v>0.72</v>
      </c>
      <c r="V100" t="n">
        <v>0.75</v>
      </c>
      <c r="W100" t="n">
        <v>1.14</v>
      </c>
      <c r="X100" t="n">
        <v>0.08</v>
      </c>
      <c r="Y100" t="n">
        <v>1</v>
      </c>
      <c r="Z100" t="n">
        <v>10</v>
      </c>
      <c r="AA100" t="n">
        <v>82.35096464957603</v>
      </c>
      <c r="AB100" t="n">
        <v>112.6762229016559</v>
      </c>
      <c r="AC100" t="n">
        <v>101.9225623300229</v>
      </c>
      <c r="AD100" t="n">
        <v>82350.96464957602</v>
      </c>
      <c r="AE100" t="n">
        <v>112676.2229016559</v>
      </c>
      <c r="AF100" t="n">
        <v>2.224575616868603e-06</v>
      </c>
      <c r="AG100" t="n">
        <v>0.1034375</v>
      </c>
      <c r="AH100" t="n">
        <v>101922.5623300229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10.0649</v>
      </c>
      <c r="E101" t="n">
        <v>9.94</v>
      </c>
      <c r="F101" t="n">
        <v>6.77</v>
      </c>
      <c r="G101" t="n">
        <v>81.28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111.86</v>
      </c>
      <c r="Q101" t="n">
        <v>204.14</v>
      </c>
      <c r="R101" t="n">
        <v>24.38</v>
      </c>
      <c r="S101" t="n">
        <v>17.37</v>
      </c>
      <c r="T101" t="n">
        <v>1408.67</v>
      </c>
      <c r="U101" t="n">
        <v>0.71</v>
      </c>
      <c r="V101" t="n">
        <v>0.75</v>
      </c>
      <c r="W101" t="n">
        <v>1.15</v>
      </c>
      <c r="X101" t="n">
        <v>0.08</v>
      </c>
      <c r="Y101" t="n">
        <v>1</v>
      </c>
      <c r="Z101" t="n">
        <v>10</v>
      </c>
      <c r="AA101" t="n">
        <v>82.34183210772684</v>
      </c>
      <c r="AB101" t="n">
        <v>112.6637273549985</v>
      </c>
      <c r="AC101" t="n">
        <v>101.9112593408009</v>
      </c>
      <c r="AD101" t="n">
        <v>82341.83210772685</v>
      </c>
      <c r="AE101" t="n">
        <v>112663.7273549985</v>
      </c>
      <c r="AF101" t="n">
        <v>2.224089472263195e-06</v>
      </c>
      <c r="AG101" t="n">
        <v>0.1035416666666667</v>
      </c>
      <c r="AH101" t="n">
        <v>101911.2593408009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10.0663</v>
      </c>
      <c r="E102" t="n">
        <v>9.93</v>
      </c>
      <c r="F102" t="n">
        <v>6.77</v>
      </c>
      <c r="G102" t="n">
        <v>81.26000000000001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111.62</v>
      </c>
      <c r="Q102" t="n">
        <v>204.14</v>
      </c>
      <c r="R102" t="n">
        <v>24.29</v>
      </c>
      <c r="S102" t="n">
        <v>17.37</v>
      </c>
      <c r="T102" t="n">
        <v>1360.8</v>
      </c>
      <c r="U102" t="n">
        <v>0.72</v>
      </c>
      <c r="V102" t="n">
        <v>0.75</v>
      </c>
      <c r="W102" t="n">
        <v>1.15</v>
      </c>
      <c r="X102" t="n">
        <v>0.08</v>
      </c>
      <c r="Y102" t="n">
        <v>1</v>
      </c>
      <c r="Z102" t="n">
        <v>10</v>
      </c>
      <c r="AA102" t="n">
        <v>82.20057617018041</v>
      </c>
      <c r="AB102" t="n">
        <v>112.4704547494754</v>
      </c>
      <c r="AC102" t="n">
        <v>101.7364324014891</v>
      </c>
      <c r="AD102" t="n">
        <v>82200.57617018041</v>
      </c>
      <c r="AE102" t="n">
        <v>112470.4547494754</v>
      </c>
      <c r="AF102" t="n">
        <v>2.224398837012091e-06</v>
      </c>
      <c r="AG102" t="n">
        <v>0.1034375</v>
      </c>
      <c r="AH102" t="n">
        <v>101736.4324014891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10.0713</v>
      </c>
      <c r="E103" t="n">
        <v>9.93</v>
      </c>
      <c r="F103" t="n">
        <v>6.77</v>
      </c>
      <c r="G103" t="n">
        <v>81.2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111.34</v>
      </c>
      <c r="Q103" t="n">
        <v>204.14</v>
      </c>
      <c r="R103" t="n">
        <v>24.2</v>
      </c>
      <c r="S103" t="n">
        <v>17.37</v>
      </c>
      <c r="T103" t="n">
        <v>1314.86</v>
      </c>
      <c r="U103" t="n">
        <v>0.72</v>
      </c>
      <c r="V103" t="n">
        <v>0.75</v>
      </c>
      <c r="W103" t="n">
        <v>1.14</v>
      </c>
      <c r="X103" t="n">
        <v>0.08</v>
      </c>
      <c r="Y103" t="n">
        <v>1</v>
      </c>
      <c r="Z103" t="n">
        <v>10</v>
      </c>
      <c r="AA103" t="n">
        <v>82.00944402531445</v>
      </c>
      <c r="AB103" t="n">
        <v>112.2089393167148</v>
      </c>
      <c r="AC103" t="n">
        <v>101.4998756345919</v>
      </c>
      <c r="AD103" t="n">
        <v>82009.44402531446</v>
      </c>
      <c r="AE103" t="n">
        <v>112208.9393167149</v>
      </c>
      <c r="AF103" t="n">
        <v>2.225503711115293e-06</v>
      </c>
      <c r="AG103" t="n">
        <v>0.1034375</v>
      </c>
      <c r="AH103" t="n">
        <v>101499.8756345919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10.1506</v>
      </c>
      <c r="E104" t="n">
        <v>9.85</v>
      </c>
      <c r="F104" t="n">
        <v>6.74</v>
      </c>
      <c r="G104" t="n">
        <v>101.12</v>
      </c>
      <c r="H104" t="n">
        <v>1.44</v>
      </c>
      <c r="I104" t="n">
        <v>4</v>
      </c>
      <c r="J104" t="n">
        <v>327.91</v>
      </c>
      <c r="K104" t="n">
        <v>60.56</v>
      </c>
      <c r="L104" t="n">
        <v>26.5</v>
      </c>
      <c r="M104" t="n">
        <v>2</v>
      </c>
      <c r="N104" t="n">
        <v>100.86</v>
      </c>
      <c r="O104" t="n">
        <v>40676.58</v>
      </c>
      <c r="P104" t="n">
        <v>110.73</v>
      </c>
      <c r="Q104" t="n">
        <v>204.14</v>
      </c>
      <c r="R104" t="n">
        <v>23.47</v>
      </c>
      <c r="S104" t="n">
        <v>17.37</v>
      </c>
      <c r="T104" t="n">
        <v>955.05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80.96696165768397</v>
      </c>
      <c r="AB104" t="n">
        <v>110.7825689502474</v>
      </c>
      <c r="AC104" t="n">
        <v>100.2096360539762</v>
      </c>
      <c r="AD104" t="n">
        <v>80966.96165768396</v>
      </c>
      <c r="AE104" t="n">
        <v>110782.5689502474</v>
      </c>
      <c r="AF104" t="n">
        <v>2.243027014392074e-06</v>
      </c>
      <c r="AG104" t="n">
        <v>0.1026041666666667</v>
      </c>
      <c r="AH104" t="n">
        <v>100209.6360539762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10.1497</v>
      </c>
      <c r="E105" t="n">
        <v>9.85</v>
      </c>
      <c r="F105" t="n">
        <v>6.74</v>
      </c>
      <c r="G105" t="n">
        <v>101.14</v>
      </c>
      <c r="H105" t="n">
        <v>1.45</v>
      </c>
      <c r="I105" t="n">
        <v>4</v>
      </c>
      <c r="J105" t="n">
        <v>328.49</v>
      </c>
      <c r="K105" t="n">
        <v>60.56</v>
      </c>
      <c r="L105" t="n">
        <v>26.75</v>
      </c>
      <c r="M105" t="n">
        <v>2</v>
      </c>
      <c r="N105" t="n">
        <v>101.19</v>
      </c>
      <c r="O105" t="n">
        <v>40748.37</v>
      </c>
      <c r="P105" t="n">
        <v>110.75</v>
      </c>
      <c r="Q105" t="n">
        <v>204.14</v>
      </c>
      <c r="R105" t="n">
        <v>23.45</v>
      </c>
      <c r="S105" t="n">
        <v>17.37</v>
      </c>
      <c r="T105" t="n">
        <v>949.77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80.98469099280075</v>
      </c>
      <c r="AB105" t="n">
        <v>110.8068270087172</v>
      </c>
      <c r="AC105" t="n">
        <v>100.2315789573921</v>
      </c>
      <c r="AD105" t="n">
        <v>80984.69099280075</v>
      </c>
      <c r="AE105" t="n">
        <v>110806.8270087172</v>
      </c>
      <c r="AF105" t="n">
        <v>2.242828137053497e-06</v>
      </c>
      <c r="AG105" t="n">
        <v>0.1026041666666667</v>
      </c>
      <c r="AH105" t="n">
        <v>100231.5789573921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10.1509</v>
      </c>
      <c r="E106" t="n">
        <v>9.85</v>
      </c>
      <c r="F106" t="n">
        <v>6.74</v>
      </c>
      <c r="G106" t="n">
        <v>101.12</v>
      </c>
      <c r="H106" t="n">
        <v>1.46</v>
      </c>
      <c r="I106" t="n">
        <v>4</v>
      </c>
      <c r="J106" t="n">
        <v>329.08</v>
      </c>
      <c r="K106" t="n">
        <v>60.56</v>
      </c>
      <c r="L106" t="n">
        <v>27</v>
      </c>
      <c r="M106" t="n">
        <v>2</v>
      </c>
      <c r="N106" t="n">
        <v>101.52</v>
      </c>
      <c r="O106" t="n">
        <v>40820.32</v>
      </c>
      <c r="P106" t="n">
        <v>110.91</v>
      </c>
      <c r="Q106" t="n">
        <v>204.15</v>
      </c>
      <c r="R106" t="n">
        <v>23.45</v>
      </c>
      <c r="S106" t="n">
        <v>17.37</v>
      </c>
      <c r="T106" t="n">
        <v>946.4299999999999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81.06112570109764</v>
      </c>
      <c r="AB106" t="n">
        <v>110.9114083486703</v>
      </c>
      <c r="AC106" t="n">
        <v>100.3261792010409</v>
      </c>
      <c r="AD106" t="n">
        <v>81061.12570109764</v>
      </c>
      <c r="AE106" t="n">
        <v>110911.4083486703</v>
      </c>
      <c r="AF106" t="n">
        <v>2.243093306838266e-06</v>
      </c>
      <c r="AG106" t="n">
        <v>0.1026041666666667</v>
      </c>
      <c r="AH106" t="n">
        <v>100326.1792010409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10.1434</v>
      </c>
      <c r="E107" t="n">
        <v>9.859999999999999</v>
      </c>
      <c r="F107" t="n">
        <v>6.75</v>
      </c>
      <c r="G107" t="n">
        <v>101.23</v>
      </c>
      <c r="H107" t="n">
        <v>1.47</v>
      </c>
      <c r="I107" t="n">
        <v>4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111.12</v>
      </c>
      <c r="Q107" t="n">
        <v>204.14</v>
      </c>
      <c r="R107" t="n">
        <v>23.58</v>
      </c>
      <c r="S107" t="n">
        <v>17.37</v>
      </c>
      <c r="T107" t="n">
        <v>1010.98</v>
      </c>
      <c r="U107" t="n">
        <v>0.74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81.26177659685477</v>
      </c>
      <c r="AB107" t="n">
        <v>111.1859477563379</v>
      </c>
      <c r="AC107" t="n">
        <v>100.5745169529592</v>
      </c>
      <c r="AD107" t="n">
        <v>81261.77659685478</v>
      </c>
      <c r="AE107" t="n">
        <v>111185.9477563379</v>
      </c>
      <c r="AF107" t="n">
        <v>2.241435995683463e-06</v>
      </c>
      <c r="AG107" t="n">
        <v>0.1027083333333333</v>
      </c>
      <c r="AH107" t="n">
        <v>100574.5169529592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10.1428</v>
      </c>
      <c r="E108" t="n">
        <v>9.859999999999999</v>
      </c>
      <c r="F108" t="n">
        <v>6.75</v>
      </c>
      <c r="G108" t="n">
        <v>101.24</v>
      </c>
      <c r="H108" t="n">
        <v>1.48</v>
      </c>
      <c r="I108" t="n">
        <v>4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111.34</v>
      </c>
      <c r="Q108" t="n">
        <v>204.14</v>
      </c>
      <c r="R108" t="n">
        <v>23.66</v>
      </c>
      <c r="S108" t="n">
        <v>17.37</v>
      </c>
      <c r="T108" t="n">
        <v>1052.2</v>
      </c>
      <c r="U108" t="n">
        <v>0.73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81.38450533874779</v>
      </c>
      <c r="AB108" t="n">
        <v>111.3538706354058</v>
      </c>
      <c r="AC108" t="n">
        <v>100.7264135081302</v>
      </c>
      <c r="AD108" t="n">
        <v>81384.50533874778</v>
      </c>
      <c r="AE108" t="n">
        <v>111353.8706354058</v>
      </c>
      <c r="AF108" t="n">
        <v>2.241303410791079e-06</v>
      </c>
      <c r="AG108" t="n">
        <v>0.1027083333333333</v>
      </c>
      <c r="AH108" t="n">
        <v>100726.4135081302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10.1443</v>
      </c>
      <c r="E109" t="n">
        <v>9.859999999999999</v>
      </c>
      <c r="F109" t="n">
        <v>6.75</v>
      </c>
      <c r="G109" t="n">
        <v>101.22</v>
      </c>
      <c r="H109" t="n">
        <v>1.49</v>
      </c>
      <c r="I109" t="n">
        <v>4</v>
      </c>
      <c r="J109" t="n">
        <v>330.83</v>
      </c>
      <c r="K109" t="n">
        <v>60.56</v>
      </c>
      <c r="L109" t="n">
        <v>27.75</v>
      </c>
      <c r="M109" t="n">
        <v>2</v>
      </c>
      <c r="N109" t="n">
        <v>102.53</v>
      </c>
      <c r="O109" t="n">
        <v>41037.15</v>
      </c>
      <c r="P109" t="n">
        <v>111.41</v>
      </c>
      <c r="Q109" t="n">
        <v>204.14</v>
      </c>
      <c r="R109" t="n">
        <v>23.65</v>
      </c>
      <c r="S109" t="n">
        <v>17.37</v>
      </c>
      <c r="T109" t="n">
        <v>1047.95</v>
      </c>
      <c r="U109" t="n">
        <v>0.73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81.41031268969564</v>
      </c>
      <c r="AB109" t="n">
        <v>111.3891813915126</v>
      </c>
      <c r="AC109" t="n">
        <v>100.7583542552331</v>
      </c>
      <c r="AD109" t="n">
        <v>81410.31268969564</v>
      </c>
      <c r="AE109" t="n">
        <v>111389.1813915126</v>
      </c>
      <c r="AF109" t="n">
        <v>2.241634873022039e-06</v>
      </c>
      <c r="AG109" t="n">
        <v>0.1027083333333333</v>
      </c>
      <c r="AH109" t="n">
        <v>100758.3542552331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10.1411</v>
      </c>
      <c r="E110" t="n">
        <v>9.859999999999999</v>
      </c>
      <c r="F110" t="n">
        <v>6.75</v>
      </c>
      <c r="G110" t="n">
        <v>101.26</v>
      </c>
      <c r="H110" t="n">
        <v>1.51</v>
      </c>
      <c r="I110" t="n">
        <v>4</v>
      </c>
      <c r="J110" t="n">
        <v>331.42</v>
      </c>
      <c r="K110" t="n">
        <v>60.56</v>
      </c>
      <c r="L110" t="n">
        <v>28</v>
      </c>
      <c r="M110" t="n">
        <v>2</v>
      </c>
      <c r="N110" t="n">
        <v>102.87</v>
      </c>
      <c r="O110" t="n">
        <v>41109.75</v>
      </c>
      <c r="P110" t="n">
        <v>111.6</v>
      </c>
      <c r="Q110" t="n">
        <v>204.14</v>
      </c>
      <c r="R110" t="n">
        <v>23.67</v>
      </c>
      <c r="S110" t="n">
        <v>17.37</v>
      </c>
      <c r="T110" t="n">
        <v>1058.35</v>
      </c>
      <c r="U110" t="n">
        <v>0.73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81.53734221990186</v>
      </c>
      <c r="AB110" t="n">
        <v>111.5629887988879</v>
      </c>
      <c r="AC110" t="n">
        <v>100.9155737275889</v>
      </c>
      <c r="AD110" t="n">
        <v>81537.34221990185</v>
      </c>
      <c r="AE110" t="n">
        <v>111562.9887988879</v>
      </c>
      <c r="AF110" t="n">
        <v>2.24092775359599e-06</v>
      </c>
      <c r="AG110" t="n">
        <v>0.1027083333333333</v>
      </c>
      <c r="AH110" t="n">
        <v>100915.5737275889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10.1394</v>
      </c>
      <c r="E111" t="n">
        <v>9.859999999999999</v>
      </c>
      <c r="F111" t="n">
        <v>6.75</v>
      </c>
      <c r="G111" t="n">
        <v>101.29</v>
      </c>
      <c r="H111" t="n">
        <v>1.52</v>
      </c>
      <c r="I111" t="n">
        <v>4</v>
      </c>
      <c r="J111" t="n">
        <v>332.01</v>
      </c>
      <c r="K111" t="n">
        <v>60.56</v>
      </c>
      <c r="L111" t="n">
        <v>28.25</v>
      </c>
      <c r="M111" t="n">
        <v>2</v>
      </c>
      <c r="N111" t="n">
        <v>103.21</v>
      </c>
      <c r="O111" t="n">
        <v>41182.52</v>
      </c>
      <c r="P111" t="n">
        <v>111.72</v>
      </c>
      <c r="Q111" t="n">
        <v>204.15</v>
      </c>
      <c r="R111" t="n">
        <v>23.75</v>
      </c>
      <c r="S111" t="n">
        <v>17.37</v>
      </c>
      <c r="T111" t="n">
        <v>1094.94</v>
      </c>
      <c r="U111" t="n">
        <v>0.73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81.6150903823962</v>
      </c>
      <c r="AB111" t="n">
        <v>111.6693672648195</v>
      </c>
      <c r="AC111" t="n">
        <v>101.0117995820351</v>
      </c>
      <c r="AD111" t="n">
        <v>81615.0903823962</v>
      </c>
      <c r="AE111" t="n">
        <v>111669.3672648195</v>
      </c>
      <c r="AF111" t="n">
        <v>2.240552096400902e-06</v>
      </c>
      <c r="AG111" t="n">
        <v>0.1027083333333333</v>
      </c>
      <c r="AH111" t="n">
        <v>101011.7995820351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10.144</v>
      </c>
      <c r="E112" t="n">
        <v>9.859999999999999</v>
      </c>
      <c r="F112" t="n">
        <v>6.75</v>
      </c>
      <c r="G112" t="n">
        <v>101.22</v>
      </c>
      <c r="H112" t="n">
        <v>1.53</v>
      </c>
      <c r="I112" t="n">
        <v>4</v>
      </c>
      <c r="J112" t="n">
        <v>332.6</v>
      </c>
      <c r="K112" t="n">
        <v>60.56</v>
      </c>
      <c r="L112" t="n">
        <v>28.5</v>
      </c>
      <c r="M112" t="n">
        <v>2</v>
      </c>
      <c r="N112" t="n">
        <v>103.55</v>
      </c>
      <c r="O112" t="n">
        <v>41255.45</v>
      </c>
      <c r="P112" t="n">
        <v>111.87</v>
      </c>
      <c r="Q112" t="n">
        <v>204.14</v>
      </c>
      <c r="R112" t="n">
        <v>23.62</v>
      </c>
      <c r="S112" t="n">
        <v>17.37</v>
      </c>
      <c r="T112" t="n">
        <v>1034.75</v>
      </c>
      <c r="U112" t="n">
        <v>0.74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81.65943893189788</v>
      </c>
      <c r="AB112" t="n">
        <v>111.7300469067676</v>
      </c>
      <c r="AC112" t="n">
        <v>101.0666880441201</v>
      </c>
      <c r="AD112" t="n">
        <v>81659.43893189788</v>
      </c>
      <c r="AE112" t="n">
        <v>111730.0469067676</v>
      </c>
      <c r="AF112" t="n">
        <v>2.241568580575847e-06</v>
      </c>
      <c r="AG112" t="n">
        <v>0.1027083333333333</v>
      </c>
      <c r="AH112" t="n">
        <v>101066.6880441201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10.146</v>
      </c>
      <c r="E113" t="n">
        <v>9.859999999999999</v>
      </c>
      <c r="F113" t="n">
        <v>6.75</v>
      </c>
      <c r="G113" t="n">
        <v>101.19</v>
      </c>
      <c r="H113" t="n">
        <v>1.54</v>
      </c>
      <c r="I113" t="n">
        <v>4</v>
      </c>
      <c r="J113" t="n">
        <v>333.2</v>
      </c>
      <c r="K113" t="n">
        <v>60.56</v>
      </c>
      <c r="L113" t="n">
        <v>28.75</v>
      </c>
      <c r="M113" t="n">
        <v>2</v>
      </c>
      <c r="N113" t="n">
        <v>103.89</v>
      </c>
      <c r="O113" t="n">
        <v>41328.54</v>
      </c>
      <c r="P113" t="n">
        <v>111.9</v>
      </c>
      <c r="Q113" t="n">
        <v>204.15</v>
      </c>
      <c r="R113" t="n">
        <v>23.55</v>
      </c>
      <c r="S113" t="n">
        <v>17.37</v>
      </c>
      <c r="T113" t="n">
        <v>995.71</v>
      </c>
      <c r="U113" t="n">
        <v>0.74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81.65981899338681</v>
      </c>
      <c r="AB113" t="n">
        <v>111.7305669236639</v>
      </c>
      <c r="AC113" t="n">
        <v>101.0671584313337</v>
      </c>
      <c r="AD113" t="n">
        <v>81659.81899338681</v>
      </c>
      <c r="AE113" t="n">
        <v>111730.5669236639</v>
      </c>
      <c r="AF113" t="n">
        <v>2.242010530217128e-06</v>
      </c>
      <c r="AG113" t="n">
        <v>0.1027083333333333</v>
      </c>
      <c r="AH113" t="n">
        <v>101067.1584313336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10.1509</v>
      </c>
      <c r="E114" t="n">
        <v>9.85</v>
      </c>
      <c r="F114" t="n">
        <v>6.74</v>
      </c>
      <c r="G114" t="n">
        <v>101.12</v>
      </c>
      <c r="H114" t="n">
        <v>1.55</v>
      </c>
      <c r="I114" t="n">
        <v>4</v>
      </c>
      <c r="J114" t="n">
        <v>333.79</v>
      </c>
      <c r="K114" t="n">
        <v>60.56</v>
      </c>
      <c r="L114" t="n">
        <v>29</v>
      </c>
      <c r="M114" t="n">
        <v>2</v>
      </c>
      <c r="N114" t="n">
        <v>104.24</v>
      </c>
      <c r="O114" t="n">
        <v>41401.93</v>
      </c>
      <c r="P114" t="n">
        <v>111.84</v>
      </c>
      <c r="Q114" t="n">
        <v>204.14</v>
      </c>
      <c r="R114" t="n">
        <v>23.43</v>
      </c>
      <c r="S114" t="n">
        <v>17.37</v>
      </c>
      <c r="T114" t="n">
        <v>939.05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81.5597042968154</v>
      </c>
      <c r="AB114" t="n">
        <v>111.5935855790662</v>
      </c>
      <c r="AC114" t="n">
        <v>100.9432503940098</v>
      </c>
      <c r="AD114" t="n">
        <v>81559.7042968154</v>
      </c>
      <c r="AE114" t="n">
        <v>111593.5855790662</v>
      </c>
      <c r="AF114" t="n">
        <v>2.243093306838266e-06</v>
      </c>
      <c r="AG114" t="n">
        <v>0.1026041666666667</v>
      </c>
      <c r="AH114" t="n">
        <v>100943.2503940098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10.1468</v>
      </c>
      <c r="E115" t="n">
        <v>9.859999999999999</v>
      </c>
      <c r="F115" t="n">
        <v>6.75</v>
      </c>
      <c r="G115" t="n">
        <v>101.18</v>
      </c>
      <c r="H115" t="n">
        <v>1.56</v>
      </c>
      <c r="I115" t="n">
        <v>4</v>
      </c>
      <c r="J115" t="n">
        <v>334.39</v>
      </c>
      <c r="K115" t="n">
        <v>60.56</v>
      </c>
      <c r="L115" t="n">
        <v>29.25</v>
      </c>
      <c r="M115" t="n">
        <v>2</v>
      </c>
      <c r="N115" t="n">
        <v>104.58</v>
      </c>
      <c r="O115" t="n">
        <v>41475.37</v>
      </c>
      <c r="P115" t="n">
        <v>112.04</v>
      </c>
      <c r="Q115" t="n">
        <v>204.14</v>
      </c>
      <c r="R115" t="n">
        <v>23.52</v>
      </c>
      <c r="S115" t="n">
        <v>17.37</v>
      </c>
      <c r="T115" t="n">
        <v>979.84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81.72862027399432</v>
      </c>
      <c r="AB115" t="n">
        <v>111.8247038710893</v>
      </c>
      <c r="AC115" t="n">
        <v>101.1523110806188</v>
      </c>
      <c r="AD115" t="n">
        <v>81728.62027399433</v>
      </c>
      <c r="AE115" t="n">
        <v>111824.7038710893</v>
      </c>
      <c r="AF115" t="n">
        <v>2.24218731007364e-06</v>
      </c>
      <c r="AG115" t="n">
        <v>0.1027083333333333</v>
      </c>
      <c r="AH115" t="n">
        <v>101152.3110806188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10.1486</v>
      </c>
      <c r="E116" t="n">
        <v>9.85</v>
      </c>
      <c r="F116" t="n">
        <v>6.74</v>
      </c>
      <c r="G116" t="n">
        <v>101.15</v>
      </c>
      <c r="H116" t="n">
        <v>1.57</v>
      </c>
      <c r="I116" t="n">
        <v>4</v>
      </c>
      <c r="J116" t="n">
        <v>334.98</v>
      </c>
      <c r="K116" t="n">
        <v>60.56</v>
      </c>
      <c r="L116" t="n">
        <v>29.5</v>
      </c>
      <c r="M116" t="n">
        <v>2</v>
      </c>
      <c r="N116" t="n">
        <v>104.93</v>
      </c>
      <c r="O116" t="n">
        <v>41548.98</v>
      </c>
      <c r="P116" t="n">
        <v>112.08</v>
      </c>
      <c r="Q116" t="n">
        <v>204.14</v>
      </c>
      <c r="R116" t="n">
        <v>23.52</v>
      </c>
      <c r="S116" t="n">
        <v>17.37</v>
      </c>
      <c r="T116" t="n">
        <v>983.79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81.70643926285396</v>
      </c>
      <c r="AB116" t="n">
        <v>111.7943548330899</v>
      </c>
      <c r="AC116" t="n">
        <v>101.124858512211</v>
      </c>
      <c r="AD116" t="n">
        <v>81706.43926285396</v>
      </c>
      <c r="AE116" t="n">
        <v>111794.3548330899</v>
      </c>
      <c r="AF116" t="n">
        <v>2.242585064750793e-06</v>
      </c>
      <c r="AG116" t="n">
        <v>0.1026041666666667</v>
      </c>
      <c r="AH116" t="n">
        <v>101124.858512211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10.1437</v>
      </c>
      <c r="E117" t="n">
        <v>9.859999999999999</v>
      </c>
      <c r="F117" t="n">
        <v>6.75</v>
      </c>
      <c r="G117" t="n">
        <v>101.22</v>
      </c>
      <c r="H117" t="n">
        <v>1.58</v>
      </c>
      <c r="I117" t="n">
        <v>4</v>
      </c>
      <c r="J117" t="n">
        <v>335.58</v>
      </c>
      <c r="K117" t="n">
        <v>60.56</v>
      </c>
      <c r="L117" t="n">
        <v>29.75</v>
      </c>
      <c r="M117" t="n">
        <v>2</v>
      </c>
      <c r="N117" t="n">
        <v>105.28</v>
      </c>
      <c r="O117" t="n">
        <v>41622.76</v>
      </c>
      <c r="P117" t="n">
        <v>112.13</v>
      </c>
      <c r="Q117" t="n">
        <v>204.16</v>
      </c>
      <c r="R117" t="n">
        <v>23.6</v>
      </c>
      <c r="S117" t="n">
        <v>17.37</v>
      </c>
      <c r="T117" t="n">
        <v>1024.59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81.80128260091216</v>
      </c>
      <c r="AB117" t="n">
        <v>111.9241236724139</v>
      </c>
      <c r="AC117" t="n">
        <v>101.2422423956416</v>
      </c>
      <c r="AD117" t="n">
        <v>81801.28260091216</v>
      </c>
      <c r="AE117" t="n">
        <v>111924.1236724139</v>
      </c>
      <c r="AF117" t="n">
        <v>2.241502288129655e-06</v>
      </c>
      <c r="AG117" t="n">
        <v>0.1027083333333333</v>
      </c>
      <c r="AH117" t="n">
        <v>101242.2423956416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10.1371</v>
      </c>
      <c r="E118" t="n">
        <v>9.859999999999999</v>
      </c>
      <c r="F118" t="n">
        <v>6.75</v>
      </c>
      <c r="G118" t="n">
        <v>101.32</v>
      </c>
      <c r="H118" t="n">
        <v>1.59</v>
      </c>
      <c r="I118" t="n">
        <v>4</v>
      </c>
      <c r="J118" t="n">
        <v>336.18</v>
      </c>
      <c r="K118" t="n">
        <v>60.56</v>
      </c>
      <c r="L118" t="n">
        <v>30</v>
      </c>
      <c r="M118" t="n">
        <v>2</v>
      </c>
      <c r="N118" t="n">
        <v>105.63</v>
      </c>
      <c r="O118" t="n">
        <v>41696.71</v>
      </c>
      <c r="P118" t="n">
        <v>112.31</v>
      </c>
      <c r="Q118" t="n">
        <v>204.14</v>
      </c>
      <c r="R118" t="n">
        <v>23.78</v>
      </c>
      <c r="S118" t="n">
        <v>17.37</v>
      </c>
      <c r="T118" t="n">
        <v>1112.79</v>
      </c>
      <c r="U118" t="n">
        <v>0.73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81.94989684617332</v>
      </c>
      <c r="AB118" t="n">
        <v>112.1274642391779</v>
      </c>
      <c r="AC118" t="n">
        <v>101.426176424104</v>
      </c>
      <c r="AD118" t="n">
        <v>81949.89684617332</v>
      </c>
      <c r="AE118" t="n">
        <v>112127.4642391779</v>
      </c>
      <c r="AF118" t="n">
        <v>2.240043854313429e-06</v>
      </c>
      <c r="AG118" t="n">
        <v>0.1027083333333333</v>
      </c>
      <c r="AH118" t="n">
        <v>101426.176424104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10.144</v>
      </c>
      <c r="E119" t="n">
        <v>9.859999999999999</v>
      </c>
      <c r="F119" t="n">
        <v>6.75</v>
      </c>
      <c r="G119" t="n">
        <v>101.22</v>
      </c>
      <c r="H119" t="n">
        <v>1.6</v>
      </c>
      <c r="I119" t="n">
        <v>4</v>
      </c>
      <c r="J119" t="n">
        <v>336.78</v>
      </c>
      <c r="K119" t="n">
        <v>60.56</v>
      </c>
      <c r="L119" t="n">
        <v>30.25</v>
      </c>
      <c r="M119" t="n">
        <v>2</v>
      </c>
      <c r="N119" t="n">
        <v>105.98</v>
      </c>
      <c r="O119" t="n">
        <v>41770.83</v>
      </c>
      <c r="P119" t="n">
        <v>112.2</v>
      </c>
      <c r="Q119" t="n">
        <v>204.17</v>
      </c>
      <c r="R119" t="n">
        <v>23.65</v>
      </c>
      <c r="S119" t="n">
        <v>17.37</v>
      </c>
      <c r="T119" t="n">
        <v>1048.63</v>
      </c>
      <c r="U119" t="n">
        <v>0.73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81.83647425594127</v>
      </c>
      <c r="AB119" t="n">
        <v>111.9722744473709</v>
      </c>
      <c r="AC119" t="n">
        <v>101.2857977282168</v>
      </c>
      <c r="AD119" t="n">
        <v>81836.47425594127</v>
      </c>
      <c r="AE119" t="n">
        <v>111972.2744473709</v>
      </c>
      <c r="AF119" t="n">
        <v>2.241568580575847e-06</v>
      </c>
      <c r="AG119" t="n">
        <v>0.1027083333333333</v>
      </c>
      <c r="AH119" t="n">
        <v>101285.7977282168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10.1411</v>
      </c>
      <c r="E120" t="n">
        <v>9.859999999999999</v>
      </c>
      <c r="F120" t="n">
        <v>6.75</v>
      </c>
      <c r="G120" t="n">
        <v>101.26</v>
      </c>
      <c r="H120" t="n">
        <v>1.61</v>
      </c>
      <c r="I120" t="n">
        <v>4</v>
      </c>
      <c r="J120" t="n">
        <v>337.39</v>
      </c>
      <c r="K120" t="n">
        <v>60.56</v>
      </c>
      <c r="L120" t="n">
        <v>30.5</v>
      </c>
      <c r="M120" t="n">
        <v>2</v>
      </c>
      <c r="N120" t="n">
        <v>106.33</v>
      </c>
      <c r="O120" t="n">
        <v>41845.13</v>
      </c>
      <c r="P120" t="n">
        <v>112.27</v>
      </c>
      <c r="Q120" t="n">
        <v>204.21</v>
      </c>
      <c r="R120" t="n">
        <v>23.74</v>
      </c>
      <c r="S120" t="n">
        <v>17.37</v>
      </c>
      <c r="T120" t="n">
        <v>1092.26</v>
      </c>
      <c r="U120" t="n">
        <v>0.73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81.89688036072111</v>
      </c>
      <c r="AB120" t="n">
        <v>112.0549247448599</v>
      </c>
      <c r="AC120" t="n">
        <v>101.3605599973139</v>
      </c>
      <c r="AD120" t="n">
        <v>81896.88036072112</v>
      </c>
      <c r="AE120" t="n">
        <v>112054.9247448599</v>
      </c>
      <c r="AF120" t="n">
        <v>2.24092775359599e-06</v>
      </c>
      <c r="AG120" t="n">
        <v>0.1027083333333333</v>
      </c>
      <c r="AH120" t="n">
        <v>101360.5599973139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10.1437</v>
      </c>
      <c r="E121" t="n">
        <v>9.859999999999999</v>
      </c>
      <c r="F121" t="n">
        <v>6.75</v>
      </c>
      <c r="G121" t="n">
        <v>101.22</v>
      </c>
      <c r="H121" t="n">
        <v>1.62</v>
      </c>
      <c r="I121" t="n">
        <v>4</v>
      </c>
      <c r="J121" t="n">
        <v>337.99</v>
      </c>
      <c r="K121" t="n">
        <v>60.56</v>
      </c>
      <c r="L121" t="n">
        <v>30.75</v>
      </c>
      <c r="M121" t="n">
        <v>2</v>
      </c>
      <c r="N121" t="n">
        <v>106.68</v>
      </c>
      <c r="O121" t="n">
        <v>41919.61</v>
      </c>
      <c r="P121" t="n">
        <v>112.23</v>
      </c>
      <c r="Q121" t="n">
        <v>204.14</v>
      </c>
      <c r="R121" t="n">
        <v>23.63</v>
      </c>
      <c r="S121" t="n">
        <v>17.37</v>
      </c>
      <c r="T121" t="n">
        <v>1037.04</v>
      </c>
      <c r="U121" t="n">
        <v>0.74</v>
      </c>
      <c r="V121" t="n">
        <v>0.76</v>
      </c>
      <c r="W121" t="n">
        <v>1.14</v>
      </c>
      <c r="X121" t="n">
        <v>0.06</v>
      </c>
      <c r="Y121" t="n">
        <v>1</v>
      </c>
      <c r="Z121" t="n">
        <v>10</v>
      </c>
      <c r="AA121" t="n">
        <v>81.85493125541653</v>
      </c>
      <c r="AB121" t="n">
        <v>111.9975281283183</v>
      </c>
      <c r="AC121" t="n">
        <v>101.3086412332983</v>
      </c>
      <c r="AD121" t="n">
        <v>81854.93125541654</v>
      </c>
      <c r="AE121" t="n">
        <v>111997.5281283183</v>
      </c>
      <c r="AF121" t="n">
        <v>2.241502288129655e-06</v>
      </c>
      <c r="AG121" t="n">
        <v>0.1027083333333333</v>
      </c>
      <c r="AH121" t="n">
        <v>101308.6412332983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10.1471</v>
      </c>
      <c r="E122" t="n">
        <v>9.859999999999999</v>
      </c>
      <c r="F122" t="n">
        <v>6.75</v>
      </c>
      <c r="G122" t="n">
        <v>101.17</v>
      </c>
      <c r="H122" t="n">
        <v>1.63</v>
      </c>
      <c r="I122" t="n">
        <v>4</v>
      </c>
      <c r="J122" t="n">
        <v>338.59</v>
      </c>
      <c r="K122" t="n">
        <v>60.56</v>
      </c>
      <c r="L122" t="n">
        <v>31</v>
      </c>
      <c r="M122" t="n">
        <v>2</v>
      </c>
      <c r="N122" t="n">
        <v>107.04</v>
      </c>
      <c r="O122" t="n">
        <v>41994.26</v>
      </c>
      <c r="P122" t="n">
        <v>112.09</v>
      </c>
      <c r="Q122" t="n">
        <v>204.14</v>
      </c>
      <c r="R122" t="n">
        <v>23.55</v>
      </c>
      <c r="S122" t="n">
        <v>17.37</v>
      </c>
      <c r="T122" t="n">
        <v>999.64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81.7530771903521</v>
      </c>
      <c r="AB122" t="n">
        <v>111.858166903013</v>
      </c>
      <c r="AC122" t="n">
        <v>101.1825804477414</v>
      </c>
      <c r="AD122" t="n">
        <v>81753.07719035209</v>
      </c>
      <c r="AE122" t="n">
        <v>111858.166903013</v>
      </c>
      <c r="AF122" t="n">
        <v>2.242253602519832e-06</v>
      </c>
      <c r="AG122" t="n">
        <v>0.1027083333333333</v>
      </c>
      <c r="AH122" t="n">
        <v>101182.5804477414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10.1474</v>
      </c>
      <c r="E123" t="n">
        <v>9.85</v>
      </c>
      <c r="F123" t="n">
        <v>6.74</v>
      </c>
      <c r="G123" t="n">
        <v>101.17</v>
      </c>
      <c r="H123" t="n">
        <v>1.64</v>
      </c>
      <c r="I123" t="n">
        <v>4</v>
      </c>
      <c r="J123" t="n">
        <v>339.2</v>
      </c>
      <c r="K123" t="n">
        <v>60.56</v>
      </c>
      <c r="L123" t="n">
        <v>31.25</v>
      </c>
      <c r="M123" t="n">
        <v>2</v>
      </c>
      <c r="N123" t="n">
        <v>107.4</v>
      </c>
      <c r="O123" t="n">
        <v>42069.09</v>
      </c>
      <c r="P123" t="n">
        <v>112.13</v>
      </c>
      <c r="Q123" t="n">
        <v>204.15</v>
      </c>
      <c r="R123" t="n">
        <v>23.52</v>
      </c>
      <c r="S123" t="n">
        <v>17.37</v>
      </c>
      <c r="T123" t="n">
        <v>982.79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81.74268463768244</v>
      </c>
      <c r="AB123" t="n">
        <v>111.8439473539633</v>
      </c>
      <c r="AC123" t="n">
        <v>101.1697179924958</v>
      </c>
      <c r="AD123" t="n">
        <v>81742.68463768244</v>
      </c>
      <c r="AE123" t="n">
        <v>111843.9473539633</v>
      </c>
      <c r="AF123" t="n">
        <v>2.242319894966024e-06</v>
      </c>
      <c r="AG123" t="n">
        <v>0.1026041666666667</v>
      </c>
      <c r="AH123" t="n">
        <v>101169.7179924958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10.1463</v>
      </c>
      <c r="E124" t="n">
        <v>9.859999999999999</v>
      </c>
      <c r="F124" t="n">
        <v>6.75</v>
      </c>
      <c r="G124" t="n">
        <v>101.19</v>
      </c>
      <c r="H124" t="n">
        <v>1.65</v>
      </c>
      <c r="I124" t="n">
        <v>4</v>
      </c>
      <c r="J124" t="n">
        <v>339.81</v>
      </c>
      <c r="K124" t="n">
        <v>60.56</v>
      </c>
      <c r="L124" t="n">
        <v>31.5</v>
      </c>
      <c r="M124" t="n">
        <v>2</v>
      </c>
      <c r="N124" t="n">
        <v>107.75</v>
      </c>
      <c r="O124" t="n">
        <v>42144.11</v>
      </c>
      <c r="P124" t="n">
        <v>112.15</v>
      </c>
      <c r="Q124" t="n">
        <v>204.14</v>
      </c>
      <c r="R124" t="n">
        <v>23.55</v>
      </c>
      <c r="S124" t="n">
        <v>17.37</v>
      </c>
      <c r="T124" t="n">
        <v>995.49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81.79154968632412</v>
      </c>
      <c r="AB124" t="n">
        <v>111.9108066692886</v>
      </c>
      <c r="AC124" t="n">
        <v>101.2301963486041</v>
      </c>
      <c r="AD124" t="n">
        <v>81791.54968632411</v>
      </c>
      <c r="AE124" t="n">
        <v>111910.8066692886</v>
      </c>
      <c r="AF124" t="n">
        <v>2.24207682266332e-06</v>
      </c>
      <c r="AG124" t="n">
        <v>0.1027083333333333</v>
      </c>
      <c r="AH124" t="n">
        <v>101230.1963486041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10.1468</v>
      </c>
      <c r="E125" t="n">
        <v>9.859999999999999</v>
      </c>
      <c r="F125" t="n">
        <v>6.75</v>
      </c>
      <c r="G125" t="n">
        <v>101.18</v>
      </c>
      <c r="H125" t="n">
        <v>1.66</v>
      </c>
      <c r="I125" t="n">
        <v>4</v>
      </c>
      <c r="J125" t="n">
        <v>340.42</v>
      </c>
      <c r="K125" t="n">
        <v>60.56</v>
      </c>
      <c r="L125" t="n">
        <v>31.75</v>
      </c>
      <c r="M125" t="n">
        <v>2</v>
      </c>
      <c r="N125" t="n">
        <v>108.11</v>
      </c>
      <c r="O125" t="n">
        <v>42219.3</v>
      </c>
      <c r="P125" t="n">
        <v>112.08</v>
      </c>
      <c r="Q125" t="n">
        <v>204.14</v>
      </c>
      <c r="R125" t="n">
        <v>23.44</v>
      </c>
      <c r="S125" t="n">
        <v>17.37</v>
      </c>
      <c r="T125" t="n">
        <v>940.13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81.75007317960775</v>
      </c>
      <c r="AB125" t="n">
        <v>111.854056682985</v>
      </c>
      <c r="AC125" t="n">
        <v>101.1788625013441</v>
      </c>
      <c r="AD125" t="n">
        <v>81750.07317960776</v>
      </c>
      <c r="AE125" t="n">
        <v>111854.056682985</v>
      </c>
      <c r="AF125" t="n">
        <v>2.24218731007364e-06</v>
      </c>
      <c r="AG125" t="n">
        <v>0.1027083333333333</v>
      </c>
      <c r="AH125" t="n">
        <v>101178.8625013441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10.1497</v>
      </c>
      <c r="E126" t="n">
        <v>9.85</v>
      </c>
      <c r="F126" t="n">
        <v>6.74</v>
      </c>
      <c r="G126" t="n">
        <v>101.14</v>
      </c>
      <c r="H126" t="n">
        <v>1.67</v>
      </c>
      <c r="I126" t="n">
        <v>4</v>
      </c>
      <c r="J126" t="n">
        <v>341.03</v>
      </c>
      <c r="K126" t="n">
        <v>60.56</v>
      </c>
      <c r="L126" t="n">
        <v>32</v>
      </c>
      <c r="M126" t="n">
        <v>2</v>
      </c>
      <c r="N126" t="n">
        <v>108.48</v>
      </c>
      <c r="O126" t="n">
        <v>42294.68</v>
      </c>
      <c r="P126" t="n">
        <v>111.99</v>
      </c>
      <c r="Q126" t="n">
        <v>204.14</v>
      </c>
      <c r="R126" t="n">
        <v>23.37</v>
      </c>
      <c r="S126" t="n">
        <v>17.37</v>
      </c>
      <c r="T126" t="n">
        <v>905.3200000000001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81.64954104975106</v>
      </c>
      <c r="AB126" t="n">
        <v>111.7165041877506</v>
      </c>
      <c r="AC126" t="n">
        <v>101.0544378231987</v>
      </c>
      <c r="AD126" t="n">
        <v>81649.54104975106</v>
      </c>
      <c r="AE126" t="n">
        <v>111716.5041877506</v>
      </c>
      <c r="AF126" t="n">
        <v>2.242828137053497e-06</v>
      </c>
      <c r="AG126" t="n">
        <v>0.1026041666666667</v>
      </c>
      <c r="AH126" t="n">
        <v>101054.4378231987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10.1488</v>
      </c>
      <c r="E127" t="n">
        <v>9.85</v>
      </c>
      <c r="F127" t="n">
        <v>6.74</v>
      </c>
      <c r="G127" t="n">
        <v>101.15</v>
      </c>
      <c r="H127" t="n">
        <v>1.68</v>
      </c>
      <c r="I127" t="n">
        <v>4</v>
      </c>
      <c r="J127" t="n">
        <v>341.64</v>
      </c>
      <c r="K127" t="n">
        <v>60.56</v>
      </c>
      <c r="L127" t="n">
        <v>32.25</v>
      </c>
      <c r="M127" t="n">
        <v>2</v>
      </c>
      <c r="N127" t="n">
        <v>108.84</v>
      </c>
      <c r="O127" t="n">
        <v>42370.23</v>
      </c>
      <c r="P127" t="n">
        <v>111.93</v>
      </c>
      <c r="Q127" t="n">
        <v>204.15</v>
      </c>
      <c r="R127" t="n">
        <v>23.47</v>
      </c>
      <c r="S127" t="n">
        <v>17.37</v>
      </c>
      <c r="T127" t="n">
        <v>955.4400000000001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81.62443513267029</v>
      </c>
      <c r="AB127" t="n">
        <v>111.6821531644058</v>
      </c>
      <c r="AC127" t="n">
        <v>101.02336521331</v>
      </c>
      <c r="AD127" t="n">
        <v>81624.43513267029</v>
      </c>
      <c r="AE127" t="n">
        <v>111682.1531644058</v>
      </c>
      <c r="AF127" t="n">
        <v>2.242629259714921e-06</v>
      </c>
      <c r="AG127" t="n">
        <v>0.1026041666666667</v>
      </c>
      <c r="AH127" t="n">
        <v>101023.36521331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10.1497</v>
      </c>
      <c r="E128" t="n">
        <v>9.85</v>
      </c>
      <c r="F128" t="n">
        <v>6.74</v>
      </c>
      <c r="G128" t="n">
        <v>101.14</v>
      </c>
      <c r="H128" t="n">
        <v>1.69</v>
      </c>
      <c r="I128" t="n">
        <v>4</v>
      </c>
      <c r="J128" t="n">
        <v>342.26</v>
      </c>
      <c r="K128" t="n">
        <v>60.56</v>
      </c>
      <c r="L128" t="n">
        <v>32.5</v>
      </c>
      <c r="M128" t="n">
        <v>2</v>
      </c>
      <c r="N128" t="n">
        <v>109.2</v>
      </c>
      <c r="O128" t="n">
        <v>42445.98</v>
      </c>
      <c r="P128" t="n">
        <v>111.82</v>
      </c>
      <c r="Q128" t="n">
        <v>204.14</v>
      </c>
      <c r="R128" t="n">
        <v>23.48</v>
      </c>
      <c r="S128" t="n">
        <v>17.37</v>
      </c>
      <c r="T128" t="n">
        <v>961.6900000000001</v>
      </c>
      <c r="U128" t="n">
        <v>0.74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81.55839225162077</v>
      </c>
      <c r="AB128" t="n">
        <v>111.5917903809476</v>
      </c>
      <c r="AC128" t="n">
        <v>100.9416265270801</v>
      </c>
      <c r="AD128" t="n">
        <v>81558.39225162077</v>
      </c>
      <c r="AE128" t="n">
        <v>111591.7903809476</v>
      </c>
      <c r="AF128" t="n">
        <v>2.242828137053497e-06</v>
      </c>
      <c r="AG128" t="n">
        <v>0.1026041666666667</v>
      </c>
      <c r="AH128" t="n">
        <v>100941.6265270801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10.15</v>
      </c>
      <c r="E129" t="n">
        <v>9.85</v>
      </c>
      <c r="F129" t="n">
        <v>6.74</v>
      </c>
      <c r="G129" t="n">
        <v>101.13</v>
      </c>
      <c r="H129" t="n">
        <v>1.7</v>
      </c>
      <c r="I129" t="n">
        <v>4</v>
      </c>
      <c r="J129" t="n">
        <v>342.87</v>
      </c>
      <c r="K129" t="n">
        <v>60.56</v>
      </c>
      <c r="L129" t="n">
        <v>32.75</v>
      </c>
      <c r="M129" t="n">
        <v>2</v>
      </c>
      <c r="N129" t="n">
        <v>109.57</v>
      </c>
      <c r="O129" t="n">
        <v>42521.91</v>
      </c>
      <c r="P129" t="n">
        <v>111.74</v>
      </c>
      <c r="Q129" t="n">
        <v>204.14</v>
      </c>
      <c r="R129" t="n">
        <v>23.41</v>
      </c>
      <c r="S129" t="n">
        <v>17.37</v>
      </c>
      <c r="T129" t="n">
        <v>927.08</v>
      </c>
      <c r="U129" t="n">
        <v>0.74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81.51314723996559</v>
      </c>
      <c r="AB129" t="n">
        <v>111.529884159932</v>
      </c>
      <c r="AC129" t="n">
        <v>100.8856285489122</v>
      </c>
      <c r="AD129" t="n">
        <v>81513.14723996559</v>
      </c>
      <c r="AE129" t="n">
        <v>111529.884159932</v>
      </c>
      <c r="AF129" t="n">
        <v>2.242894429499689e-06</v>
      </c>
      <c r="AG129" t="n">
        <v>0.1026041666666667</v>
      </c>
      <c r="AH129" t="n">
        <v>100885.6285489122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10.1503</v>
      </c>
      <c r="E130" t="n">
        <v>9.85</v>
      </c>
      <c r="F130" t="n">
        <v>6.74</v>
      </c>
      <c r="G130" t="n">
        <v>101.13</v>
      </c>
      <c r="H130" t="n">
        <v>1.71</v>
      </c>
      <c r="I130" t="n">
        <v>4</v>
      </c>
      <c r="J130" t="n">
        <v>343.49</v>
      </c>
      <c r="K130" t="n">
        <v>60.56</v>
      </c>
      <c r="L130" t="n">
        <v>33</v>
      </c>
      <c r="M130" t="n">
        <v>2</v>
      </c>
      <c r="N130" t="n">
        <v>109.94</v>
      </c>
      <c r="O130" t="n">
        <v>42598.03</v>
      </c>
      <c r="P130" t="n">
        <v>111.72</v>
      </c>
      <c r="Q130" t="n">
        <v>204.14</v>
      </c>
      <c r="R130" t="n">
        <v>23.38</v>
      </c>
      <c r="S130" t="n">
        <v>17.37</v>
      </c>
      <c r="T130" t="n">
        <v>910.2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81.50007316523097</v>
      </c>
      <c r="AB130" t="n">
        <v>111.5119956340926</v>
      </c>
      <c r="AC130" t="n">
        <v>100.8694472788723</v>
      </c>
      <c r="AD130" t="n">
        <v>81500.07316523098</v>
      </c>
      <c r="AE130" t="n">
        <v>111511.9956340926</v>
      </c>
      <c r="AF130" t="n">
        <v>2.242960721945881e-06</v>
      </c>
      <c r="AG130" t="n">
        <v>0.1026041666666667</v>
      </c>
      <c r="AH130" t="n">
        <v>100869.4472788723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10.1517</v>
      </c>
      <c r="E131" t="n">
        <v>9.85</v>
      </c>
      <c r="F131" t="n">
        <v>6.74</v>
      </c>
      <c r="G131" t="n">
        <v>101.11</v>
      </c>
      <c r="H131" t="n">
        <v>1.72</v>
      </c>
      <c r="I131" t="n">
        <v>4</v>
      </c>
      <c r="J131" t="n">
        <v>344.11</v>
      </c>
      <c r="K131" t="n">
        <v>60.56</v>
      </c>
      <c r="L131" t="n">
        <v>33.25</v>
      </c>
      <c r="M131" t="n">
        <v>2</v>
      </c>
      <c r="N131" t="n">
        <v>110.3</v>
      </c>
      <c r="O131" t="n">
        <v>42674.47</v>
      </c>
      <c r="P131" t="n">
        <v>111.51</v>
      </c>
      <c r="Q131" t="n">
        <v>204.14</v>
      </c>
      <c r="R131" t="n">
        <v>23.35</v>
      </c>
      <c r="S131" t="n">
        <v>17.37</v>
      </c>
      <c r="T131" t="n">
        <v>895.74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81.37653026048834</v>
      </c>
      <c r="AB131" t="n">
        <v>111.3429587814955</v>
      </c>
      <c r="AC131" t="n">
        <v>100.7165430662423</v>
      </c>
      <c r="AD131" t="n">
        <v>81376.53026048833</v>
      </c>
      <c r="AE131" t="n">
        <v>111342.9587814955</v>
      </c>
      <c r="AF131" t="n">
        <v>2.243270086694778e-06</v>
      </c>
      <c r="AG131" t="n">
        <v>0.1026041666666667</v>
      </c>
      <c r="AH131" t="n">
        <v>100716.5430662423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10.1477</v>
      </c>
      <c r="E132" t="n">
        <v>9.85</v>
      </c>
      <c r="F132" t="n">
        <v>6.74</v>
      </c>
      <c r="G132" t="n">
        <v>101.17</v>
      </c>
      <c r="H132" t="n">
        <v>1.73</v>
      </c>
      <c r="I132" t="n">
        <v>4</v>
      </c>
      <c r="J132" t="n">
        <v>344.73</v>
      </c>
      <c r="K132" t="n">
        <v>60.56</v>
      </c>
      <c r="L132" t="n">
        <v>33.5</v>
      </c>
      <c r="M132" t="n">
        <v>2</v>
      </c>
      <c r="N132" t="n">
        <v>110.67</v>
      </c>
      <c r="O132" t="n">
        <v>42750.97</v>
      </c>
      <c r="P132" t="n">
        <v>111.51</v>
      </c>
      <c r="Q132" t="n">
        <v>204.14</v>
      </c>
      <c r="R132" t="n">
        <v>23.45</v>
      </c>
      <c r="S132" t="n">
        <v>17.37</v>
      </c>
      <c r="T132" t="n">
        <v>946.62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81.4078353829574</v>
      </c>
      <c r="AB132" t="n">
        <v>111.3857918311422</v>
      </c>
      <c r="AC132" t="n">
        <v>100.7552881897472</v>
      </c>
      <c r="AD132" t="n">
        <v>81407.8353829574</v>
      </c>
      <c r="AE132" t="n">
        <v>111385.7918311422</v>
      </c>
      <c r="AF132" t="n">
        <v>2.242386187412217e-06</v>
      </c>
      <c r="AG132" t="n">
        <v>0.1026041666666667</v>
      </c>
      <c r="AH132" t="n">
        <v>100755.2881897473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10.1543</v>
      </c>
      <c r="E133" t="n">
        <v>9.85</v>
      </c>
      <c r="F133" t="n">
        <v>6.74</v>
      </c>
      <c r="G133" t="n">
        <v>101.07</v>
      </c>
      <c r="H133" t="n">
        <v>1.74</v>
      </c>
      <c r="I133" t="n">
        <v>4</v>
      </c>
      <c r="J133" t="n">
        <v>345.35</v>
      </c>
      <c r="K133" t="n">
        <v>60.56</v>
      </c>
      <c r="L133" t="n">
        <v>33.75</v>
      </c>
      <c r="M133" t="n">
        <v>2</v>
      </c>
      <c r="N133" t="n">
        <v>111.05</v>
      </c>
      <c r="O133" t="n">
        <v>42827.67</v>
      </c>
      <c r="P133" t="n">
        <v>111.34</v>
      </c>
      <c r="Q133" t="n">
        <v>204.18</v>
      </c>
      <c r="R133" t="n">
        <v>23.27</v>
      </c>
      <c r="S133" t="n">
        <v>17.37</v>
      </c>
      <c r="T133" t="n">
        <v>857.3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81.26508764989832</v>
      </c>
      <c r="AB133" t="n">
        <v>111.1904780851854</v>
      </c>
      <c r="AC133" t="n">
        <v>100.5786149135799</v>
      </c>
      <c r="AD133" t="n">
        <v>81265.08764989831</v>
      </c>
      <c r="AE133" t="n">
        <v>111190.4780851854</v>
      </c>
      <c r="AF133" t="n">
        <v>2.243844621228443e-06</v>
      </c>
      <c r="AG133" t="n">
        <v>0.1026041666666667</v>
      </c>
      <c r="AH133" t="n">
        <v>100578.6149135799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10.1569</v>
      </c>
      <c r="E134" t="n">
        <v>9.85</v>
      </c>
      <c r="F134" t="n">
        <v>6.74</v>
      </c>
      <c r="G134" t="n">
        <v>101.03</v>
      </c>
      <c r="H134" t="n">
        <v>1.75</v>
      </c>
      <c r="I134" t="n">
        <v>4</v>
      </c>
      <c r="J134" t="n">
        <v>345.97</v>
      </c>
      <c r="K134" t="n">
        <v>60.56</v>
      </c>
      <c r="L134" t="n">
        <v>34</v>
      </c>
      <c r="M134" t="n">
        <v>2</v>
      </c>
      <c r="N134" t="n">
        <v>111.42</v>
      </c>
      <c r="O134" t="n">
        <v>42904.56</v>
      </c>
      <c r="P134" t="n">
        <v>111.12</v>
      </c>
      <c r="Q134" t="n">
        <v>204.14</v>
      </c>
      <c r="R134" t="n">
        <v>23.16</v>
      </c>
      <c r="S134" t="n">
        <v>17.37</v>
      </c>
      <c r="T134" t="n">
        <v>803.87</v>
      </c>
      <c r="U134" t="n">
        <v>0.75</v>
      </c>
      <c r="V134" t="n">
        <v>0.76</v>
      </c>
      <c r="W134" t="n">
        <v>1.14</v>
      </c>
      <c r="X134" t="n">
        <v>0.04</v>
      </c>
      <c r="Y134" t="n">
        <v>1</v>
      </c>
      <c r="Z134" t="n">
        <v>10</v>
      </c>
      <c r="AA134" t="n">
        <v>81.12691262816188</v>
      </c>
      <c r="AB134" t="n">
        <v>111.0014209245939</v>
      </c>
      <c r="AC134" t="n">
        <v>100.4076011030519</v>
      </c>
      <c r="AD134" t="n">
        <v>81126.91262816188</v>
      </c>
      <c r="AE134" t="n">
        <v>111001.4209245939</v>
      </c>
      <c r="AF134" t="n">
        <v>2.244419155762108e-06</v>
      </c>
      <c r="AG134" t="n">
        <v>0.1026041666666667</v>
      </c>
      <c r="AH134" t="n">
        <v>100407.6011030519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10.1594</v>
      </c>
      <c r="E135" t="n">
        <v>9.84</v>
      </c>
      <c r="F135" t="n">
        <v>6.73</v>
      </c>
      <c r="G135" t="n">
        <v>101</v>
      </c>
      <c r="H135" t="n">
        <v>1.76</v>
      </c>
      <c r="I135" t="n">
        <v>4</v>
      </c>
      <c r="J135" t="n">
        <v>346.6</v>
      </c>
      <c r="K135" t="n">
        <v>60.56</v>
      </c>
      <c r="L135" t="n">
        <v>34.25</v>
      </c>
      <c r="M135" t="n">
        <v>2</v>
      </c>
      <c r="N135" t="n">
        <v>111.8</v>
      </c>
      <c r="O135" t="n">
        <v>42981.64</v>
      </c>
      <c r="P135" t="n">
        <v>111.08</v>
      </c>
      <c r="Q135" t="n">
        <v>204.14</v>
      </c>
      <c r="R135" t="n">
        <v>23.1</v>
      </c>
      <c r="S135" t="n">
        <v>17.37</v>
      </c>
      <c r="T135" t="n">
        <v>771.92</v>
      </c>
      <c r="U135" t="n">
        <v>0.75</v>
      </c>
      <c r="V135" t="n">
        <v>0.76</v>
      </c>
      <c r="W135" t="n">
        <v>1.14</v>
      </c>
      <c r="X135" t="n">
        <v>0.04</v>
      </c>
      <c r="Y135" t="n">
        <v>1</v>
      </c>
      <c r="Z135" t="n">
        <v>10</v>
      </c>
      <c r="AA135" t="n">
        <v>81.05655390920418</v>
      </c>
      <c r="AB135" t="n">
        <v>110.9051530213085</v>
      </c>
      <c r="AC135" t="n">
        <v>100.3205208733431</v>
      </c>
      <c r="AD135" t="n">
        <v>81056.55390920419</v>
      </c>
      <c r="AE135" t="n">
        <v>110905.1530213085</v>
      </c>
      <c r="AF135" t="n">
        <v>2.244971592813709e-06</v>
      </c>
      <c r="AG135" t="n">
        <v>0.1025</v>
      </c>
      <c r="AH135" t="n">
        <v>100320.5208733431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10.1569</v>
      </c>
      <c r="E136" t="n">
        <v>9.85</v>
      </c>
      <c r="F136" t="n">
        <v>6.74</v>
      </c>
      <c r="G136" t="n">
        <v>101.03</v>
      </c>
      <c r="H136" t="n">
        <v>1.77</v>
      </c>
      <c r="I136" t="n">
        <v>4</v>
      </c>
      <c r="J136" t="n">
        <v>347.23</v>
      </c>
      <c r="K136" t="n">
        <v>60.56</v>
      </c>
      <c r="L136" t="n">
        <v>34.5</v>
      </c>
      <c r="M136" t="n">
        <v>2</v>
      </c>
      <c r="N136" t="n">
        <v>112.17</v>
      </c>
      <c r="O136" t="n">
        <v>43058.93</v>
      </c>
      <c r="P136" t="n">
        <v>110.93</v>
      </c>
      <c r="Q136" t="n">
        <v>204.14</v>
      </c>
      <c r="R136" t="n">
        <v>23.14</v>
      </c>
      <c r="S136" t="n">
        <v>17.37</v>
      </c>
      <c r="T136" t="n">
        <v>792.3099999999999</v>
      </c>
      <c r="U136" t="n">
        <v>0.75</v>
      </c>
      <c r="V136" t="n">
        <v>0.76</v>
      </c>
      <c r="W136" t="n">
        <v>1.14</v>
      </c>
      <c r="X136" t="n">
        <v>0.04</v>
      </c>
      <c r="Y136" t="n">
        <v>1</v>
      </c>
      <c r="Z136" t="n">
        <v>10</v>
      </c>
      <c r="AA136" t="n">
        <v>81.02511265693819</v>
      </c>
      <c r="AB136" t="n">
        <v>110.862133712868</v>
      </c>
      <c r="AC136" t="n">
        <v>100.2816072673222</v>
      </c>
      <c r="AD136" t="n">
        <v>81025.11265693819</v>
      </c>
      <c r="AE136" t="n">
        <v>110862.133712868</v>
      </c>
      <c r="AF136" t="n">
        <v>2.244419155762108e-06</v>
      </c>
      <c r="AG136" t="n">
        <v>0.1026041666666667</v>
      </c>
      <c r="AH136" t="n">
        <v>100281.6072673222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10.156</v>
      </c>
      <c r="E137" t="n">
        <v>9.85</v>
      </c>
      <c r="F137" t="n">
        <v>6.74</v>
      </c>
      <c r="G137" t="n">
        <v>101.05</v>
      </c>
      <c r="H137" t="n">
        <v>1.78</v>
      </c>
      <c r="I137" t="n">
        <v>4</v>
      </c>
      <c r="J137" t="n">
        <v>347.85</v>
      </c>
      <c r="K137" t="n">
        <v>60.56</v>
      </c>
      <c r="L137" t="n">
        <v>34.75</v>
      </c>
      <c r="M137" t="n">
        <v>2</v>
      </c>
      <c r="N137" t="n">
        <v>112.55</v>
      </c>
      <c r="O137" t="n">
        <v>43136.41</v>
      </c>
      <c r="P137" t="n">
        <v>110.84</v>
      </c>
      <c r="Q137" t="n">
        <v>204.14</v>
      </c>
      <c r="R137" t="n">
        <v>23.18</v>
      </c>
      <c r="S137" t="n">
        <v>17.37</v>
      </c>
      <c r="T137" t="n">
        <v>813.39</v>
      </c>
      <c r="U137" t="n">
        <v>0.75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80.98389409905793</v>
      </c>
      <c r="AB137" t="n">
        <v>110.8057366635418</v>
      </c>
      <c r="AC137" t="n">
        <v>100.2305926732299</v>
      </c>
      <c r="AD137" t="n">
        <v>80983.89409905793</v>
      </c>
      <c r="AE137" t="n">
        <v>110805.7366635418</v>
      </c>
      <c r="AF137" t="n">
        <v>2.244220278423532e-06</v>
      </c>
      <c r="AG137" t="n">
        <v>0.1026041666666667</v>
      </c>
      <c r="AH137" t="n">
        <v>100230.5926732299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10.1572</v>
      </c>
      <c r="E138" t="n">
        <v>9.85</v>
      </c>
      <c r="F138" t="n">
        <v>6.74</v>
      </c>
      <c r="G138" t="n">
        <v>101.03</v>
      </c>
      <c r="H138" t="n">
        <v>1.79</v>
      </c>
      <c r="I138" t="n">
        <v>4</v>
      </c>
      <c r="J138" t="n">
        <v>348.48</v>
      </c>
      <c r="K138" t="n">
        <v>60.56</v>
      </c>
      <c r="L138" t="n">
        <v>35</v>
      </c>
      <c r="M138" t="n">
        <v>2</v>
      </c>
      <c r="N138" t="n">
        <v>112.93</v>
      </c>
      <c r="O138" t="n">
        <v>43214.09</v>
      </c>
      <c r="P138" t="n">
        <v>110.68</v>
      </c>
      <c r="Q138" t="n">
        <v>204.14</v>
      </c>
      <c r="R138" t="n">
        <v>23.22</v>
      </c>
      <c r="S138" t="n">
        <v>17.37</v>
      </c>
      <c r="T138" t="n">
        <v>829.92</v>
      </c>
      <c r="U138" t="n">
        <v>0.75</v>
      </c>
      <c r="V138" t="n">
        <v>0.76</v>
      </c>
      <c r="W138" t="n">
        <v>1.14</v>
      </c>
      <c r="X138" t="n">
        <v>0.04</v>
      </c>
      <c r="Y138" t="n">
        <v>1</v>
      </c>
      <c r="Z138" t="n">
        <v>10</v>
      </c>
      <c r="AA138" t="n">
        <v>80.88883397375734</v>
      </c>
      <c r="AB138" t="n">
        <v>110.6756712063489</v>
      </c>
      <c r="AC138" t="n">
        <v>100.1129404807234</v>
      </c>
      <c r="AD138" t="n">
        <v>80888.83397375734</v>
      </c>
      <c r="AE138" t="n">
        <v>110675.6712063489</v>
      </c>
      <c r="AF138" t="n">
        <v>2.2444854482083e-06</v>
      </c>
      <c r="AG138" t="n">
        <v>0.1026041666666667</v>
      </c>
      <c r="AH138" t="n">
        <v>100112.9404807234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10.1557</v>
      </c>
      <c r="E139" t="n">
        <v>9.85</v>
      </c>
      <c r="F139" t="n">
        <v>6.74</v>
      </c>
      <c r="G139" t="n">
        <v>101.05</v>
      </c>
      <c r="H139" t="n">
        <v>1.8</v>
      </c>
      <c r="I139" t="n">
        <v>4</v>
      </c>
      <c r="J139" t="n">
        <v>349.12</v>
      </c>
      <c r="K139" t="n">
        <v>60.56</v>
      </c>
      <c r="L139" t="n">
        <v>35.25</v>
      </c>
      <c r="M139" t="n">
        <v>2</v>
      </c>
      <c r="N139" t="n">
        <v>113.31</v>
      </c>
      <c r="O139" t="n">
        <v>43291.97</v>
      </c>
      <c r="P139" t="n">
        <v>110.7</v>
      </c>
      <c r="Q139" t="n">
        <v>204.14</v>
      </c>
      <c r="R139" t="n">
        <v>23.23</v>
      </c>
      <c r="S139" t="n">
        <v>17.37</v>
      </c>
      <c r="T139" t="n">
        <v>837.53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80.91120916686452</v>
      </c>
      <c r="AB139" t="n">
        <v>110.706285932682</v>
      </c>
      <c r="AC139" t="n">
        <v>100.1406333805433</v>
      </c>
      <c r="AD139" t="n">
        <v>80911.20916686453</v>
      </c>
      <c r="AE139" t="n">
        <v>110706.285932682</v>
      </c>
      <c r="AF139" t="n">
        <v>2.24415398597734e-06</v>
      </c>
      <c r="AG139" t="n">
        <v>0.1026041666666667</v>
      </c>
      <c r="AH139" t="n">
        <v>100140.6333805433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10.1534</v>
      </c>
      <c r="E140" t="n">
        <v>9.85</v>
      </c>
      <c r="F140" t="n">
        <v>6.74</v>
      </c>
      <c r="G140" t="n">
        <v>101.08</v>
      </c>
      <c r="H140" t="n">
        <v>1.81</v>
      </c>
      <c r="I140" t="n">
        <v>4</v>
      </c>
      <c r="J140" t="n">
        <v>349.75</v>
      </c>
      <c r="K140" t="n">
        <v>60.56</v>
      </c>
      <c r="L140" t="n">
        <v>35.5</v>
      </c>
      <c r="M140" t="n">
        <v>2</v>
      </c>
      <c r="N140" t="n">
        <v>113.69</v>
      </c>
      <c r="O140" t="n">
        <v>43370.05</v>
      </c>
      <c r="P140" t="n">
        <v>110.6</v>
      </c>
      <c r="Q140" t="n">
        <v>204.14</v>
      </c>
      <c r="R140" t="n">
        <v>23.27</v>
      </c>
      <c r="S140" t="n">
        <v>17.37</v>
      </c>
      <c r="T140" t="n">
        <v>855.08</v>
      </c>
      <c r="U140" t="n">
        <v>0.75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80.87549669860506</v>
      </c>
      <c r="AB140" t="n">
        <v>110.6574225580865</v>
      </c>
      <c r="AC140" t="n">
        <v>100.096433457839</v>
      </c>
      <c r="AD140" t="n">
        <v>80875.49669860506</v>
      </c>
      <c r="AE140" t="n">
        <v>110657.4225580865</v>
      </c>
      <c r="AF140" t="n">
        <v>2.243645743889867e-06</v>
      </c>
      <c r="AG140" t="n">
        <v>0.1026041666666667</v>
      </c>
      <c r="AH140" t="n">
        <v>100096.433457839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10.1511</v>
      </c>
      <c r="E141" t="n">
        <v>9.85</v>
      </c>
      <c r="F141" t="n">
        <v>6.74</v>
      </c>
      <c r="G141" t="n">
        <v>101.12</v>
      </c>
      <c r="H141" t="n">
        <v>1.82</v>
      </c>
      <c r="I141" t="n">
        <v>4</v>
      </c>
      <c r="J141" t="n">
        <v>350.38</v>
      </c>
      <c r="K141" t="n">
        <v>60.56</v>
      </c>
      <c r="L141" t="n">
        <v>35.75</v>
      </c>
      <c r="M141" t="n">
        <v>2</v>
      </c>
      <c r="N141" t="n">
        <v>114.08</v>
      </c>
      <c r="O141" t="n">
        <v>43448.34</v>
      </c>
      <c r="P141" t="n">
        <v>110.53</v>
      </c>
      <c r="Q141" t="n">
        <v>204.14</v>
      </c>
      <c r="R141" t="n">
        <v>23.37</v>
      </c>
      <c r="S141" t="n">
        <v>17.37</v>
      </c>
      <c r="T141" t="n">
        <v>908.14</v>
      </c>
      <c r="U141" t="n">
        <v>0.74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80.85585091076986</v>
      </c>
      <c r="AB141" t="n">
        <v>110.6305423244594</v>
      </c>
      <c r="AC141" t="n">
        <v>100.0721186359826</v>
      </c>
      <c r="AD141" t="n">
        <v>80855.85091076986</v>
      </c>
      <c r="AE141" t="n">
        <v>110630.5423244594</v>
      </c>
      <c r="AF141" t="n">
        <v>2.243137501802394e-06</v>
      </c>
      <c r="AG141" t="n">
        <v>0.1026041666666667</v>
      </c>
      <c r="AH141" t="n">
        <v>100072.1186359826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10.1526</v>
      </c>
      <c r="E142" t="n">
        <v>9.85</v>
      </c>
      <c r="F142" t="n">
        <v>6.74</v>
      </c>
      <c r="G142" t="n">
        <v>101.1</v>
      </c>
      <c r="H142" t="n">
        <v>1.83</v>
      </c>
      <c r="I142" t="n">
        <v>4</v>
      </c>
      <c r="J142" t="n">
        <v>351.02</v>
      </c>
      <c r="K142" t="n">
        <v>60.56</v>
      </c>
      <c r="L142" t="n">
        <v>36</v>
      </c>
      <c r="M142" t="n">
        <v>2</v>
      </c>
      <c r="N142" t="n">
        <v>114.47</v>
      </c>
      <c r="O142" t="n">
        <v>43526.84</v>
      </c>
      <c r="P142" t="n">
        <v>110.23</v>
      </c>
      <c r="Q142" t="n">
        <v>204.14</v>
      </c>
      <c r="R142" t="n">
        <v>23.39</v>
      </c>
      <c r="S142" t="n">
        <v>17.37</v>
      </c>
      <c r="T142" t="n">
        <v>916.17</v>
      </c>
      <c r="U142" t="n">
        <v>0.74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80.6833892090587</v>
      </c>
      <c r="AB142" t="n">
        <v>110.394572615705</v>
      </c>
      <c r="AC142" t="n">
        <v>99.85866954504613</v>
      </c>
      <c r="AD142" t="n">
        <v>80683.3892090587</v>
      </c>
      <c r="AE142" t="n">
        <v>110394.572615705</v>
      </c>
      <c r="AF142" t="n">
        <v>2.243468964033354e-06</v>
      </c>
      <c r="AG142" t="n">
        <v>0.1026041666666667</v>
      </c>
      <c r="AH142" t="n">
        <v>99858.66954504613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10.1506</v>
      </c>
      <c r="E143" t="n">
        <v>9.85</v>
      </c>
      <c r="F143" t="n">
        <v>6.74</v>
      </c>
      <c r="G143" t="n">
        <v>101.12</v>
      </c>
      <c r="H143" t="n">
        <v>1.84</v>
      </c>
      <c r="I143" t="n">
        <v>4</v>
      </c>
      <c r="J143" t="n">
        <v>351.66</v>
      </c>
      <c r="K143" t="n">
        <v>60.56</v>
      </c>
      <c r="L143" t="n">
        <v>36.25</v>
      </c>
      <c r="M143" t="n">
        <v>2</v>
      </c>
      <c r="N143" t="n">
        <v>114.85</v>
      </c>
      <c r="O143" t="n">
        <v>43605.54</v>
      </c>
      <c r="P143" t="n">
        <v>110.17</v>
      </c>
      <c r="Q143" t="n">
        <v>204.14</v>
      </c>
      <c r="R143" t="n">
        <v>23.42</v>
      </c>
      <c r="S143" t="n">
        <v>17.37</v>
      </c>
      <c r="T143" t="n">
        <v>933.03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80.66673341526513</v>
      </c>
      <c r="AB143" t="n">
        <v>110.3717834238349</v>
      </c>
      <c r="AC143" t="n">
        <v>99.83805532166326</v>
      </c>
      <c r="AD143" t="n">
        <v>80666.73341526513</v>
      </c>
      <c r="AE143" t="n">
        <v>110371.7834238349</v>
      </c>
      <c r="AF143" t="n">
        <v>2.243027014392074e-06</v>
      </c>
      <c r="AG143" t="n">
        <v>0.1026041666666667</v>
      </c>
      <c r="AH143" t="n">
        <v>99838.05532166327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10.1534</v>
      </c>
      <c r="E144" t="n">
        <v>9.85</v>
      </c>
      <c r="F144" t="n">
        <v>6.74</v>
      </c>
      <c r="G144" t="n">
        <v>101.08</v>
      </c>
      <c r="H144" t="n">
        <v>1.85</v>
      </c>
      <c r="I144" t="n">
        <v>4</v>
      </c>
      <c r="J144" t="n">
        <v>352.3</v>
      </c>
      <c r="K144" t="n">
        <v>60.56</v>
      </c>
      <c r="L144" t="n">
        <v>36.5</v>
      </c>
      <c r="M144" t="n">
        <v>2</v>
      </c>
      <c r="N144" t="n">
        <v>115.24</v>
      </c>
      <c r="O144" t="n">
        <v>43684.46</v>
      </c>
      <c r="P144" t="n">
        <v>110.02</v>
      </c>
      <c r="Q144" t="n">
        <v>204.14</v>
      </c>
      <c r="R144" t="n">
        <v>23.25</v>
      </c>
      <c r="S144" t="n">
        <v>17.37</v>
      </c>
      <c r="T144" t="n">
        <v>845.0599999999999</v>
      </c>
      <c r="U144" t="n">
        <v>0.75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80.5646317697304</v>
      </c>
      <c r="AB144" t="n">
        <v>110.2320834480076</v>
      </c>
      <c r="AC144" t="n">
        <v>99.71168811545877</v>
      </c>
      <c r="AD144" t="n">
        <v>80564.6317697304</v>
      </c>
      <c r="AE144" t="n">
        <v>110232.0834480076</v>
      </c>
      <c r="AF144" t="n">
        <v>2.243645743889867e-06</v>
      </c>
      <c r="AG144" t="n">
        <v>0.1026041666666667</v>
      </c>
      <c r="AH144" t="n">
        <v>99711.68811545878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10.1534</v>
      </c>
      <c r="E145" t="n">
        <v>9.85</v>
      </c>
      <c r="F145" t="n">
        <v>6.74</v>
      </c>
      <c r="G145" t="n">
        <v>101.08</v>
      </c>
      <c r="H145" t="n">
        <v>1.86</v>
      </c>
      <c r="I145" t="n">
        <v>4</v>
      </c>
      <c r="J145" t="n">
        <v>352.94</v>
      </c>
      <c r="K145" t="n">
        <v>60.56</v>
      </c>
      <c r="L145" t="n">
        <v>36.75</v>
      </c>
      <c r="M145" t="n">
        <v>2</v>
      </c>
      <c r="N145" t="n">
        <v>115.64</v>
      </c>
      <c r="O145" t="n">
        <v>43763.7</v>
      </c>
      <c r="P145" t="n">
        <v>109.89</v>
      </c>
      <c r="Q145" t="n">
        <v>204.14</v>
      </c>
      <c r="R145" t="n">
        <v>23.26</v>
      </c>
      <c r="S145" t="n">
        <v>17.37</v>
      </c>
      <c r="T145" t="n">
        <v>854.16</v>
      </c>
      <c r="U145" t="n">
        <v>0.75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80.49495514774125</v>
      </c>
      <c r="AB145" t="n">
        <v>110.1367488198865</v>
      </c>
      <c r="AC145" t="n">
        <v>99.62545209044251</v>
      </c>
      <c r="AD145" t="n">
        <v>80494.95514774125</v>
      </c>
      <c r="AE145" t="n">
        <v>110136.7488198865</v>
      </c>
      <c r="AF145" t="n">
        <v>2.243645743889867e-06</v>
      </c>
      <c r="AG145" t="n">
        <v>0.1026041666666667</v>
      </c>
      <c r="AH145" t="n">
        <v>99625.4520904425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10.1537</v>
      </c>
      <c r="E146" t="n">
        <v>9.85</v>
      </c>
      <c r="F146" t="n">
        <v>6.74</v>
      </c>
      <c r="G146" t="n">
        <v>101.08</v>
      </c>
      <c r="H146" t="n">
        <v>1.87</v>
      </c>
      <c r="I146" t="n">
        <v>4</v>
      </c>
      <c r="J146" t="n">
        <v>353.58</v>
      </c>
      <c r="K146" t="n">
        <v>60.56</v>
      </c>
      <c r="L146" t="n">
        <v>37</v>
      </c>
      <c r="M146" t="n">
        <v>2</v>
      </c>
      <c r="N146" t="n">
        <v>116.03</v>
      </c>
      <c r="O146" t="n">
        <v>43843.04</v>
      </c>
      <c r="P146" t="n">
        <v>109.84</v>
      </c>
      <c r="Q146" t="n">
        <v>204.16</v>
      </c>
      <c r="R146" t="n">
        <v>23.3</v>
      </c>
      <c r="S146" t="n">
        <v>17.37</v>
      </c>
      <c r="T146" t="n">
        <v>873.34</v>
      </c>
      <c r="U146" t="n">
        <v>0.75</v>
      </c>
      <c r="V146" t="n">
        <v>0.76</v>
      </c>
      <c r="W146" t="n">
        <v>1.14</v>
      </c>
      <c r="X146" t="n">
        <v>0.05</v>
      </c>
      <c r="Y146" t="n">
        <v>1</v>
      </c>
      <c r="Z146" t="n">
        <v>10</v>
      </c>
      <c r="AA146" t="n">
        <v>80.46583678890062</v>
      </c>
      <c r="AB146" t="n">
        <v>110.0969077967094</v>
      </c>
      <c r="AC146" t="n">
        <v>99.58941343860023</v>
      </c>
      <c r="AD146" t="n">
        <v>80465.83678890062</v>
      </c>
      <c r="AE146" t="n">
        <v>110096.9077967094</v>
      </c>
      <c r="AF146" t="n">
        <v>2.243712036336059e-06</v>
      </c>
      <c r="AG146" t="n">
        <v>0.1026041666666667</v>
      </c>
      <c r="AH146" t="n">
        <v>99589.41343860023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10.1543</v>
      </c>
      <c r="E147" t="n">
        <v>9.85</v>
      </c>
      <c r="F147" t="n">
        <v>6.74</v>
      </c>
      <c r="G147" t="n">
        <v>101.07</v>
      </c>
      <c r="H147" t="n">
        <v>1.87</v>
      </c>
      <c r="I147" t="n">
        <v>4</v>
      </c>
      <c r="J147" t="n">
        <v>354.23</v>
      </c>
      <c r="K147" t="n">
        <v>60.56</v>
      </c>
      <c r="L147" t="n">
        <v>37.25</v>
      </c>
      <c r="M147" t="n">
        <v>2</v>
      </c>
      <c r="N147" t="n">
        <v>116.42</v>
      </c>
      <c r="O147" t="n">
        <v>43922.6</v>
      </c>
      <c r="P147" t="n">
        <v>109.75</v>
      </c>
      <c r="Q147" t="n">
        <v>204.14</v>
      </c>
      <c r="R147" t="n">
        <v>23.25</v>
      </c>
      <c r="S147" t="n">
        <v>17.37</v>
      </c>
      <c r="T147" t="n">
        <v>849.03</v>
      </c>
      <c r="U147" t="n">
        <v>0.75</v>
      </c>
      <c r="V147" t="n">
        <v>0.76</v>
      </c>
      <c r="W147" t="n">
        <v>1.14</v>
      </c>
      <c r="X147" t="n">
        <v>0.05</v>
      </c>
      <c r="Y147" t="n">
        <v>1</v>
      </c>
      <c r="Z147" t="n">
        <v>10</v>
      </c>
      <c r="AA147" t="n">
        <v>80.41296449798594</v>
      </c>
      <c r="AB147" t="n">
        <v>110.0245655957192</v>
      </c>
      <c r="AC147" t="n">
        <v>99.52397547573952</v>
      </c>
      <c r="AD147" t="n">
        <v>80412.96449798594</v>
      </c>
      <c r="AE147" t="n">
        <v>110024.5655957191</v>
      </c>
      <c r="AF147" t="n">
        <v>2.243844621228443e-06</v>
      </c>
      <c r="AG147" t="n">
        <v>0.1026041666666667</v>
      </c>
      <c r="AH147" t="n">
        <v>99523.97547573951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10.1543</v>
      </c>
      <c r="E148" t="n">
        <v>9.85</v>
      </c>
      <c r="F148" t="n">
        <v>6.74</v>
      </c>
      <c r="G148" t="n">
        <v>101.07</v>
      </c>
      <c r="H148" t="n">
        <v>1.88</v>
      </c>
      <c r="I148" t="n">
        <v>4</v>
      </c>
      <c r="J148" t="n">
        <v>354.88</v>
      </c>
      <c r="K148" t="n">
        <v>60.56</v>
      </c>
      <c r="L148" t="n">
        <v>37.5</v>
      </c>
      <c r="M148" t="n">
        <v>2</v>
      </c>
      <c r="N148" t="n">
        <v>116.82</v>
      </c>
      <c r="O148" t="n">
        <v>44002.37</v>
      </c>
      <c r="P148" t="n">
        <v>109.62</v>
      </c>
      <c r="Q148" t="n">
        <v>204.14</v>
      </c>
      <c r="R148" t="n">
        <v>23.28</v>
      </c>
      <c r="S148" t="n">
        <v>17.37</v>
      </c>
      <c r="T148" t="n">
        <v>862.11</v>
      </c>
      <c r="U148" t="n">
        <v>0.75</v>
      </c>
      <c r="V148" t="n">
        <v>0.76</v>
      </c>
      <c r="W148" t="n">
        <v>1.14</v>
      </c>
      <c r="X148" t="n">
        <v>0.05</v>
      </c>
      <c r="Y148" t="n">
        <v>1</v>
      </c>
      <c r="Z148" t="n">
        <v>10</v>
      </c>
      <c r="AA148" t="n">
        <v>80.34329405160317</v>
      </c>
      <c r="AB148" t="n">
        <v>109.9292394173351</v>
      </c>
      <c r="AC148" t="n">
        <v>99.43774709402931</v>
      </c>
      <c r="AD148" t="n">
        <v>80343.29405160317</v>
      </c>
      <c r="AE148" t="n">
        <v>109929.2394173351</v>
      </c>
      <c r="AF148" t="n">
        <v>2.243844621228443e-06</v>
      </c>
      <c r="AG148" t="n">
        <v>0.1026041666666667</v>
      </c>
      <c r="AH148" t="n">
        <v>99437.7470940293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10.1523</v>
      </c>
      <c r="E149" t="n">
        <v>9.85</v>
      </c>
      <c r="F149" t="n">
        <v>6.74</v>
      </c>
      <c r="G149" t="n">
        <v>101.1</v>
      </c>
      <c r="H149" t="n">
        <v>1.89</v>
      </c>
      <c r="I149" t="n">
        <v>4</v>
      </c>
      <c r="J149" t="n">
        <v>355.52</v>
      </c>
      <c r="K149" t="n">
        <v>60.56</v>
      </c>
      <c r="L149" t="n">
        <v>37.75</v>
      </c>
      <c r="M149" t="n">
        <v>2</v>
      </c>
      <c r="N149" t="n">
        <v>117.22</v>
      </c>
      <c r="O149" t="n">
        <v>44082.36</v>
      </c>
      <c r="P149" t="n">
        <v>109.37</v>
      </c>
      <c r="Q149" t="n">
        <v>204.14</v>
      </c>
      <c r="R149" t="n">
        <v>23.32</v>
      </c>
      <c r="S149" t="n">
        <v>17.37</v>
      </c>
      <c r="T149" t="n">
        <v>882.21</v>
      </c>
      <c r="U149" t="n">
        <v>0.75</v>
      </c>
      <c r="V149" t="n">
        <v>0.76</v>
      </c>
      <c r="W149" t="n">
        <v>1.14</v>
      </c>
      <c r="X149" t="n">
        <v>0.05</v>
      </c>
      <c r="Y149" t="n">
        <v>1</v>
      </c>
      <c r="Z149" t="n">
        <v>10</v>
      </c>
      <c r="AA149" t="n">
        <v>80.2247279514566</v>
      </c>
      <c r="AB149" t="n">
        <v>109.7670120483475</v>
      </c>
      <c r="AC149" t="n">
        <v>99.29100247745026</v>
      </c>
      <c r="AD149" t="n">
        <v>80224.7279514566</v>
      </c>
      <c r="AE149" t="n">
        <v>109767.0120483475</v>
      </c>
      <c r="AF149" t="n">
        <v>2.243402671587162e-06</v>
      </c>
      <c r="AG149" t="n">
        <v>0.1026041666666667</v>
      </c>
      <c r="AH149" t="n">
        <v>99291.00247745027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10.1477</v>
      </c>
      <c r="E150" t="n">
        <v>9.85</v>
      </c>
      <c r="F150" t="n">
        <v>6.74</v>
      </c>
      <c r="G150" t="n">
        <v>101.17</v>
      </c>
      <c r="H150" t="n">
        <v>1.9</v>
      </c>
      <c r="I150" t="n">
        <v>4</v>
      </c>
      <c r="J150" t="n">
        <v>356.17</v>
      </c>
      <c r="K150" t="n">
        <v>60.56</v>
      </c>
      <c r="L150" t="n">
        <v>38</v>
      </c>
      <c r="M150" t="n">
        <v>2</v>
      </c>
      <c r="N150" t="n">
        <v>117.62</v>
      </c>
      <c r="O150" t="n">
        <v>44162.57</v>
      </c>
      <c r="P150" t="n">
        <v>109.33</v>
      </c>
      <c r="Q150" t="n">
        <v>204.14</v>
      </c>
      <c r="R150" t="n">
        <v>23.5</v>
      </c>
      <c r="S150" t="n">
        <v>17.37</v>
      </c>
      <c r="T150" t="n">
        <v>971.66</v>
      </c>
      <c r="U150" t="n">
        <v>0.74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80.23875572195347</v>
      </c>
      <c r="AB150" t="n">
        <v>109.7862054628029</v>
      </c>
      <c r="AC150" t="n">
        <v>99.30836409936815</v>
      </c>
      <c r="AD150" t="n">
        <v>80238.75572195346</v>
      </c>
      <c r="AE150" t="n">
        <v>109786.2054628029</v>
      </c>
      <c r="AF150" t="n">
        <v>2.242386187412217e-06</v>
      </c>
      <c r="AG150" t="n">
        <v>0.1026041666666667</v>
      </c>
      <c r="AH150" t="n">
        <v>99308.36409936815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10.1491</v>
      </c>
      <c r="E151" t="n">
        <v>9.85</v>
      </c>
      <c r="F151" t="n">
        <v>6.74</v>
      </c>
      <c r="G151" t="n">
        <v>101.15</v>
      </c>
      <c r="H151" t="n">
        <v>1.91</v>
      </c>
      <c r="I151" t="n">
        <v>4</v>
      </c>
      <c r="J151" t="n">
        <v>356.83</v>
      </c>
      <c r="K151" t="n">
        <v>60.56</v>
      </c>
      <c r="L151" t="n">
        <v>38.25</v>
      </c>
      <c r="M151" t="n">
        <v>2</v>
      </c>
      <c r="N151" t="n">
        <v>118.02</v>
      </c>
      <c r="O151" t="n">
        <v>44243</v>
      </c>
      <c r="P151" t="n">
        <v>109.02</v>
      </c>
      <c r="Q151" t="n">
        <v>204.14</v>
      </c>
      <c r="R151" t="n">
        <v>23.4</v>
      </c>
      <c r="S151" t="n">
        <v>17.37</v>
      </c>
      <c r="T151" t="n">
        <v>920.85</v>
      </c>
      <c r="U151" t="n">
        <v>0.74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80.06173504836161</v>
      </c>
      <c r="AB151" t="n">
        <v>109.5439979675937</v>
      </c>
      <c r="AC151" t="n">
        <v>99.08927254756128</v>
      </c>
      <c r="AD151" t="n">
        <v>80061.73504836162</v>
      </c>
      <c r="AE151" t="n">
        <v>109543.9979675937</v>
      </c>
      <c r="AF151" t="n">
        <v>2.242695552161113e-06</v>
      </c>
      <c r="AG151" t="n">
        <v>0.1026041666666667</v>
      </c>
      <c r="AH151" t="n">
        <v>99089.27254756128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10.1529</v>
      </c>
      <c r="E152" t="n">
        <v>9.85</v>
      </c>
      <c r="F152" t="n">
        <v>6.74</v>
      </c>
      <c r="G152" t="n">
        <v>101.09</v>
      </c>
      <c r="H152" t="n">
        <v>1.92</v>
      </c>
      <c r="I152" t="n">
        <v>4</v>
      </c>
      <c r="J152" t="n">
        <v>357.48</v>
      </c>
      <c r="K152" t="n">
        <v>60.56</v>
      </c>
      <c r="L152" t="n">
        <v>38.5</v>
      </c>
      <c r="M152" t="n">
        <v>2</v>
      </c>
      <c r="N152" t="n">
        <v>118.43</v>
      </c>
      <c r="O152" t="n">
        <v>44323.66</v>
      </c>
      <c r="P152" t="n">
        <v>108.83</v>
      </c>
      <c r="Q152" t="n">
        <v>204.14</v>
      </c>
      <c r="R152" t="n">
        <v>23.34</v>
      </c>
      <c r="S152" t="n">
        <v>17.37</v>
      </c>
      <c r="T152" t="n">
        <v>891.05</v>
      </c>
      <c r="U152" t="n">
        <v>0.74</v>
      </c>
      <c r="V152" t="n">
        <v>0.76</v>
      </c>
      <c r="W152" t="n">
        <v>1.14</v>
      </c>
      <c r="X152" t="n">
        <v>0.05</v>
      </c>
      <c r="Y152" t="n">
        <v>1</v>
      </c>
      <c r="Z152" t="n">
        <v>10</v>
      </c>
      <c r="AA152" t="n">
        <v>79.93066243387402</v>
      </c>
      <c r="AB152" t="n">
        <v>109.3646586339362</v>
      </c>
      <c r="AC152" t="n">
        <v>98.92704910820368</v>
      </c>
      <c r="AD152" t="n">
        <v>79930.66243387402</v>
      </c>
      <c r="AE152" t="n">
        <v>109364.6586339362</v>
      </c>
      <c r="AF152" t="n">
        <v>2.243535256479547e-06</v>
      </c>
      <c r="AG152" t="n">
        <v>0.1026041666666667</v>
      </c>
      <c r="AH152" t="n">
        <v>98927.04910820368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10.2293</v>
      </c>
      <c r="E153" t="n">
        <v>9.779999999999999</v>
      </c>
      <c r="F153" t="n">
        <v>6.72</v>
      </c>
      <c r="G153" t="n">
        <v>134.36</v>
      </c>
      <c r="H153" t="n">
        <v>1.93</v>
      </c>
      <c r="I153" t="n">
        <v>3</v>
      </c>
      <c r="J153" t="n">
        <v>358.14</v>
      </c>
      <c r="K153" t="n">
        <v>60.56</v>
      </c>
      <c r="L153" t="n">
        <v>38.75</v>
      </c>
      <c r="M153" t="n">
        <v>1</v>
      </c>
      <c r="N153" t="n">
        <v>118.83</v>
      </c>
      <c r="O153" t="n">
        <v>44404.54</v>
      </c>
      <c r="P153" t="n">
        <v>108.15</v>
      </c>
      <c r="Q153" t="n">
        <v>204.16</v>
      </c>
      <c r="R153" t="n">
        <v>22.57</v>
      </c>
      <c r="S153" t="n">
        <v>17.37</v>
      </c>
      <c r="T153" t="n">
        <v>513.78</v>
      </c>
      <c r="U153" t="n">
        <v>0.77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78.92639208841234</v>
      </c>
      <c r="AB153" t="n">
        <v>107.9905716419954</v>
      </c>
      <c r="AC153" t="n">
        <v>97.68410305023012</v>
      </c>
      <c r="AD153" t="n">
        <v>78926.39208841234</v>
      </c>
      <c r="AE153" t="n">
        <v>107990.5716419954</v>
      </c>
      <c r="AF153" t="n">
        <v>2.26041773277647e-06</v>
      </c>
      <c r="AG153" t="n">
        <v>0.101875</v>
      </c>
      <c r="AH153" t="n">
        <v>97684.10305023011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10.2296</v>
      </c>
      <c r="E154" t="n">
        <v>9.779999999999999</v>
      </c>
      <c r="F154" t="n">
        <v>6.72</v>
      </c>
      <c r="G154" t="n">
        <v>134.36</v>
      </c>
      <c r="H154" t="n">
        <v>1.94</v>
      </c>
      <c r="I154" t="n">
        <v>3</v>
      </c>
      <c r="J154" t="n">
        <v>358.79</v>
      </c>
      <c r="K154" t="n">
        <v>60.56</v>
      </c>
      <c r="L154" t="n">
        <v>39</v>
      </c>
      <c r="M154" t="n">
        <v>1</v>
      </c>
      <c r="N154" t="n">
        <v>119.24</v>
      </c>
      <c r="O154" t="n">
        <v>44485.65</v>
      </c>
      <c r="P154" t="n">
        <v>108.28</v>
      </c>
      <c r="Q154" t="n">
        <v>204.14</v>
      </c>
      <c r="R154" t="n">
        <v>22.6</v>
      </c>
      <c r="S154" t="n">
        <v>17.37</v>
      </c>
      <c r="T154" t="n">
        <v>528.6</v>
      </c>
      <c r="U154" t="n">
        <v>0.77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78.99329239125683</v>
      </c>
      <c r="AB154" t="n">
        <v>108.0821075877803</v>
      </c>
      <c r="AC154" t="n">
        <v>97.7669029338208</v>
      </c>
      <c r="AD154" t="n">
        <v>78993.29239125684</v>
      </c>
      <c r="AE154" t="n">
        <v>108082.1075877803</v>
      </c>
      <c r="AF154" t="n">
        <v>2.260484025222662e-06</v>
      </c>
      <c r="AG154" t="n">
        <v>0.101875</v>
      </c>
      <c r="AH154" t="n">
        <v>97766.90293382081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10.2296</v>
      </c>
      <c r="E155" t="n">
        <v>9.779999999999999</v>
      </c>
      <c r="F155" t="n">
        <v>6.72</v>
      </c>
      <c r="G155" t="n">
        <v>134.36</v>
      </c>
      <c r="H155" t="n">
        <v>1.95</v>
      </c>
      <c r="I155" t="n">
        <v>3</v>
      </c>
      <c r="J155" t="n">
        <v>359.45</v>
      </c>
      <c r="K155" t="n">
        <v>60.56</v>
      </c>
      <c r="L155" t="n">
        <v>39.25</v>
      </c>
      <c r="M155" t="n">
        <v>1</v>
      </c>
      <c r="N155" t="n">
        <v>119.65</v>
      </c>
      <c r="O155" t="n">
        <v>44566.98</v>
      </c>
      <c r="P155" t="n">
        <v>108.68</v>
      </c>
      <c r="Q155" t="n">
        <v>204.14</v>
      </c>
      <c r="R155" t="n">
        <v>22.62</v>
      </c>
      <c r="S155" t="n">
        <v>17.37</v>
      </c>
      <c r="T155" t="n">
        <v>534.99</v>
      </c>
      <c r="U155" t="n">
        <v>0.77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79.2060850152874</v>
      </c>
      <c r="AB155" t="n">
        <v>108.3732598437268</v>
      </c>
      <c r="AC155" t="n">
        <v>98.03026802709464</v>
      </c>
      <c r="AD155" t="n">
        <v>79206.0850152874</v>
      </c>
      <c r="AE155" t="n">
        <v>108373.2598437268</v>
      </c>
      <c r="AF155" t="n">
        <v>2.260484025222662e-06</v>
      </c>
      <c r="AG155" t="n">
        <v>0.101875</v>
      </c>
      <c r="AH155" t="n">
        <v>98030.26802709463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10.229</v>
      </c>
      <c r="E156" t="n">
        <v>9.779999999999999</v>
      </c>
      <c r="F156" t="n">
        <v>6.72</v>
      </c>
      <c r="G156" t="n">
        <v>134.37</v>
      </c>
      <c r="H156" t="n">
        <v>1.96</v>
      </c>
      <c r="I156" t="n">
        <v>3</v>
      </c>
      <c r="J156" t="n">
        <v>360.12</v>
      </c>
      <c r="K156" t="n">
        <v>60.56</v>
      </c>
      <c r="L156" t="n">
        <v>39.5</v>
      </c>
      <c r="M156" t="n">
        <v>1</v>
      </c>
      <c r="N156" t="n">
        <v>120.06</v>
      </c>
      <c r="O156" t="n">
        <v>44648.55</v>
      </c>
      <c r="P156" t="n">
        <v>108.82</v>
      </c>
      <c r="Q156" t="n">
        <v>204.14</v>
      </c>
      <c r="R156" t="n">
        <v>22.67</v>
      </c>
      <c r="S156" t="n">
        <v>17.37</v>
      </c>
      <c r="T156" t="n">
        <v>564.65</v>
      </c>
      <c r="U156" t="n">
        <v>0.77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79.28509807292588</v>
      </c>
      <c r="AB156" t="n">
        <v>108.4813689949978</v>
      </c>
      <c r="AC156" t="n">
        <v>98.12805939270049</v>
      </c>
      <c r="AD156" t="n">
        <v>79285.09807292587</v>
      </c>
      <c r="AE156" t="n">
        <v>108481.3689949978</v>
      </c>
      <c r="AF156" t="n">
        <v>2.260351440330278e-06</v>
      </c>
      <c r="AG156" t="n">
        <v>0.101875</v>
      </c>
      <c r="AH156" t="n">
        <v>98128.0593927005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10.227</v>
      </c>
      <c r="E157" t="n">
        <v>9.779999999999999</v>
      </c>
      <c r="F157" t="n">
        <v>6.72</v>
      </c>
      <c r="G157" t="n">
        <v>134.41</v>
      </c>
      <c r="H157" t="n">
        <v>1.96</v>
      </c>
      <c r="I157" t="n">
        <v>3</v>
      </c>
      <c r="J157" t="n">
        <v>360.78</v>
      </c>
      <c r="K157" t="n">
        <v>60.56</v>
      </c>
      <c r="L157" t="n">
        <v>39.75</v>
      </c>
      <c r="M157" t="n">
        <v>1</v>
      </c>
      <c r="N157" t="n">
        <v>120.47</v>
      </c>
      <c r="O157" t="n">
        <v>44730.35</v>
      </c>
      <c r="P157" t="n">
        <v>109.15</v>
      </c>
      <c r="Q157" t="n">
        <v>204.14</v>
      </c>
      <c r="R157" t="n">
        <v>22.69</v>
      </c>
      <c r="S157" t="n">
        <v>17.37</v>
      </c>
      <c r="T157" t="n">
        <v>570.86</v>
      </c>
      <c r="U157" t="n">
        <v>0.77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79.47581925971019</v>
      </c>
      <c r="AB157" t="n">
        <v>108.7423221367809</v>
      </c>
      <c r="AC157" t="n">
        <v>98.36410753288193</v>
      </c>
      <c r="AD157" t="n">
        <v>79475.81925971019</v>
      </c>
      <c r="AE157" t="n">
        <v>108742.3221367809</v>
      </c>
      <c r="AF157" t="n">
        <v>2.259909490688997e-06</v>
      </c>
      <c r="AG157" t="n">
        <v>0.101875</v>
      </c>
      <c r="AH157" t="n">
        <v>98364.10753288193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10.2281</v>
      </c>
      <c r="E158" t="n">
        <v>9.779999999999999</v>
      </c>
      <c r="F158" t="n">
        <v>6.72</v>
      </c>
      <c r="G158" t="n">
        <v>134.38</v>
      </c>
      <c r="H158" t="n">
        <v>1.97</v>
      </c>
      <c r="I158" t="n">
        <v>3</v>
      </c>
      <c r="J158" t="n">
        <v>361.44</v>
      </c>
      <c r="K158" t="n">
        <v>60.56</v>
      </c>
      <c r="L158" t="n">
        <v>40</v>
      </c>
      <c r="M158" t="n">
        <v>1</v>
      </c>
      <c r="N158" t="n">
        <v>120.89</v>
      </c>
      <c r="O158" t="n">
        <v>44812.39</v>
      </c>
      <c r="P158" t="n">
        <v>109.26</v>
      </c>
      <c r="Q158" t="n">
        <v>204.14</v>
      </c>
      <c r="R158" t="n">
        <v>22.67</v>
      </c>
      <c r="S158" t="n">
        <v>17.37</v>
      </c>
      <c r="T158" t="n">
        <v>562.27</v>
      </c>
      <c r="U158" t="n">
        <v>0.77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79.52600874372767</v>
      </c>
      <c r="AB158" t="n">
        <v>108.8109936030173</v>
      </c>
      <c r="AC158" t="n">
        <v>98.4262250907618</v>
      </c>
      <c r="AD158" t="n">
        <v>79526.00874372767</v>
      </c>
      <c r="AE158" t="n">
        <v>108810.9936030173</v>
      </c>
      <c r="AF158" t="n">
        <v>2.260152562991702e-06</v>
      </c>
      <c r="AG158" t="n">
        <v>0.101875</v>
      </c>
      <c r="AH158" t="n">
        <v>98426.2250907618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10.4043</v>
      </c>
      <c r="E2" t="n">
        <v>9.609999999999999</v>
      </c>
      <c r="F2" t="n">
        <v>7.34</v>
      </c>
      <c r="G2" t="n">
        <v>12.96</v>
      </c>
      <c r="H2" t="n">
        <v>0.28</v>
      </c>
      <c r="I2" t="n">
        <v>34</v>
      </c>
      <c r="J2" t="n">
        <v>61.76</v>
      </c>
      <c r="K2" t="n">
        <v>28.92</v>
      </c>
      <c r="L2" t="n">
        <v>1</v>
      </c>
      <c r="M2" t="n">
        <v>32</v>
      </c>
      <c r="N2" t="n">
        <v>6.84</v>
      </c>
      <c r="O2" t="n">
        <v>7851.41</v>
      </c>
      <c r="P2" t="n">
        <v>45.91</v>
      </c>
      <c r="Q2" t="n">
        <v>204.15</v>
      </c>
      <c r="R2" t="n">
        <v>42.25</v>
      </c>
      <c r="S2" t="n">
        <v>17.37</v>
      </c>
      <c r="T2" t="n">
        <v>10197.17</v>
      </c>
      <c r="U2" t="n">
        <v>0.41</v>
      </c>
      <c r="V2" t="n">
        <v>0.7</v>
      </c>
      <c r="W2" t="n">
        <v>1.19</v>
      </c>
      <c r="X2" t="n">
        <v>0.65</v>
      </c>
      <c r="Y2" t="n">
        <v>1</v>
      </c>
      <c r="Z2" t="n">
        <v>10</v>
      </c>
      <c r="AA2" t="n">
        <v>36.30839331520252</v>
      </c>
      <c r="AB2" t="n">
        <v>49.67874554697928</v>
      </c>
      <c r="AC2" t="n">
        <v>44.93747579662364</v>
      </c>
      <c r="AD2" t="n">
        <v>36308.39331520252</v>
      </c>
      <c r="AE2" t="n">
        <v>49678.74554697928</v>
      </c>
      <c r="AF2" t="n">
        <v>2.911491946586338e-06</v>
      </c>
      <c r="AG2" t="n">
        <v>0.1001041666666667</v>
      </c>
      <c r="AH2" t="n">
        <v>44937.47579662364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10.6553</v>
      </c>
      <c r="E3" t="n">
        <v>9.380000000000001</v>
      </c>
      <c r="F3" t="n">
        <v>7.21</v>
      </c>
      <c r="G3" t="n">
        <v>16.03</v>
      </c>
      <c r="H3" t="n">
        <v>0.35</v>
      </c>
      <c r="I3" t="n">
        <v>27</v>
      </c>
      <c r="J3" t="n">
        <v>62.05</v>
      </c>
      <c r="K3" t="n">
        <v>28.92</v>
      </c>
      <c r="L3" t="n">
        <v>1.25</v>
      </c>
      <c r="M3" t="n">
        <v>25</v>
      </c>
      <c r="N3" t="n">
        <v>6.88</v>
      </c>
      <c r="O3" t="n">
        <v>7887.12</v>
      </c>
      <c r="P3" t="n">
        <v>44.45</v>
      </c>
      <c r="Q3" t="n">
        <v>204.19</v>
      </c>
      <c r="R3" t="n">
        <v>37.98</v>
      </c>
      <c r="S3" t="n">
        <v>17.37</v>
      </c>
      <c r="T3" t="n">
        <v>8095.35</v>
      </c>
      <c r="U3" t="n">
        <v>0.46</v>
      </c>
      <c r="V3" t="n">
        <v>0.71</v>
      </c>
      <c r="W3" t="n">
        <v>1.18</v>
      </c>
      <c r="X3" t="n">
        <v>0.52</v>
      </c>
      <c r="Y3" t="n">
        <v>1</v>
      </c>
      <c r="Z3" t="n">
        <v>10</v>
      </c>
      <c r="AA3" t="n">
        <v>34.56565014648526</v>
      </c>
      <c r="AB3" t="n">
        <v>47.29424745914947</v>
      </c>
      <c r="AC3" t="n">
        <v>42.78055085962514</v>
      </c>
      <c r="AD3" t="n">
        <v>34565.65014648526</v>
      </c>
      <c r="AE3" t="n">
        <v>47294.24745914948</v>
      </c>
      <c r="AF3" t="n">
        <v>2.981730643912749e-06</v>
      </c>
      <c r="AG3" t="n">
        <v>0.09770833333333334</v>
      </c>
      <c r="AH3" t="n">
        <v>42780.55085962514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10.8473</v>
      </c>
      <c r="E4" t="n">
        <v>9.220000000000001</v>
      </c>
      <c r="F4" t="n">
        <v>7.12</v>
      </c>
      <c r="G4" t="n">
        <v>19.41</v>
      </c>
      <c r="H4" t="n">
        <v>0.42</v>
      </c>
      <c r="I4" t="n">
        <v>22</v>
      </c>
      <c r="J4" t="n">
        <v>62.34</v>
      </c>
      <c r="K4" t="n">
        <v>28.92</v>
      </c>
      <c r="L4" t="n">
        <v>1.5</v>
      </c>
      <c r="M4" t="n">
        <v>20</v>
      </c>
      <c r="N4" t="n">
        <v>6.92</v>
      </c>
      <c r="O4" t="n">
        <v>7922.85</v>
      </c>
      <c r="P4" t="n">
        <v>43.29</v>
      </c>
      <c r="Q4" t="n">
        <v>204.15</v>
      </c>
      <c r="R4" t="n">
        <v>35.09</v>
      </c>
      <c r="S4" t="n">
        <v>17.37</v>
      </c>
      <c r="T4" t="n">
        <v>6677.52</v>
      </c>
      <c r="U4" t="n">
        <v>0.5</v>
      </c>
      <c r="V4" t="n">
        <v>0.72</v>
      </c>
      <c r="W4" t="n">
        <v>1.17</v>
      </c>
      <c r="X4" t="n">
        <v>0.43</v>
      </c>
      <c r="Y4" t="n">
        <v>1</v>
      </c>
      <c r="Z4" t="n">
        <v>10</v>
      </c>
      <c r="AA4" t="n">
        <v>33.27840919672254</v>
      </c>
      <c r="AB4" t="n">
        <v>45.53298760262989</v>
      </c>
      <c r="AC4" t="n">
        <v>41.18738317186282</v>
      </c>
      <c r="AD4" t="n">
        <v>33278.40919672253</v>
      </c>
      <c r="AE4" t="n">
        <v>45532.9876026299</v>
      </c>
      <c r="AF4" t="n">
        <v>3.03545904983574e-06</v>
      </c>
      <c r="AG4" t="n">
        <v>0.09604166666666668</v>
      </c>
      <c r="AH4" t="n">
        <v>41187.38317186282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10.98</v>
      </c>
      <c r="E5" t="n">
        <v>9.109999999999999</v>
      </c>
      <c r="F5" t="n">
        <v>7.05</v>
      </c>
      <c r="G5" t="n">
        <v>22.26</v>
      </c>
      <c r="H5" t="n">
        <v>0.49</v>
      </c>
      <c r="I5" t="n">
        <v>19</v>
      </c>
      <c r="J5" t="n">
        <v>62.63</v>
      </c>
      <c r="K5" t="n">
        <v>28.92</v>
      </c>
      <c r="L5" t="n">
        <v>1.75</v>
      </c>
      <c r="M5" t="n">
        <v>17</v>
      </c>
      <c r="N5" t="n">
        <v>6.96</v>
      </c>
      <c r="O5" t="n">
        <v>7958.6</v>
      </c>
      <c r="P5" t="n">
        <v>42.16</v>
      </c>
      <c r="Q5" t="n">
        <v>204.17</v>
      </c>
      <c r="R5" t="n">
        <v>32.97</v>
      </c>
      <c r="S5" t="n">
        <v>17.37</v>
      </c>
      <c r="T5" t="n">
        <v>5630.48</v>
      </c>
      <c r="U5" t="n">
        <v>0.53</v>
      </c>
      <c r="V5" t="n">
        <v>0.72</v>
      </c>
      <c r="W5" t="n">
        <v>1.16</v>
      </c>
      <c r="X5" t="n">
        <v>0.36</v>
      </c>
      <c r="Y5" t="n">
        <v>1</v>
      </c>
      <c r="Z5" t="n">
        <v>10</v>
      </c>
      <c r="AA5" t="n">
        <v>32.24179405909754</v>
      </c>
      <c r="AB5" t="n">
        <v>44.11464503910602</v>
      </c>
      <c r="AC5" t="n">
        <v>39.90440523194113</v>
      </c>
      <c r="AD5" t="n">
        <v>32241.79405909754</v>
      </c>
      <c r="AE5" t="n">
        <v>44114.64503910601</v>
      </c>
      <c r="AF5" t="n">
        <v>3.072593213721057e-06</v>
      </c>
      <c r="AG5" t="n">
        <v>0.09489583333333333</v>
      </c>
      <c r="AH5" t="n">
        <v>39904.40523194113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11.0981</v>
      </c>
      <c r="E6" t="n">
        <v>9.01</v>
      </c>
      <c r="F6" t="n">
        <v>6.99</v>
      </c>
      <c r="G6" t="n">
        <v>26.22</v>
      </c>
      <c r="H6" t="n">
        <v>0.55</v>
      </c>
      <c r="I6" t="n">
        <v>16</v>
      </c>
      <c r="J6" t="n">
        <v>62.92</v>
      </c>
      <c r="K6" t="n">
        <v>28.92</v>
      </c>
      <c r="L6" t="n">
        <v>2</v>
      </c>
      <c r="M6" t="n">
        <v>14</v>
      </c>
      <c r="N6" t="n">
        <v>7</v>
      </c>
      <c r="O6" t="n">
        <v>7994.37</v>
      </c>
      <c r="P6" t="n">
        <v>40.98</v>
      </c>
      <c r="Q6" t="n">
        <v>204.18</v>
      </c>
      <c r="R6" t="n">
        <v>31.38</v>
      </c>
      <c r="S6" t="n">
        <v>17.37</v>
      </c>
      <c r="T6" t="n">
        <v>4851.34</v>
      </c>
      <c r="U6" t="n">
        <v>0.55</v>
      </c>
      <c r="V6" t="n">
        <v>0.73</v>
      </c>
      <c r="W6" t="n">
        <v>1.16</v>
      </c>
      <c r="X6" t="n">
        <v>0.3</v>
      </c>
      <c r="Y6" t="n">
        <v>1</v>
      </c>
      <c r="Z6" t="n">
        <v>10</v>
      </c>
      <c r="AA6" t="n">
        <v>31.25754605585826</v>
      </c>
      <c r="AB6" t="n">
        <v>42.7679534991232</v>
      </c>
      <c r="AC6" t="n">
        <v>38.68624004243683</v>
      </c>
      <c r="AD6" t="n">
        <v>31257.54605585826</v>
      </c>
      <c r="AE6" t="n">
        <v>42767.9534991232</v>
      </c>
      <c r="AF6" t="n">
        <v>3.105641780072647e-06</v>
      </c>
      <c r="AG6" t="n">
        <v>0.09385416666666667</v>
      </c>
      <c r="AH6" t="n">
        <v>38686.24004243683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11.1878</v>
      </c>
      <c r="E7" t="n">
        <v>8.94</v>
      </c>
      <c r="F7" t="n">
        <v>6.95</v>
      </c>
      <c r="G7" t="n">
        <v>29.78</v>
      </c>
      <c r="H7" t="n">
        <v>0.62</v>
      </c>
      <c r="I7" t="n">
        <v>14</v>
      </c>
      <c r="J7" t="n">
        <v>63.21</v>
      </c>
      <c r="K7" t="n">
        <v>28.92</v>
      </c>
      <c r="L7" t="n">
        <v>2.25</v>
      </c>
      <c r="M7" t="n">
        <v>12</v>
      </c>
      <c r="N7" t="n">
        <v>7.04</v>
      </c>
      <c r="O7" t="n">
        <v>8030.17</v>
      </c>
      <c r="P7" t="n">
        <v>40.06</v>
      </c>
      <c r="Q7" t="n">
        <v>204.19</v>
      </c>
      <c r="R7" t="n">
        <v>29.78</v>
      </c>
      <c r="S7" t="n">
        <v>17.37</v>
      </c>
      <c r="T7" t="n">
        <v>4062.75</v>
      </c>
      <c r="U7" t="n">
        <v>0.58</v>
      </c>
      <c r="V7" t="n">
        <v>0.74</v>
      </c>
      <c r="W7" t="n">
        <v>1.16</v>
      </c>
      <c r="X7" t="n">
        <v>0.26</v>
      </c>
      <c r="Y7" t="n">
        <v>1</v>
      </c>
      <c r="Z7" t="n">
        <v>10</v>
      </c>
      <c r="AA7" t="n">
        <v>30.51978177512367</v>
      </c>
      <c r="AB7" t="n">
        <v>41.75851186236407</v>
      </c>
      <c r="AC7" t="n">
        <v>37.77313809872675</v>
      </c>
      <c r="AD7" t="n">
        <v>30519.78177512367</v>
      </c>
      <c r="AE7" t="n">
        <v>41758.51186236407</v>
      </c>
      <c r="AF7" t="n">
        <v>3.130743019714794e-06</v>
      </c>
      <c r="AG7" t="n">
        <v>0.093125</v>
      </c>
      <c r="AH7" t="n">
        <v>37773.13809872675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11.2188</v>
      </c>
      <c r="E8" t="n">
        <v>8.91</v>
      </c>
      <c r="F8" t="n">
        <v>6.94</v>
      </c>
      <c r="G8" t="n">
        <v>32.02</v>
      </c>
      <c r="H8" t="n">
        <v>0.6899999999999999</v>
      </c>
      <c r="I8" t="n">
        <v>13</v>
      </c>
      <c r="J8" t="n">
        <v>63.5</v>
      </c>
      <c r="K8" t="n">
        <v>28.92</v>
      </c>
      <c r="L8" t="n">
        <v>2.5</v>
      </c>
      <c r="M8" t="n">
        <v>11</v>
      </c>
      <c r="N8" t="n">
        <v>7.08</v>
      </c>
      <c r="O8" t="n">
        <v>8065.98</v>
      </c>
      <c r="P8" t="n">
        <v>39.17</v>
      </c>
      <c r="Q8" t="n">
        <v>204.15</v>
      </c>
      <c r="R8" t="n">
        <v>29.42</v>
      </c>
      <c r="S8" t="n">
        <v>17.37</v>
      </c>
      <c r="T8" t="n">
        <v>3885.61</v>
      </c>
      <c r="U8" t="n">
        <v>0.59</v>
      </c>
      <c r="V8" t="n">
        <v>0.74</v>
      </c>
      <c r="W8" t="n">
        <v>1.16</v>
      </c>
      <c r="X8" t="n">
        <v>0.25</v>
      </c>
      <c r="Y8" t="n">
        <v>1</v>
      </c>
      <c r="Z8" t="n">
        <v>10</v>
      </c>
      <c r="AA8" t="n">
        <v>29.99494680001674</v>
      </c>
      <c r="AB8" t="n">
        <v>41.04040949534126</v>
      </c>
      <c r="AC8" t="n">
        <v>37.12357041374746</v>
      </c>
      <c r="AD8" t="n">
        <v>29994.94680001674</v>
      </c>
      <c r="AE8" t="n">
        <v>41040.40949534126</v>
      </c>
      <c r="AF8" t="n">
        <v>3.139417918587777e-06</v>
      </c>
      <c r="AG8" t="n">
        <v>0.09281250000000001</v>
      </c>
      <c r="AH8" t="n">
        <v>37123.57041374746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11.3208</v>
      </c>
      <c r="E9" t="n">
        <v>8.83</v>
      </c>
      <c r="F9" t="n">
        <v>6.88</v>
      </c>
      <c r="G9" t="n">
        <v>37.55</v>
      </c>
      <c r="H9" t="n">
        <v>0.75</v>
      </c>
      <c r="I9" t="n">
        <v>11</v>
      </c>
      <c r="J9" t="n">
        <v>63.79</v>
      </c>
      <c r="K9" t="n">
        <v>28.92</v>
      </c>
      <c r="L9" t="n">
        <v>2.75</v>
      </c>
      <c r="M9" t="n">
        <v>8</v>
      </c>
      <c r="N9" t="n">
        <v>7.12</v>
      </c>
      <c r="O9" t="n">
        <v>8101.81</v>
      </c>
      <c r="P9" t="n">
        <v>37.93</v>
      </c>
      <c r="Q9" t="n">
        <v>204.15</v>
      </c>
      <c r="R9" t="n">
        <v>27.78</v>
      </c>
      <c r="S9" t="n">
        <v>17.37</v>
      </c>
      <c r="T9" t="n">
        <v>3075.92</v>
      </c>
      <c r="U9" t="n">
        <v>0.63</v>
      </c>
      <c r="V9" t="n">
        <v>0.74</v>
      </c>
      <c r="W9" t="n">
        <v>1.16</v>
      </c>
      <c r="X9" t="n">
        <v>0.19</v>
      </c>
      <c r="Y9" t="n">
        <v>1</v>
      </c>
      <c r="Z9" t="n">
        <v>10</v>
      </c>
      <c r="AA9" t="n">
        <v>29.06507682901347</v>
      </c>
      <c r="AB9" t="n">
        <v>39.76812037805289</v>
      </c>
      <c r="AC9" t="n">
        <v>35.97270678414031</v>
      </c>
      <c r="AD9" t="n">
        <v>29065.07682901347</v>
      </c>
      <c r="AE9" t="n">
        <v>39768.12037805289</v>
      </c>
      <c r="AF9" t="n">
        <v>3.167961134234366e-06</v>
      </c>
      <c r="AG9" t="n">
        <v>0.09197916666666667</v>
      </c>
      <c r="AH9" t="n">
        <v>35972.70678414031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11.3597</v>
      </c>
      <c r="E10" t="n">
        <v>8.800000000000001</v>
      </c>
      <c r="F10" t="n">
        <v>6.87</v>
      </c>
      <c r="G10" t="n">
        <v>41.21</v>
      </c>
      <c r="H10" t="n">
        <v>0.8100000000000001</v>
      </c>
      <c r="I10" t="n">
        <v>10</v>
      </c>
      <c r="J10" t="n">
        <v>64.08</v>
      </c>
      <c r="K10" t="n">
        <v>28.92</v>
      </c>
      <c r="L10" t="n">
        <v>3</v>
      </c>
      <c r="M10" t="n">
        <v>6</v>
      </c>
      <c r="N10" t="n">
        <v>7.16</v>
      </c>
      <c r="O10" t="n">
        <v>8137.65</v>
      </c>
      <c r="P10" t="n">
        <v>37.1</v>
      </c>
      <c r="Q10" t="n">
        <v>204.15</v>
      </c>
      <c r="R10" t="n">
        <v>27.24</v>
      </c>
      <c r="S10" t="n">
        <v>17.37</v>
      </c>
      <c r="T10" t="n">
        <v>2810.72</v>
      </c>
      <c r="U10" t="n">
        <v>0.64</v>
      </c>
      <c r="V10" t="n">
        <v>0.74</v>
      </c>
      <c r="W10" t="n">
        <v>1.16</v>
      </c>
      <c r="X10" t="n">
        <v>0.18</v>
      </c>
      <c r="Y10" t="n">
        <v>1</v>
      </c>
      <c r="Z10" t="n">
        <v>10</v>
      </c>
      <c r="AA10" t="n">
        <v>28.56052685505858</v>
      </c>
      <c r="AB10" t="n">
        <v>39.07777284451727</v>
      </c>
      <c r="AC10" t="n">
        <v>35.34824505029444</v>
      </c>
      <c r="AD10" t="n">
        <v>28560.52685505858</v>
      </c>
      <c r="AE10" t="n">
        <v>39077.77284451727</v>
      </c>
      <c r="AF10" t="n">
        <v>3.178846733142722e-06</v>
      </c>
      <c r="AG10" t="n">
        <v>0.09166666666666667</v>
      </c>
      <c r="AH10" t="n">
        <v>35348.24505029443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11.35</v>
      </c>
      <c r="E11" t="n">
        <v>8.81</v>
      </c>
      <c r="F11" t="n">
        <v>6.88</v>
      </c>
      <c r="G11" t="n">
        <v>41.26</v>
      </c>
      <c r="H11" t="n">
        <v>0.88</v>
      </c>
      <c r="I11" t="n">
        <v>10</v>
      </c>
      <c r="J11" t="n">
        <v>64.38</v>
      </c>
      <c r="K11" t="n">
        <v>28.92</v>
      </c>
      <c r="L11" t="n">
        <v>3.25</v>
      </c>
      <c r="M11" t="n">
        <v>3</v>
      </c>
      <c r="N11" t="n">
        <v>7.2</v>
      </c>
      <c r="O11" t="n">
        <v>8173.52</v>
      </c>
      <c r="P11" t="n">
        <v>36.85</v>
      </c>
      <c r="Q11" t="n">
        <v>204.17</v>
      </c>
      <c r="R11" t="n">
        <v>27.35</v>
      </c>
      <c r="S11" t="n">
        <v>17.37</v>
      </c>
      <c r="T11" t="n">
        <v>2864.99</v>
      </c>
      <c r="U11" t="n">
        <v>0.64</v>
      </c>
      <c r="V11" t="n">
        <v>0.74</v>
      </c>
      <c r="W11" t="n">
        <v>1.16</v>
      </c>
      <c r="X11" t="n">
        <v>0.18</v>
      </c>
      <c r="Y11" t="n">
        <v>1</v>
      </c>
      <c r="Z11" t="n">
        <v>10</v>
      </c>
      <c r="AA11" t="n">
        <v>28.47674632523444</v>
      </c>
      <c r="AB11" t="n">
        <v>38.96314062747632</v>
      </c>
      <c r="AC11" t="n">
        <v>35.2445531711602</v>
      </c>
      <c r="AD11" t="n">
        <v>28476.74632523444</v>
      </c>
      <c r="AE11" t="n">
        <v>38963.14062747632</v>
      </c>
      <c r="AF11" t="n">
        <v>3.176132329301821e-06</v>
      </c>
      <c r="AG11" t="n">
        <v>0.09177083333333334</v>
      </c>
      <c r="AH11" t="n">
        <v>35244.5531711602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11.3486</v>
      </c>
      <c r="E12" t="n">
        <v>8.81</v>
      </c>
      <c r="F12" t="n">
        <v>6.88</v>
      </c>
      <c r="G12" t="n">
        <v>41.26</v>
      </c>
      <c r="H12" t="n">
        <v>0.9399999999999999</v>
      </c>
      <c r="I12" t="n">
        <v>10</v>
      </c>
      <c r="J12" t="n">
        <v>64.67</v>
      </c>
      <c r="K12" t="n">
        <v>28.92</v>
      </c>
      <c r="L12" t="n">
        <v>3.5</v>
      </c>
      <c r="M12" t="n">
        <v>1</v>
      </c>
      <c r="N12" t="n">
        <v>7.24</v>
      </c>
      <c r="O12" t="n">
        <v>8209.41</v>
      </c>
      <c r="P12" t="n">
        <v>36.89</v>
      </c>
      <c r="Q12" t="n">
        <v>204.14</v>
      </c>
      <c r="R12" t="n">
        <v>27.4</v>
      </c>
      <c r="S12" t="n">
        <v>17.37</v>
      </c>
      <c r="T12" t="n">
        <v>2894.06</v>
      </c>
      <c r="U12" t="n">
        <v>0.63</v>
      </c>
      <c r="V12" t="n">
        <v>0.74</v>
      </c>
      <c r="W12" t="n">
        <v>1.16</v>
      </c>
      <c r="X12" t="n">
        <v>0.19</v>
      </c>
      <c r="Y12" t="n">
        <v>1</v>
      </c>
      <c r="Z12" t="n">
        <v>10</v>
      </c>
      <c r="AA12" t="n">
        <v>28.49921124463648</v>
      </c>
      <c r="AB12" t="n">
        <v>38.99387812128434</v>
      </c>
      <c r="AC12" t="n">
        <v>35.27235712169962</v>
      </c>
      <c r="AD12" t="n">
        <v>28499.21124463648</v>
      </c>
      <c r="AE12" t="n">
        <v>38993.87812128434</v>
      </c>
      <c r="AF12" t="n">
        <v>3.175740559675299e-06</v>
      </c>
      <c r="AG12" t="n">
        <v>0.09177083333333334</v>
      </c>
      <c r="AH12" t="n">
        <v>35272.35712169962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11.3464</v>
      </c>
      <c r="E13" t="n">
        <v>8.81</v>
      </c>
      <c r="F13" t="n">
        <v>6.88</v>
      </c>
      <c r="G13" t="n">
        <v>41.27</v>
      </c>
      <c r="H13" t="n">
        <v>1.01</v>
      </c>
      <c r="I13" t="n">
        <v>10</v>
      </c>
      <c r="J13" t="n">
        <v>64.95999999999999</v>
      </c>
      <c r="K13" t="n">
        <v>28.92</v>
      </c>
      <c r="L13" t="n">
        <v>3.75</v>
      </c>
      <c r="M13" t="n">
        <v>0</v>
      </c>
      <c r="N13" t="n">
        <v>7.28</v>
      </c>
      <c r="O13" t="n">
        <v>8245.32</v>
      </c>
      <c r="P13" t="n">
        <v>36.9</v>
      </c>
      <c r="Q13" t="n">
        <v>204.14</v>
      </c>
      <c r="R13" t="n">
        <v>27.36</v>
      </c>
      <c r="S13" t="n">
        <v>17.37</v>
      </c>
      <c r="T13" t="n">
        <v>2872.54</v>
      </c>
      <c r="U13" t="n">
        <v>0.63</v>
      </c>
      <c r="V13" t="n">
        <v>0.74</v>
      </c>
      <c r="W13" t="n">
        <v>1.16</v>
      </c>
      <c r="X13" t="n">
        <v>0.19</v>
      </c>
      <c r="Y13" t="n">
        <v>1</v>
      </c>
      <c r="Z13" t="n">
        <v>10</v>
      </c>
      <c r="AA13" t="n">
        <v>28.5091731270406</v>
      </c>
      <c r="AB13" t="n">
        <v>39.00750840827683</v>
      </c>
      <c r="AC13" t="n">
        <v>35.28468655323182</v>
      </c>
      <c r="AD13" t="n">
        <v>28509.1731270406</v>
      </c>
      <c r="AE13" t="n">
        <v>39007.50840827683</v>
      </c>
      <c r="AF13" t="n">
        <v>3.175124921690765e-06</v>
      </c>
      <c r="AG13" t="n">
        <v>0.09177083333333334</v>
      </c>
      <c r="AH13" t="n">
        <v>35284.68655323182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8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7.5949</v>
      </c>
      <c r="E2" t="n">
        <v>13.17</v>
      </c>
      <c r="F2" t="n">
        <v>8.220000000000001</v>
      </c>
      <c r="G2" t="n">
        <v>6.49</v>
      </c>
      <c r="H2" t="n">
        <v>0.11</v>
      </c>
      <c r="I2" t="n">
        <v>76</v>
      </c>
      <c r="J2" t="n">
        <v>167.88</v>
      </c>
      <c r="K2" t="n">
        <v>51.39</v>
      </c>
      <c r="L2" t="n">
        <v>1</v>
      </c>
      <c r="M2" t="n">
        <v>74</v>
      </c>
      <c r="N2" t="n">
        <v>30.49</v>
      </c>
      <c r="O2" t="n">
        <v>20939.59</v>
      </c>
      <c r="P2" t="n">
        <v>104.32</v>
      </c>
      <c r="Q2" t="n">
        <v>204.18</v>
      </c>
      <c r="R2" t="n">
        <v>69.45999999999999</v>
      </c>
      <c r="S2" t="n">
        <v>17.37</v>
      </c>
      <c r="T2" t="n">
        <v>23593.99</v>
      </c>
      <c r="U2" t="n">
        <v>0.25</v>
      </c>
      <c r="V2" t="n">
        <v>0.62</v>
      </c>
      <c r="W2" t="n">
        <v>1.26</v>
      </c>
      <c r="X2" t="n">
        <v>1.53</v>
      </c>
      <c r="Y2" t="n">
        <v>1</v>
      </c>
      <c r="Z2" t="n">
        <v>10</v>
      </c>
      <c r="AA2" t="n">
        <v>102.9618325881974</v>
      </c>
      <c r="AB2" t="n">
        <v>140.8769217025827</v>
      </c>
      <c r="AC2" t="n">
        <v>127.4318260173276</v>
      </c>
      <c r="AD2" t="n">
        <v>102961.8325881974</v>
      </c>
      <c r="AE2" t="n">
        <v>140876.9217025827</v>
      </c>
      <c r="AF2" t="n">
        <v>1.817425994560779e-06</v>
      </c>
      <c r="AG2" t="n">
        <v>0.1371875</v>
      </c>
      <c r="AH2" t="n">
        <v>127431.8260173276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8.1546</v>
      </c>
      <c r="E3" t="n">
        <v>12.26</v>
      </c>
      <c r="F3" t="n">
        <v>7.89</v>
      </c>
      <c r="G3" t="n">
        <v>8.02</v>
      </c>
      <c r="H3" t="n">
        <v>0.13</v>
      </c>
      <c r="I3" t="n">
        <v>59</v>
      </c>
      <c r="J3" t="n">
        <v>168.25</v>
      </c>
      <c r="K3" t="n">
        <v>51.39</v>
      </c>
      <c r="L3" t="n">
        <v>1.25</v>
      </c>
      <c r="M3" t="n">
        <v>57</v>
      </c>
      <c r="N3" t="n">
        <v>30.6</v>
      </c>
      <c r="O3" t="n">
        <v>20984.25</v>
      </c>
      <c r="P3" t="n">
        <v>99.95999999999999</v>
      </c>
      <c r="Q3" t="n">
        <v>204.19</v>
      </c>
      <c r="R3" t="n">
        <v>59.09</v>
      </c>
      <c r="S3" t="n">
        <v>17.37</v>
      </c>
      <c r="T3" t="n">
        <v>18493.22</v>
      </c>
      <c r="U3" t="n">
        <v>0.29</v>
      </c>
      <c r="V3" t="n">
        <v>0.65</v>
      </c>
      <c r="W3" t="n">
        <v>1.24</v>
      </c>
      <c r="X3" t="n">
        <v>1.2</v>
      </c>
      <c r="Y3" t="n">
        <v>1</v>
      </c>
      <c r="Z3" t="n">
        <v>10</v>
      </c>
      <c r="AA3" t="n">
        <v>92.11821295382828</v>
      </c>
      <c r="AB3" t="n">
        <v>126.0402029321108</v>
      </c>
      <c r="AC3" t="n">
        <v>114.0111028628393</v>
      </c>
      <c r="AD3" t="n">
        <v>92118.21295382828</v>
      </c>
      <c r="AE3" t="n">
        <v>126040.2029321108</v>
      </c>
      <c r="AF3" t="n">
        <v>1.951359730245998e-06</v>
      </c>
      <c r="AG3" t="n">
        <v>0.1277083333333333</v>
      </c>
      <c r="AH3" t="n">
        <v>114011.1028628393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8.577400000000001</v>
      </c>
      <c r="E4" t="n">
        <v>11.66</v>
      </c>
      <c r="F4" t="n">
        <v>7.66</v>
      </c>
      <c r="G4" t="n">
        <v>9.57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46</v>
      </c>
      <c r="N4" t="n">
        <v>30.71</v>
      </c>
      <c r="O4" t="n">
        <v>21028.94</v>
      </c>
      <c r="P4" t="n">
        <v>96.81999999999999</v>
      </c>
      <c r="Q4" t="n">
        <v>204.17</v>
      </c>
      <c r="R4" t="n">
        <v>51.63</v>
      </c>
      <c r="S4" t="n">
        <v>17.37</v>
      </c>
      <c r="T4" t="n">
        <v>14816.87</v>
      </c>
      <c r="U4" t="n">
        <v>0.34</v>
      </c>
      <c r="V4" t="n">
        <v>0.67</v>
      </c>
      <c r="W4" t="n">
        <v>1.23</v>
      </c>
      <c r="X4" t="n">
        <v>0.97</v>
      </c>
      <c r="Y4" t="n">
        <v>1</v>
      </c>
      <c r="Z4" t="n">
        <v>10</v>
      </c>
      <c r="AA4" t="n">
        <v>85.01724663546422</v>
      </c>
      <c r="AB4" t="n">
        <v>116.3243475428057</v>
      </c>
      <c r="AC4" t="n">
        <v>105.2225150755977</v>
      </c>
      <c r="AD4" t="n">
        <v>85017.24663546422</v>
      </c>
      <c r="AE4" t="n">
        <v>116324.3475428057</v>
      </c>
      <c r="AF4" t="n">
        <v>2.05253390113703e-06</v>
      </c>
      <c r="AG4" t="n">
        <v>0.1214583333333333</v>
      </c>
      <c r="AH4" t="n">
        <v>105222.5150755977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8.9268</v>
      </c>
      <c r="E5" t="n">
        <v>11.2</v>
      </c>
      <c r="F5" t="n">
        <v>7.47</v>
      </c>
      <c r="G5" t="n">
        <v>11.21</v>
      </c>
      <c r="H5" t="n">
        <v>0.18</v>
      </c>
      <c r="I5" t="n">
        <v>40</v>
      </c>
      <c r="J5" t="n">
        <v>168.97</v>
      </c>
      <c r="K5" t="n">
        <v>51.39</v>
      </c>
      <c r="L5" t="n">
        <v>1.75</v>
      </c>
      <c r="M5" t="n">
        <v>38</v>
      </c>
      <c r="N5" t="n">
        <v>30.83</v>
      </c>
      <c r="O5" t="n">
        <v>21073.68</v>
      </c>
      <c r="P5" t="n">
        <v>94.28</v>
      </c>
      <c r="Q5" t="n">
        <v>204.18</v>
      </c>
      <c r="R5" t="n">
        <v>45.93</v>
      </c>
      <c r="S5" t="n">
        <v>17.37</v>
      </c>
      <c r="T5" t="n">
        <v>12006.27</v>
      </c>
      <c r="U5" t="n">
        <v>0.38</v>
      </c>
      <c r="V5" t="n">
        <v>0.68</v>
      </c>
      <c r="W5" t="n">
        <v>1.21</v>
      </c>
      <c r="X5" t="n">
        <v>0.78</v>
      </c>
      <c r="Y5" t="n">
        <v>1</v>
      </c>
      <c r="Z5" t="n">
        <v>10</v>
      </c>
      <c r="AA5" t="n">
        <v>79.69009688547409</v>
      </c>
      <c r="AB5" t="n">
        <v>109.0355062376126</v>
      </c>
      <c r="AC5" t="n">
        <v>98.62931055461681</v>
      </c>
      <c r="AD5" t="n">
        <v>79690.09688547409</v>
      </c>
      <c r="AE5" t="n">
        <v>109035.5062376126</v>
      </c>
      <c r="AF5" t="n">
        <v>2.136143776513867e-06</v>
      </c>
      <c r="AG5" t="n">
        <v>0.1166666666666667</v>
      </c>
      <c r="AH5" t="n">
        <v>98629.31055461681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9.1403</v>
      </c>
      <c r="E6" t="n">
        <v>10.94</v>
      </c>
      <c r="F6" t="n">
        <v>7.38</v>
      </c>
      <c r="G6" t="n">
        <v>12.65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92.91</v>
      </c>
      <c r="Q6" t="n">
        <v>204.17</v>
      </c>
      <c r="R6" t="n">
        <v>43.18</v>
      </c>
      <c r="S6" t="n">
        <v>17.37</v>
      </c>
      <c r="T6" t="n">
        <v>10659.18</v>
      </c>
      <c r="U6" t="n">
        <v>0.4</v>
      </c>
      <c r="V6" t="n">
        <v>0.6899999999999999</v>
      </c>
      <c r="W6" t="n">
        <v>1.2</v>
      </c>
      <c r="X6" t="n">
        <v>0.6899999999999999</v>
      </c>
      <c r="Y6" t="n">
        <v>1</v>
      </c>
      <c r="Z6" t="n">
        <v>10</v>
      </c>
      <c r="AA6" t="n">
        <v>76.81300586190603</v>
      </c>
      <c r="AB6" t="n">
        <v>105.0989433708709</v>
      </c>
      <c r="AC6" t="n">
        <v>95.06844772287505</v>
      </c>
      <c r="AD6" t="n">
        <v>76813.00586190603</v>
      </c>
      <c r="AE6" t="n">
        <v>105098.9433708709</v>
      </c>
      <c r="AF6" t="n">
        <v>2.187233382675729e-06</v>
      </c>
      <c r="AG6" t="n">
        <v>0.1139583333333333</v>
      </c>
      <c r="AH6" t="n">
        <v>95068.44772287505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9.331300000000001</v>
      </c>
      <c r="E7" t="n">
        <v>10.72</v>
      </c>
      <c r="F7" t="n">
        <v>7.29</v>
      </c>
      <c r="G7" t="n">
        <v>14.12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91.62</v>
      </c>
      <c r="Q7" t="n">
        <v>204.21</v>
      </c>
      <c r="R7" t="n">
        <v>40.68</v>
      </c>
      <c r="S7" t="n">
        <v>17.37</v>
      </c>
      <c r="T7" t="n">
        <v>9428.639999999999</v>
      </c>
      <c r="U7" t="n">
        <v>0.43</v>
      </c>
      <c r="V7" t="n">
        <v>0.7</v>
      </c>
      <c r="W7" t="n">
        <v>1.18</v>
      </c>
      <c r="X7" t="n">
        <v>0.6</v>
      </c>
      <c r="Y7" t="n">
        <v>1</v>
      </c>
      <c r="Z7" t="n">
        <v>10</v>
      </c>
      <c r="AA7" t="n">
        <v>74.28863719511664</v>
      </c>
      <c r="AB7" t="n">
        <v>101.6449907936858</v>
      </c>
      <c r="AC7" t="n">
        <v>91.94413553200243</v>
      </c>
      <c r="AD7" t="n">
        <v>74288.63719511664</v>
      </c>
      <c r="AE7" t="n">
        <v>101644.9907936858</v>
      </c>
      <c r="AF7" t="n">
        <v>2.23293883830531e-06</v>
      </c>
      <c r="AG7" t="n">
        <v>0.1116666666666667</v>
      </c>
      <c r="AH7" t="n">
        <v>91944.13553200243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9.5273</v>
      </c>
      <c r="E8" t="n">
        <v>10.5</v>
      </c>
      <c r="F8" t="n">
        <v>7.21</v>
      </c>
      <c r="G8" t="n">
        <v>16.02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90.33</v>
      </c>
      <c r="Q8" t="n">
        <v>204.3</v>
      </c>
      <c r="R8" t="n">
        <v>37.99</v>
      </c>
      <c r="S8" t="n">
        <v>17.37</v>
      </c>
      <c r="T8" t="n">
        <v>8102.47</v>
      </c>
      <c r="U8" t="n">
        <v>0.46</v>
      </c>
      <c r="V8" t="n">
        <v>0.71</v>
      </c>
      <c r="W8" t="n">
        <v>1.18</v>
      </c>
      <c r="X8" t="n">
        <v>0.52</v>
      </c>
      <c r="Y8" t="n">
        <v>1</v>
      </c>
      <c r="Z8" t="n">
        <v>10</v>
      </c>
      <c r="AA8" t="n">
        <v>71.85396958784165</v>
      </c>
      <c r="AB8" t="n">
        <v>98.31377116345958</v>
      </c>
      <c r="AC8" t="n">
        <v>88.93084282788786</v>
      </c>
      <c r="AD8" t="n">
        <v>71853.96958784165</v>
      </c>
      <c r="AE8" t="n">
        <v>98313.77116345958</v>
      </c>
      <c r="AF8" t="n">
        <v>2.279840771830954e-06</v>
      </c>
      <c r="AG8" t="n">
        <v>0.109375</v>
      </c>
      <c r="AH8" t="n">
        <v>88930.84282788786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9.633699999999999</v>
      </c>
      <c r="E9" t="n">
        <v>10.38</v>
      </c>
      <c r="F9" t="n">
        <v>7.16</v>
      </c>
      <c r="G9" t="n">
        <v>17.19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89.55</v>
      </c>
      <c r="Q9" t="n">
        <v>204.14</v>
      </c>
      <c r="R9" t="n">
        <v>36.7</v>
      </c>
      <c r="S9" t="n">
        <v>17.37</v>
      </c>
      <c r="T9" t="n">
        <v>7469.29</v>
      </c>
      <c r="U9" t="n">
        <v>0.47</v>
      </c>
      <c r="V9" t="n">
        <v>0.71</v>
      </c>
      <c r="W9" t="n">
        <v>1.17</v>
      </c>
      <c r="X9" t="n">
        <v>0.47</v>
      </c>
      <c r="Y9" t="n">
        <v>1</v>
      </c>
      <c r="Z9" t="n">
        <v>10</v>
      </c>
      <c r="AA9" t="n">
        <v>70.51211818335273</v>
      </c>
      <c r="AB9" t="n">
        <v>96.4777908735328</v>
      </c>
      <c r="AC9" t="n">
        <v>87.27008592001657</v>
      </c>
      <c r="AD9" t="n">
        <v>70512.11818335272</v>
      </c>
      <c r="AE9" t="n">
        <v>96477.79087353279</v>
      </c>
      <c r="AF9" t="n">
        <v>2.30530182145916e-06</v>
      </c>
      <c r="AG9" t="n">
        <v>0.108125</v>
      </c>
      <c r="AH9" t="n">
        <v>87270.08592001657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9.726000000000001</v>
      </c>
      <c r="E10" t="n">
        <v>10.28</v>
      </c>
      <c r="F10" t="n">
        <v>7.13</v>
      </c>
      <c r="G10" t="n">
        <v>18.6</v>
      </c>
      <c r="H10" t="n">
        <v>0.31</v>
      </c>
      <c r="I10" t="n">
        <v>23</v>
      </c>
      <c r="J10" t="n">
        <v>170.79</v>
      </c>
      <c r="K10" t="n">
        <v>51.39</v>
      </c>
      <c r="L10" t="n">
        <v>3</v>
      </c>
      <c r="M10" t="n">
        <v>21</v>
      </c>
      <c r="N10" t="n">
        <v>31.4</v>
      </c>
      <c r="O10" t="n">
        <v>21297.94</v>
      </c>
      <c r="P10" t="n">
        <v>88.94</v>
      </c>
      <c r="Q10" t="n">
        <v>204.15</v>
      </c>
      <c r="R10" t="n">
        <v>35.46</v>
      </c>
      <c r="S10" t="n">
        <v>17.37</v>
      </c>
      <c r="T10" t="n">
        <v>6857.55</v>
      </c>
      <c r="U10" t="n">
        <v>0.49</v>
      </c>
      <c r="V10" t="n">
        <v>0.72</v>
      </c>
      <c r="W10" t="n">
        <v>1.17</v>
      </c>
      <c r="X10" t="n">
        <v>0.44</v>
      </c>
      <c r="Y10" t="n">
        <v>1</v>
      </c>
      <c r="Z10" t="n">
        <v>10</v>
      </c>
      <c r="AA10" t="n">
        <v>69.44247701508495</v>
      </c>
      <c r="AB10" t="n">
        <v>95.01426063787164</v>
      </c>
      <c r="AC10" t="n">
        <v>85.94623295596887</v>
      </c>
      <c r="AD10" t="n">
        <v>69442.47701508495</v>
      </c>
      <c r="AE10" t="n">
        <v>95014.26063787164</v>
      </c>
      <c r="AF10" t="n">
        <v>2.327388803420472e-06</v>
      </c>
      <c r="AG10" t="n">
        <v>0.1070833333333333</v>
      </c>
      <c r="AH10" t="n">
        <v>85946.23295596887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9.8261</v>
      </c>
      <c r="E11" t="n">
        <v>10.18</v>
      </c>
      <c r="F11" t="n">
        <v>7.09</v>
      </c>
      <c r="G11" t="n">
        <v>20.27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19</v>
      </c>
      <c r="N11" t="n">
        <v>31.51</v>
      </c>
      <c r="O11" t="n">
        <v>21342.91</v>
      </c>
      <c r="P11" t="n">
        <v>88.29000000000001</v>
      </c>
      <c r="Q11" t="n">
        <v>204.17</v>
      </c>
      <c r="R11" t="n">
        <v>34.31</v>
      </c>
      <c r="S11" t="n">
        <v>17.37</v>
      </c>
      <c r="T11" t="n">
        <v>6293.72</v>
      </c>
      <c r="U11" t="n">
        <v>0.51</v>
      </c>
      <c r="V11" t="n">
        <v>0.72</v>
      </c>
      <c r="W11" t="n">
        <v>1.17</v>
      </c>
      <c r="X11" t="n">
        <v>0.4</v>
      </c>
      <c r="Y11" t="n">
        <v>1</v>
      </c>
      <c r="Z11" t="n">
        <v>10</v>
      </c>
      <c r="AA11" t="n">
        <v>68.29336766844698</v>
      </c>
      <c r="AB11" t="n">
        <v>93.4419985346759</v>
      </c>
      <c r="AC11" t="n">
        <v>84.52402534121792</v>
      </c>
      <c r="AD11" t="n">
        <v>68293.36766844698</v>
      </c>
      <c r="AE11" t="n">
        <v>93441.99853467591</v>
      </c>
      <c r="AF11" t="n">
        <v>2.35134229089964e-06</v>
      </c>
      <c r="AG11" t="n">
        <v>0.1060416666666667</v>
      </c>
      <c r="AH11" t="n">
        <v>84524.02534121792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9.9354</v>
      </c>
      <c r="E12" t="n">
        <v>10.06</v>
      </c>
      <c r="F12" t="n">
        <v>7.05</v>
      </c>
      <c r="G12" t="n">
        <v>22.26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87.53</v>
      </c>
      <c r="Q12" t="n">
        <v>204.14</v>
      </c>
      <c r="R12" t="n">
        <v>32.9</v>
      </c>
      <c r="S12" t="n">
        <v>17.37</v>
      </c>
      <c r="T12" t="n">
        <v>5597.8</v>
      </c>
      <c r="U12" t="n">
        <v>0.53</v>
      </c>
      <c r="V12" t="n">
        <v>0.72</v>
      </c>
      <c r="W12" t="n">
        <v>1.17</v>
      </c>
      <c r="X12" t="n">
        <v>0.36</v>
      </c>
      <c r="Y12" t="n">
        <v>1</v>
      </c>
      <c r="Z12" t="n">
        <v>10</v>
      </c>
      <c r="AA12" t="n">
        <v>67.0461161199208</v>
      </c>
      <c r="AB12" t="n">
        <v>91.73545394112834</v>
      </c>
      <c r="AC12" t="n">
        <v>82.98035096852763</v>
      </c>
      <c r="AD12" t="n">
        <v>67046.1161199208</v>
      </c>
      <c r="AE12" t="n">
        <v>91735.45394112835</v>
      </c>
      <c r="AF12" t="n">
        <v>2.377497297707563e-06</v>
      </c>
      <c r="AG12" t="n">
        <v>0.1047916666666667</v>
      </c>
      <c r="AH12" t="n">
        <v>82980.35096852764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9.999700000000001</v>
      </c>
      <c r="E13" t="n">
        <v>10</v>
      </c>
      <c r="F13" t="n">
        <v>7.02</v>
      </c>
      <c r="G13" t="n">
        <v>23.39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87.08</v>
      </c>
      <c r="Q13" t="n">
        <v>204.15</v>
      </c>
      <c r="R13" t="n">
        <v>31.91</v>
      </c>
      <c r="S13" t="n">
        <v>17.37</v>
      </c>
      <c r="T13" t="n">
        <v>5107.55</v>
      </c>
      <c r="U13" t="n">
        <v>0.54</v>
      </c>
      <c r="V13" t="n">
        <v>0.73</v>
      </c>
      <c r="W13" t="n">
        <v>1.17</v>
      </c>
      <c r="X13" t="n">
        <v>0.33</v>
      </c>
      <c r="Y13" t="n">
        <v>1</v>
      </c>
      <c r="Z13" t="n">
        <v>10</v>
      </c>
      <c r="AA13" t="n">
        <v>66.30816659577725</v>
      </c>
      <c r="AB13" t="n">
        <v>90.72575884616035</v>
      </c>
      <c r="AC13" t="n">
        <v>82.06701975630708</v>
      </c>
      <c r="AD13" t="n">
        <v>66308.16659577725</v>
      </c>
      <c r="AE13" t="n">
        <v>90725.75884616034</v>
      </c>
      <c r="AF13" t="n">
        <v>2.392884003450924e-06</v>
      </c>
      <c r="AG13" t="n">
        <v>0.1041666666666667</v>
      </c>
      <c r="AH13" t="n">
        <v>82067.01975630707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10.0226</v>
      </c>
      <c r="E14" t="n">
        <v>9.98</v>
      </c>
      <c r="F14" t="n">
        <v>7.03</v>
      </c>
      <c r="G14" t="n">
        <v>24.81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15</v>
      </c>
      <c r="N14" t="n">
        <v>31.86</v>
      </c>
      <c r="O14" t="n">
        <v>21478.05</v>
      </c>
      <c r="P14" t="n">
        <v>87</v>
      </c>
      <c r="Q14" t="n">
        <v>204.14</v>
      </c>
      <c r="R14" t="n">
        <v>32.38</v>
      </c>
      <c r="S14" t="n">
        <v>17.37</v>
      </c>
      <c r="T14" t="n">
        <v>5347.62</v>
      </c>
      <c r="U14" t="n">
        <v>0.54</v>
      </c>
      <c r="V14" t="n">
        <v>0.73</v>
      </c>
      <c r="W14" t="n">
        <v>1.16</v>
      </c>
      <c r="X14" t="n">
        <v>0.34</v>
      </c>
      <c r="Y14" t="n">
        <v>1</v>
      </c>
      <c r="Z14" t="n">
        <v>10</v>
      </c>
      <c r="AA14" t="n">
        <v>66.14117933805673</v>
      </c>
      <c r="AB14" t="n">
        <v>90.49727951318938</v>
      </c>
      <c r="AC14" t="n">
        <v>81.86034617020201</v>
      </c>
      <c r="AD14" t="n">
        <v>66141.17933805673</v>
      </c>
      <c r="AE14" t="n">
        <v>90497.27951318938</v>
      </c>
      <c r="AF14" t="n">
        <v>2.39836387221489e-06</v>
      </c>
      <c r="AG14" t="n">
        <v>0.1039583333333333</v>
      </c>
      <c r="AH14" t="n">
        <v>81860.34617020201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10.0843</v>
      </c>
      <c r="E15" t="n">
        <v>9.92</v>
      </c>
      <c r="F15" t="n">
        <v>7</v>
      </c>
      <c r="G15" t="n">
        <v>26.26</v>
      </c>
      <c r="H15" t="n">
        <v>0.44</v>
      </c>
      <c r="I15" t="n">
        <v>16</v>
      </c>
      <c r="J15" t="n">
        <v>172.61</v>
      </c>
      <c r="K15" t="n">
        <v>51.39</v>
      </c>
      <c r="L15" t="n">
        <v>4.25</v>
      </c>
      <c r="M15" t="n">
        <v>14</v>
      </c>
      <c r="N15" t="n">
        <v>31.97</v>
      </c>
      <c r="O15" t="n">
        <v>21523.17</v>
      </c>
      <c r="P15" t="n">
        <v>86.43000000000001</v>
      </c>
      <c r="Q15" t="n">
        <v>204.15</v>
      </c>
      <c r="R15" t="n">
        <v>31.42</v>
      </c>
      <c r="S15" t="n">
        <v>17.37</v>
      </c>
      <c r="T15" t="n">
        <v>4872.37</v>
      </c>
      <c r="U15" t="n">
        <v>0.55</v>
      </c>
      <c r="V15" t="n">
        <v>0.73</v>
      </c>
      <c r="W15" t="n">
        <v>1.16</v>
      </c>
      <c r="X15" t="n">
        <v>0.31</v>
      </c>
      <c r="Y15" t="n">
        <v>1</v>
      </c>
      <c r="Z15" t="n">
        <v>10</v>
      </c>
      <c r="AA15" t="n">
        <v>65.36695660920792</v>
      </c>
      <c r="AB15" t="n">
        <v>89.43795381928277</v>
      </c>
      <c r="AC15" t="n">
        <v>80.90212103374859</v>
      </c>
      <c r="AD15" t="n">
        <v>65366.95660920791</v>
      </c>
      <c r="AE15" t="n">
        <v>89437.95381928277</v>
      </c>
      <c r="AF15" t="n">
        <v>2.413128409452299e-06</v>
      </c>
      <c r="AG15" t="n">
        <v>0.1033333333333333</v>
      </c>
      <c r="AH15" t="n">
        <v>80902.12103374858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10.1603</v>
      </c>
      <c r="E16" t="n">
        <v>9.84</v>
      </c>
      <c r="F16" t="n">
        <v>6.96</v>
      </c>
      <c r="G16" t="n">
        <v>27.85</v>
      </c>
      <c r="H16" t="n">
        <v>0.46</v>
      </c>
      <c r="I16" t="n">
        <v>15</v>
      </c>
      <c r="J16" t="n">
        <v>172.98</v>
      </c>
      <c r="K16" t="n">
        <v>51.39</v>
      </c>
      <c r="L16" t="n">
        <v>4.5</v>
      </c>
      <c r="M16" t="n">
        <v>13</v>
      </c>
      <c r="N16" t="n">
        <v>32.09</v>
      </c>
      <c r="O16" t="n">
        <v>21568.34</v>
      </c>
      <c r="P16" t="n">
        <v>85.88</v>
      </c>
      <c r="Q16" t="n">
        <v>204.17</v>
      </c>
      <c r="R16" t="n">
        <v>30.27</v>
      </c>
      <c r="S16" t="n">
        <v>17.37</v>
      </c>
      <c r="T16" t="n">
        <v>4302.81</v>
      </c>
      <c r="U16" t="n">
        <v>0.57</v>
      </c>
      <c r="V16" t="n">
        <v>0.73</v>
      </c>
      <c r="W16" t="n">
        <v>1.16</v>
      </c>
      <c r="X16" t="n">
        <v>0.27</v>
      </c>
      <c r="Y16" t="n">
        <v>1</v>
      </c>
      <c r="Z16" t="n">
        <v>10</v>
      </c>
      <c r="AA16" t="n">
        <v>64.5002201533088</v>
      </c>
      <c r="AB16" t="n">
        <v>88.25204676260846</v>
      </c>
      <c r="AC16" t="n">
        <v>79.82939528213188</v>
      </c>
      <c r="AD16" t="n">
        <v>64500.22015330881</v>
      </c>
      <c r="AE16" t="n">
        <v>88252.04676260846</v>
      </c>
      <c r="AF16" t="n">
        <v>2.431314873472447e-06</v>
      </c>
      <c r="AG16" t="n">
        <v>0.1025</v>
      </c>
      <c r="AH16" t="n">
        <v>79829.39528213188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10.2035</v>
      </c>
      <c r="E17" t="n">
        <v>9.800000000000001</v>
      </c>
      <c r="F17" t="n">
        <v>6.95</v>
      </c>
      <c r="G17" t="n">
        <v>29.8</v>
      </c>
      <c r="H17" t="n">
        <v>0.49</v>
      </c>
      <c r="I17" t="n">
        <v>14</v>
      </c>
      <c r="J17" t="n">
        <v>173.35</v>
      </c>
      <c r="K17" t="n">
        <v>51.39</v>
      </c>
      <c r="L17" t="n">
        <v>4.75</v>
      </c>
      <c r="M17" t="n">
        <v>12</v>
      </c>
      <c r="N17" t="n">
        <v>32.2</v>
      </c>
      <c r="O17" t="n">
        <v>21613.54</v>
      </c>
      <c r="P17" t="n">
        <v>85.43000000000001</v>
      </c>
      <c r="Q17" t="n">
        <v>204.16</v>
      </c>
      <c r="R17" t="n">
        <v>30.08</v>
      </c>
      <c r="S17" t="n">
        <v>17.37</v>
      </c>
      <c r="T17" t="n">
        <v>4212.3</v>
      </c>
      <c r="U17" t="n">
        <v>0.58</v>
      </c>
      <c r="V17" t="n">
        <v>0.73</v>
      </c>
      <c r="W17" t="n">
        <v>1.16</v>
      </c>
      <c r="X17" t="n">
        <v>0.26</v>
      </c>
      <c r="Y17" t="n">
        <v>1</v>
      </c>
      <c r="Z17" t="n">
        <v>10</v>
      </c>
      <c r="AA17" t="n">
        <v>63.9703870181433</v>
      </c>
      <c r="AB17" t="n">
        <v>87.52710569248715</v>
      </c>
      <c r="AC17" t="n">
        <v>79.17364157028155</v>
      </c>
      <c r="AD17" t="n">
        <v>63970.3870181433</v>
      </c>
      <c r="AE17" t="n">
        <v>87527.10569248715</v>
      </c>
      <c r="AF17" t="n">
        <v>2.441652442494425e-06</v>
      </c>
      <c r="AG17" t="n">
        <v>0.1020833333333333</v>
      </c>
      <c r="AH17" t="n">
        <v>79173.64157028154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10.2029</v>
      </c>
      <c r="E18" t="n">
        <v>9.800000000000001</v>
      </c>
      <c r="F18" t="n">
        <v>6.95</v>
      </c>
      <c r="G18" t="n">
        <v>29.8</v>
      </c>
      <c r="H18" t="n">
        <v>0.51</v>
      </c>
      <c r="I18" t="n">
        <v>14</v>
      </c>
      <c r="J18" t="n">
        <v>173.71</v>
      </c>
      <c r="K18" t="n">
        <v>51.39</v>
      </c>
      <c r="L18" t="n">
        <v>5</v>
      </c>
      <c r="M18" t="n">
        <v>12</v>
      </c>
      <c r="N18" t="n">
        <v>32.32</v>
      </c>
      <c r="O18" t="n">
        <v>21658.78</v>
      </c>
      <c r="P18" t="n">
        <v>85.29000000000001</v>
      </c>
      <c r="Q18" t="n">
        <v>204.15</v>
      </c>
      <c r="R18" t="n">
        <v>29.99</v>
      </c>
      <c r="S18" t="n">
        <v>17.37</v>
      </c>
      <c r="T18" t="n">
        <v>4167.18</v>
      </c>
      <c r="U18" t="n">
        <v>0.58</v>
      </c>
      <c r="V18" t="n">
        <v>0.73</v>
      </c>
      <c r="W18" t="n">
        <v>1.16</v>
      </c>
      <c r="X18" t="n">
        <v>0.26</v>
      </c>
      <c r="Y18" t="n">
        <v>1</v>
      </c>
      <c r="Z18" t="n">
        <v>10</v>
      </c>
      <c r="AA18" t="n">
        <v>63.89936313242994</v>
      </c>
      <c r="AB18" t="n">
        <v>87.4299276787015</v>
      </c>
      <c r="AC18" t="n">
        <v>79.08573808974135</v>
      </c>
      <c r="AD18" t="n">
        <v>63899.36313242994</v>
      </c>
      <c r="AE18" t="n">
        <v>87429.9276787015</v>
      </c>
      <c r="AF18" t="n">
        <v>2.441508865146898e-06</v>
      </c>
      <c r="AG18" t="n">
        <v>0.1020833333333333</v>
      </c>
      <c r="AH18" t="n">
        <v>79085.73808974135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10.2693</v>
      </c>
      <c r="E19" t="n">
        <v>9.74</v>
      </c>
      <c r="F19" t="n">
        <v>6.92</v>
      </c>
      <c r="G19" t="n">
        <v>31.96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11</v>
      </c>
      <c r="N19" t="n">
        <v>32.44</v>
      </c>
      <c r="O19" t="n">
        <v>21704.07</v>
      </c>
      <c r="P19" t="n">
        <v>84.79000000000001</v>
      </c>
      <c r="Q19" t="n">
        <v>204.14</v>
      </c>
      <c r="R19" t="n">
        <v>29.2</v>
      </c>
      <c r="S19" t="n">
        <v>17.37</v>
      </c>
      <c r="T19" t="n">
        <v>3778.15</v>
      </c>
      <c r="U19" t="n">
        <v>0.59</v>
      </c>
      <c r="V19" t="n">
        <v>0.74</v>
      </c>
      <c r="W19" t="n">
        <v>1.15</v>
      </c>
      <c r="X19" t="n">
        <v>0.23</v>
      </c>
      <c r="Y19" t="n">
        <v>1</v>
      </c>
      <c r="Z19" t="n">
        <v>10</v>
      </c>
      <c r="AA19" t="n">
        <v>63.16122440898453</v>
      </c>
      <c r="AB19" t="n">
        <v>86.41997371290181</v>
      </c>
      <c r="AC19" t="n">
        <v>78.17217271295797</v>
      </c>
      <c r="AD19" t="n">
        <v>63161.22440898453</v>
      </c>
      <c r="AE19" t="n">
        <v>86419.9737129018</v>
      </c>
      <c r="AF19" t="n">
        <v>2.457398091606606e-06</v>
      </c>
      <c r="AG19" t="n">
        <v>0.1014583333333333</v>
      </c>
      <c r="AH19" t="n">
        <v>78172.17271295797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10.3235</v>
      </c>
      <c r="E20" t="n">
        <v>9.69</v>
      </c>
      <c r="F20" t="n">
        <v>6.91</v>
      </c>
      <c r="G20" t="n">
        <v>34.54</v>
      </c>
      <c r="H20" t="n">
        <v>0.5600000000000001</v>
      </c>
      <c r="I20" t="n">
        <v>12</v>
      </c>
      <c r="J20" t="n">
        <v>174.45</v>
      </c>
      <c r="K20" t="n">
        <v>51.39</v>
      </c>
      <c r="L20" t="n">
        <v>5.5</v>
      </c>
      <c r="M20" t="n">
        <v>10</v>
      </c>
      <c r="N20" t="n">
        <v>32.56</v>
      </c>
      <c r="O20" t="n">
        <v>21749.39</v>
      </c>
      <c r="P20" t="n">
        <v>84.33</v>
      </c>
      <c r="Q20" t="n">
        <v>204.16</v>
      </c>
      <c r="R20" t="n">
        <v>28.66</v>
      </c>
      <c r="S20" t="n">
        <v>17.37</v>
      </c>
      <c r="T20" t="n">
        <v>3510.05</v>
      </c>
      <c r="U20" t="n">
        <v>0.61</v>
      </c>
      <c r="V20" t="n">
        <v>0.74</v>
      </c>
      <c r="W20" t="n">
        <v>1.15</v>
      </c>
      <c r="X20" t="n">
        <v>0.22</v>
      </c>
      <c r="Y20" t="n">
        <v>1</v>
      </c>
      <c r="Z20" t="n">
        <v>10</v>
      </c>
      <c r="AA20" t="n">
        <v>62.57230614139514</v>
      </c>
      <c r="AB20" t="n">
        <v>85.61418975794605</v>
      </c>
      <c r="AC20" t="n">
        <v>77.44329164773808</v>
      </c>
      <c r="AD20" t="n">
        <v>62572.30614139514</v>
      </c>
      <c r="AE20" t="n">
        <v>85614.18975794605</v>
      </c>
      <c r="AF20" t="n">
        <v>2.470367911999921e-06</v>
      </c>
      <c r="AG20" t="n">
        <v>0.1009375</v>
      </c>
      <c r="AH20" t="n">
        <v>77443.29164773808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10.3164</v>
      </c>
      <c r="E21" t="n">
        <v>9.69</v>
      </c>
      <c r="F21" t="n">
        <v>6.91</v>
      </c>
      <c r="G21" t="n">
        <v>34.57</v>
      </c>
      <c r="H21" t="n">
        <v>0.58</v>
      </c>
      <c r="I21" t="n">
        <v>12</v>
      </c>
      <c r="J21" t="n">
        <v>174.82</v>
      </c>
      <c r="K21" t="n">
        <v>51.39</v>
      </c>
      <c r="L21" t="n">
        <v>5.75</v>
      </c>
      <c r="M21" t="n">
        <v>10</v>
      </c>
      <c r="N21" t="n">
        <v>32.67</v>
      </c>
      <c r="O21" t="n">
        <v>21794.75</v>
      </c>
      <c r="P21" t="n">
        <v>84.34999999999999</v>
      </c>
      <c r="Q21" t="n">
        <v>204.18</v>
      </c>
      <c r="R21" t="n">
        <v>28.83</v>
      </c>
      <c r="S21" t="n">
        <v>17.37</v>
      </c>
      <c r="T21" t="n">
        <v>3595.9</v>
      </c>
      <c r="U21" t="n">
        <v>0.6</v>
      </c>
      <c r="V21" t="n">
        <v>0.74</v>
      </c>
      <c r="W21" t="n">
        <v>1.15</v>
      </c>
      <c r="X21" t="n">
        <v>0.22</v>
      </c>
      <c r="Y21" t="n">
        <v>1</v>
      </c>
      <c r="Z21" t="n">
        <v>10</v>
      </c>
      <c r="AA21" t="n">
        <v>62.62459448651583</v>
      </c>
      <c r="AB21" t="n">
        <v>85.68573297853912</v>
      </c>
      <c r="AC21" t="n">
        <v>77.5080068837693</v>
      </c>
      <c r="AD21" t="n">
        <v>62624.59448651582</v>
      </c>
      <c r="AE21" t="n">
        <v>85685.73297853912</v>
      </c>
      <c r="AF21" t="n">
        <v>2.468668913387513e-06</v>
      </c>
      <c r="AG21" t="n">
        <v>0.1009375</v>
      </c>
      <c r="AH21" t="n">
        <v>77508.0068837693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10.3896</v>
      </c>
      <c r="E22" t="n">
        <v>9.619999999999999</v>
      </c>
      <c r="F22" t="n">
        <v>6.88</v>
      </c>
      <c r="G22" t="n">
        <v>37.53</v>
      </c>
      <c r="H22" t="n">
        <v>0.61</v>
      </c>
      <c r="I22" t="n">
        <v>11</v>
      </c>
      <c r="J22" t="n">
        <v>175.18</v>
      </c>
      <c r="K22" t="n">
        <v>51.39</v>
      </c>
      <c r="L22" t="n">
        <v>6</v>
      </c>
      <c r="M22" t="n">
        <v>9</v>
      </c>
      <c r="N22" t="n">
        <v>32.79</v>
      </c>
      <c r="O22" t="n">
        <v>21840.16</v>
      </c>
      <c r="P22" t="n">
        <v>83.41</v>
      </c>
      <c r="Q22" t="n">
        <v>204.14</v>
      </c>
      <c r="R22" t="n">
        <v>27.71</v>
      </c>
      <c r="S22" t="n">
        <v>17.37</v>
      </c>
      <c r="T22" t="n">
        <v>3043.75</v>
      </c>
      <c r="U22" t="n">
        <v>0.63</v>
      </c>
      <c r="V22" t="n">
        <v>0.74</v>
      </c>
      <c r="W22" t="n">
        <v>1.15</v>
      </c>
      <c r="X22" t="n">
        <v>0.19</v>
      </c>
      <c r="Y22" t="n">
        <v>1</v>
      </c>
      <c r="Z22" t="n">
        <v>10</v>
      </c>
      <c r="AA22" t="n">
        <v>61.63261030279519</v>
      </c>
      <c r="AB22" t="n">
        <v>84.32845645511971</v>
      </c>
      <c r="AC22" t="n">
        <v>76.28026692679504</v>
      </c>
      <c r="AD22" t="n">
        <v>61632.61030279519</v>
      </c>
      <c r="AE22" t="n">
        <v>84328.45645511971</v>
      </c>
      <c r="AF22" t="n">
        <v>2.486185349785866e-06</v>
      </c>
      <c r="AG22" t="n">
        <v>0.1002083333333333</v>
      </c>
      <c r="AH22" t="n">
        <v>76280.26692679504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10.3899</v>
      </c>
      <c r="E23" t="n">
        <v>9.619999999999999</v>
      </c>
      <c r="F23" t="n">
        <v>6.88</v>
      </c>
      <c r="G23" t="n">
        <v>37.52</v>
      </c>
      <c r="H23" t="n">
        <v>0.63</v>
      </c>
      <c r="I23" t="n">
        <v>11</v>
      </c>
      <c r="J23" t="n">
        <v>175.55</v>
      </c>
      <c r="K23" t="n">
        <v>51.39</v>
      </c>
      <c r="L23" t="n">
        <v>6.25</v>
      </c>
      <c r="M23" t="n">
        <v>9</v>
      </c>
      <c r="N23" t="n">
        <v>32.91</v>
      </c>
      <c r="O23" t="n">
        <v>21885.6</v>
      </c>
      <c r="P23" t="n">
        <v>83.43000000000001</v>
      </c>
      <c r="Q23" t="n">
        <v>204.17</v>
      </c>
      <c r="R23" t="n">
        <v>27.73</v>
      </c>
      <c r="S23" t="n">
        <v>17.37</v>
      </c>
      <c r="T23" t="n">
        <v>3051.99</v>
      </c>
      <c r="U23" t="n">
        <v>0.63</v>
      </c>
      <c r="V23" t="n">
        <v>0.74</v>
      </c>
      <c r="W23" t="n">
        <v>1.15</v>
      </c>
      <c r="X23" t="n">
        <v>0.19</v>
      </c>
      <c r="Y23" t="n">
        <v>1</v>
      </c>
      <c r="Z23" t="n">
        <v>10</v>
      </c>
      <c r="AA23" t="n">
        <v>61.64136174142376</v>
      </c>
      <c r="AB23" t="n">
        <v>84.34043055953755</v>
      </c>
      <c r="AC23" t="n">
        <v>76.29109823949301</v>
      </c>
      <c r="AD23" t="n">
        <v>61641.36174142376</v>
      </c>
      <c r="AE23" t="n">
        <v>84340.43055953755</v>
      </c>
      <c r="AF23" t="n">
        <v>2.48625713845963e-06</v>
      </c>
      <c r="AG23" t="n">
        <v>0.1002083333333333</v>
      </c>
      <c r="AH23" t="n">
        <v>76291.098239493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10.3794</v>
      </c>
      <c r="E24" t="n">
        <v>9.630000000000001</v>
      </c>
      <c r="F24" t="n">
        <v>6.89</v>
      </c>
      <c r="G24" t="n">
        <v>37.58</v>
      </c>
      <c r="H24" t="n">
        <v>0.66</v>
      </c>
      <c r="I24" t="n">
        <v>11</v>
      </c>
      <c r="J24" t="n">
        <v>175.92</v>
      </c>
      <c r="K24" t="n">
        <v>51.39</v>
      </c>
      <c r="L24" t="n">
        <v>6.5</v>
      </c>
      <c r="M24" t="n">
        <v>9</v>
      </c>
      <c r="N24" t="n">
        <v>33.03</v>
      </c>
      <c r="O24" t="n">
        <v>21931.08</v>
      </c>
      <c r="P24" t="n">
        <v>83.23</v>
      </c>
      <c r="Q24" t="n">
        <v>204.14</v>
      </c>
      <c r="R24" t="n">
        <v>27.93</v>
      </c>
      <c r="S24" t="n">
        <v>17.37</v>
      </c>
      <c r="T24" t="n">
        <v>3154.65</v>
      </c>
      <c r="U24" t="n">
        <v>0.62</v>
      </c>
      <c r="V24" t="n">
        <v>0.74</v>
      </c>
      <c r="W24" t="n">
        <v>1.16</v>
      </c>
      <c r="X24" t="n">
        <v>0.2</v>
      </c>
      <c r="Y24" t="n">
        <v>1</v>
      </c>
      <c r="Z24" t="n">
        <v>10</v>
      </c>
      <c r="AA24" t="n">
        <v>61.62052182737835</v>
      </c>
      <c r="AB24" t="n">
        <v>84.31191646974851</v>
      </c>
      <c r="AC24" t="n">
        <v>76.26530549441365</v>
      </c>
      <c r="AD24" t="n">
        <v>61620.52182737835</v>
      </c>
      <c r="AE24" t="n">
        <v>84311.91646974851</v>
      </c>
      <c r="AF24" t="n">
        <v>2.483744534877899e-06</v>
      </c>
      <c r="AG24" t="n">
        <v>0.1003125</v>
      </c>
      <c r="AH24" t="n">
        <v>76265.30549441365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10.4384</v>
      </c>
      <c r="E25" t="n">
        <v>9.58</v>
      </c>
      <c r="F25" t="n">
        <v>6.87</v>
      </c>
      <c r="G25" t="n">
        <v>41.21</v>
      </c>
      <c r="H25" t="n">
        <v>0.68</v>
      </c>
      <c r="I25" t="n">
        <v>10</v>
      </c>
      <c r="J25" t="n">
        <v>176.29</v>
      </c>
      <c r="K25" t="n">
        <v>51.39</v>
      </c>
      <c r="L25" t="n">
        <v>6.75</v>
      </c>
      <c r="M25" t="n">
        <v>8</v>
      </c>
      <c r="N25" t="n">
        <v>33.15</v>
      </c>
      <c r="O25" t="n">
        <v>21976.61</v>
      </c>
      <c r="P25" t="n">
        <v>82.68000000000001</v>
      </c>
      <c r="Q25" t="n">
        <v>204.14</v>
      </c>
      <c r="R25" t="n">
        <v>27.32</v>
      </c>
      <c r="S25" t="n">
        <v>17.37</v>
      </c>
      <c r="T25" t="n">
        <v>2850.97</v>
      </c>
      <c r="U25" t="n">
        <v>0.64</v>
      </c>
      <c r="V25" t="n">
        <v>0.74</v>
      </c>
      <c r="W25" t="n">
        <v>1.15</v>
      </c>
      <c r="X25" t="n">
        <v>0.18</v>
      </c>
      <c r="Y25" t="n">
        <v>1</v>
      </c>
      <c r="Z25" t="n">
        <v>10</v>
      </c>
      <c r="AA25" t="n">
        <v>60.94850540680301</v>
      </c>
      <c r="AB25" t="n">
        <v>83.39243395584572</v>
      </c>
      <c r="AC25" t="n">
        <v>75.4335771011356</v>
      </c>
      <c r="AD25" t="n">
        <v>60948.50540680301</v>
      </c>
      <c r="AE25" t="n">
        <v>83392.43395584571</v>
      </c>
      <c r="AF25" t="n">
        <v>2.497862974051434e-06</v>
      </c>
      <c r="AG25" t="n">
        <v>0.09979166666666667</v>
      </c>
      <c r="AH25" t="n">
        <v>75433.5771011356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10.436</v>
      </c>
      <c r="E26" t="n">
        <v>9.58</v>
      </c>
      <c r="F26" t="n">
        <v>6.87</v>
      </c>
      <c r="G26" t="n">
        <v>41.23</v>
      </c>
      <c r="H26" t="n">
        <v>0.7</v>
      </c>
      <c r="I26" t="n">
        <v>10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82.64</v>
      </c>
      <c r="Q26" t="n">
        <v>204.14</v>
      </c>
      <c r="R26" t="n">
        <v>27.44</v>
      </c>
      <c r="S26" t="n">
        <v>17.37</v>
      </c>
      <c r="T26" t="n">
        <v>2912.92</v>
      </c>
      <c r="U26" t="n">
        <v>0.63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60.94122134240401</v>
      </c>
      <c r="AB26" t="n">
        <v>83.38246757758479</v>
      </c>
      <c r="AC26" t="n">
        <v>75.42456190002798</v>
      </c>
      <c r="AD26" t="n">
        <v>60941.22134240402</v>
      </c>
      <c r="AE26" t="n">
        <v>83382.46757758479</v>
      </c>
      <c r="AF26" t="n">
        <v>2.497288664661325e-06</v>
      </c>
      <c r="AG26" t="n">
        <v>0.09979166666666667</v>
      </c>
      <c r="AH26" t="n">
        <v>75424.56190002798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10.4342</v>
      </c>
      <c r="E27" t="n">
        <v>9.58</v>
      </c>
      <c r="F27" t="n">
        <v>6.87</v>
      </c>
      <c r="G27" t="n">
        <v>41.23</v>
      </c>
      <c r="H27" t="n">
        <v>0.73</v>
      </c>
      <c r="I27" t="n">
        <v>10</v>
      </c>
      <c r="J27" t="n">
        <v>177.03</v>
      </c>
      <c r="K27" t="n">
        <v>51.39</v>
      </c>
      <c r="L27" t="n">
        <v>7.25</v>
      </c>
      <c r="M27" t="n">
        <v>8</v>
      </c>
      <c r="N27" t="n">
        <v>33.39</v>
      </c>
      <c r="O27" t="n">
        <v>22067.77</v>
      </c>
      <c r="P27" t="n">
        <v>82.47</v>
      </c>
      <c r="Q27" t="n">
        <v>204.15</v>
      </c>
      <c r="R27" t="n">
        <v>27.52</v>
      </c>
      <c r="S27" t="n">
        <v>17.37</v>
      </c>
      <c r="T27" t="n">
        <v>2951.63</v>
      </c>
      <c r="U27" t="n">
        <v>0.63</v>
      </c>
      <c r="V27" t="n">
        <v>0.74</v>
      </c>
      <c r="W27" t="n">
        <v>1.15</v>
      </c>
      <c r="X27" t="n">
        <v>0.18</v>
      </c>
      <c r="Y27" t="n">
        <v>1</v>
      </c>
      <c r="Z27" t="n">
        <v>10</v>
      </c>
      <c r="AA27" t="n">
        <v>60.86273907421472</v>
      </c>
      <c r="AB27" t="n">
        <v>83.27508467585491</v>
      </c>
      <c r="AC27" t="n">
        <v>75.32742747172635</v>
      </c>
      <c r="AD27" t="n">
        <v>60862.73907421472</v>
      </c>
      <c r="AE27" t="n">
        <v>83275.08467585492</v>
      </c>
      <c r="AF27" t="n">
        <v>2.496857932618742e-06</v>
      </c>
      <c r="AG27" t="n">
        <v>0.09979166666666667</v>
      </c>
      <c r="AH27" t="n">
        <v>75327.42747172635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10.4898</v>
      </c>
      <c r="E28" t="n">
        <v>9.529999999999999</v>
      </c>
      <c r="F28" t="n">
        <v>6.86</v>
      </c>
      <c r="G28" t="n">
        <v>45.7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7</v>
      </c>
      <c r="N28" t="n">
        <v>33.51</v>
      </c>
      <c r="O28" t="n">
        <v>22113.42</v>
      </c>
      <c r="P28" t="n">
        <v>82.22</v>
      </c>
      <c r="Q28" t="n">
        <v>204.22</v>
      </c>
      <c r="R28" t="n">
        <v>26.97</v>
      </c>
      <c r="S28" t="n">
        <v>17.37</v>
      </c>
      <c r="T28" t="n">
        <v>2680.04</v>
      </c>
      <c r="U28" t="n">
        <v>0.64</v>
      </c>
      <c r="V28" t="n">
        <v>0.74</v>
      </c>
      <c r="W28" t="n">
        <v>1.15</v>
      </c>
      <c r="X28" t="n">
        <v>0.16</v>
      </c>
      <c r="Y28" t="n">
        <v>1</v>
      </c>
      <c r="Z28" t="n">
        <v>10</v>
      </c>
      <c r="AA28" t="n">
        <v>60.39606300577651</v>
      </c>
      <c r="AB28" t="n">
        <v>82.636557890723</v>
      </c>
      <c r="AC28" t="n">
        <v>74.74984078678925</v>
      </c>
      <c r="AD28" t="n">
        <v>60396.06300577651</v>
      </c>
      <c r="AE28" t="n">
        <v>82636.55789072299</v>
      </c>
      <c r="AF28" t="n">
        <v>2.510162766822956e-06</v>
      </c>
      <c r="AG28" t="n">
        <v>0.09927083333333332</v>
      </c>
      <c r="AH28" t="n">
        <v>74749.84078678925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10.4855</v>
      </c>
      <c r="E29" t="n">
        <v>9.539999999999999</v>
      </c>
      <c r="F29" t="n">
        <v>6.86</v>
      </c>
      <c r="G29" t="n">
        <v>45.73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7</v>
      </c>
      <c r="N29" t="n">
        <v>33.63</v>
      </c>
      <c r="O29" t="n">
        <v>22159.1</v>
      </c>
      <c r="P29" t="n">
        <v>82.34</v>
      </c>
      <c r="Q29" t="n">
        <v>204.14</v>
      </c>
      <c r="R29" t="n">
        <v>26.98</v>
      </c>
      <c r="S29" t="n">
        <v>17.37</v>
      </c>
      <c r="T29" t="n">
        <v>2686.15</v>
      </c>
      <c r="U29" t="n">
        <v>0.64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60.48262541354617</v>
      </c>
      <c r="AB29" t="n">
        <v>82.75499639589729</v>
      </c>
      <c r="AC29" t="n">
        <v>74.85697568725922</v>
      </c>
      <c r="AD29" t="n">
        <v>60482.62541354616</v>
      </c>
      <c r="AE29" t="n">
        <v>82754.99639589729</v>
      </c>
      <c r="AF29" t="n">
        <v>2.509133795832342e-06</v>
      </c>
      <c r="AG29" t="n">
        <v>0.09937499999999999</v>
      </c>
      <c r="AH29" t="n">
        <v>74856.97568725923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10.4883</v>
      </c>
      <c r="E30" t="n">
        <v>9.529999999999999</v>
      </c>
      <c r="F30" t="n">
        <v>6.86</v>
      </c>
      <c r="G30" t="n">
        <v>45.71</v>
      </c>
      <c r="H30" t="n">
        <v>0.8</v>
      </c>
      <c r="I30" t="n">
        <v>9</v>
      </c>
      <c r="J30" t="n">
        <v>178.14</v>
      </c>
      <c r="K30" t="n">
        <v>51.39</v>
      </c>
      <c r="L30" t="n">
        <v>8</v>
      </c>
      <c r="M30" t="n">
        <v>7</v>
      </c>
      <c r="N30" t="n">
        <v>33.75</v>
      </c>
      <c r="O30" t="n">
        <v>22204.83</v>
      </c>
      <c r="P30" t="n">
        <v>81.92</v>
      </c>
      <c r="Q30" t="n">
        <v>204.15</v>
      </c>
      <c r="R30" t="n">
        <v>27.08</v>
      </c>
      <c r="S30" t="n">
        <v>17.37</v>
      </c>
      <c r="T30" t="n">
        <v>2737.47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60.24876789505408</v>
      </c>
      <c r="AB30" t="n">
        <v>82.43502222203101</v>
      </c>
      <c r="AC30" t="n">
        <v>74.56753939946006</v>
      </c>
      <c r="AD30" t="n">
        <v>60248.76789505408</v>
      </c>
      <c r="AE30" t="n">
        <v>82435.02222203101</v>
      </c>
      <c r="AF30" t="n">
        <v>2.509803823454137e-06</v>
      </c>
      <c r="AG30" t="n">
        <v>0.09927083333333332</v>
      </c>
      <c r="AH30" t="n">
        <v>74567.53939946006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10.4947</v>
      </c>
      <c r="E31" t="n">
        <v>9.529999999999999</v>
      </c>
      <c r="F31" t="n">
        <v>6.85</v>
      </c>
      <c r="G31" t="n">
        <v>45.67</v>
      </c>
      <c r="H31" t="n">
        <v>0.82</v>
      </c>
      <c r="I31" t="n">
        <v>9</v>
      </c>
      <c r="J31" t="n">
        <v>178.51</v>
      </c>
      <c r="K31" t="n">
        <v>51.39</v>
      </c>
      <c r="L31" t="n">
        <v>8.25</v>
      </c>
      <c r="M31" t="n">
        <v>7</v>
      </c>
      <c r="N31" t="n">
        <v>33.87</v>
      </c>
      <c r="O31" t="n">
        <v>22250.6</v>
      </c>
      <c r="P31" t="n">
        <v>81.45</v>
      </c>
      <c r="Q31" t="n">
        <v>204.14</v>
      </c>
      <c r="R31" t="n">
        <v>26.86</v>
      </c>
      <c r="S31" t="n">
        <v>17.37</v>
      </c>
      <c r="T31" t="n">
        <v>2627.21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  <c r="AA31" t="n">
        <v>59.94643160257333</v>
      </c>
      <c r="AB31" t="n">
        <v>82.0213523685232</v>
      </c>
      <c r="AC31" t="n">
        <v>74.19334961618162</v>
      </c>
      <c r="AD31" t="n">
        <v>59946.43160257334</v>
      </c>
      <c r="AE31" t="n">
        <v>82021.35236852319</v>
      </c>
      <c r="AF31" t="n">
        <v>2.511335315161096e-06</v>
      </c>
      <c r="AG31" t="n">
        <v>0.09927083333333332</v>
      </c>
      <c r="AH31" t="n">
        <v>74193.34961618161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10.5671</v>
      </c>
      <c r="E32" t="n">
        <v>9.460000000000001</v>
      </c>
      <c r="F32" t="n">
        <v>6.82</v>
      </c>
      <c r="G32" t="n">
        <v>51.15</v>
      </c>
      <c r="H32" t="n">
        <v>0.84</v>
      </c>
      <c r="I32" t="n">
        <v>8</v>
      </c>
      <c r="J32" t="n">
        <v>178.88</v>
      </c>
      <c r="K32" t="n">
        <v>51.39</v>
      </c>
      <c r="L32" t="n">
        <v>8.5</v>
      </c>
      <c r="M32" t="n">
        <v>6</v>
      </c>
      <c r="N32" t="n">
        <v>33.99</v>
      </c>
      <c r="O32" t="n">
        <v>22296.41</v>
      </c>
      <c r="P32" t="n">
        <v>81.02</v>
      </c>
      <c r="Q32" t="n">
        <v>204.14</v>
      </c>
      <c r="R32" t="n">
        <v>25.74</v>
      </c>
      <c r="S32" t="n">
        <v>17.37</v>
      </c>
      <c r="T32" t="n">
        <v>2072.42</v>
      </c>
      <c r="U32" t="n">
        <v>0.67</v>
      </c>
      <c r="V32" t="n">
        <v>0.75</v>
      </c>
      <c r="W32" t="n">
        <v>1.15</v>
      </c>
      <c r="X32" t="n">
        <v>0.13</v>
      </c>
      <c r="Y32" t="n">
        <v>1</v>
      </c>
      <c r="Z32" t="n">
        <v>10</v>
      </c>
      <c r="AA32" t="n">
        <v>59.25663129903806</v>
      </c>
      <c r="AB32" t="n">
        <v>81.07753716138508</v>
      </c>
      <c r="AC32" t="n">
        <v>73.33961080775951</v>
      </c>
      <c r="AD32" t="n">
        <v>59256.63129903806</v>
      </c>
      <c r="AE32" t="n">
        <v>81077.53716138509</v>
      </c>
      <c r="AF32" t="n">
        <v>2.528660315096079e-06</v>
      </c>
      <c r="AG32" t="n">
        <v>0.09854166666666668</v>
      </c>
      <c r="AH32" t="n">
        <v>73339.61080775951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10.5612</v>
      </c>
      <c r="E33" t="n">
        <v>9.470000000000001</v>
      </c>
      <c r="F33" t="n">
        <v>6.83</v>
      </c>
      <c r="G33" t="n">
        <v>51.19</v>
      </c>
      <c r="H33" t="n">
        <v>0.87</v>
      </c>
      <c r="I33" t="n">
        <v>8</v>
      </c>
      <c r="J33" t="n">
        <v>179.26</v>
      </c>
      <c r="K33" t="n">
        <v>51.39</v>
      </c>
      <c r="L33" t="n">
        <v>8.75</v>
      </c>
      <c r="M33" t="n">
        <v>6</v>
      </c>
      <c r="N33" t="n">
        <v>34.11</v>
      </c>
      <c r="O33" t="n">
        <v>22342.26</v>
      </c>
      <c r="P33" t="n">
        <v>80.72</v>
      </c>
      <c r="Q33" t="n">
        <v>204.14</v>
      </c>
      <c r="R33" t="n">
        <v>25.94</v>
      </c>
      <c r="S33" t="n">
        <v>17.37</v>
      </c>
      <c r="T33" t="n">
        <v>2173.51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59.15728765511769</v>
      </c>
      <c r="AB33" t="n">
        <v>80.94161080504105</v>
      </c>
      <c r="AC33" t="n">
        <v>73.21665707209107</v>
      </c>
      <c r="AD33" t="n">
        <v>59157.28765511769</v>
      </c>
      <c r="AE33" t="n">
        <v>80941.61080504105</v>
      </c>
      <c r="AF33" t="n">
        <v>2.527248471178726e-06</v>
      </c>
      <c r="AG33" t="n">
        <v>0.09864583333333334</v>
      </c>
      <c r="AH33" t="n">
        <v>73216.65707209107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10.5547</v>
      </c>
      <c r="E34" t="n">
        <v>9.470000000000001</v>
      </c>
      <c r="F34" t="n">
        <v>6.83</v>
      </c>
      <c r="G34" t="n">
        <v>51.23</v>
      </c>
      <c r="H34" t="n">
        <v>0.89</v>
      </c>
      <c r="I34" t="n">
        <v>8</v>
      </c>
      <c r="J34" t="n">
        <v>179.63</v>
      </c>
      <c r="K34" t="n">
        <v>51.39</v>
      </c>
      <c r="L34" t="n">
        <v>9</v>
      </c>
      <c r="M34" t="n">
        <v>6</v>
      </c>
      <c r="N34" t="n">
        <v>34.24</v>
      </c>
      <c r="O34" t="n">
        <v>22388.15</v>
      </c>
      <c r="P34" t="n">
        <v>80.5</v>
      </c>
      <c r="Q34" t="n">
        <v>204.16</v>
      </c>
      <c r="R34" t="n">
        <v>26.13</v>
      </c>
      <c r="S34" t="n">
        <v>17.37</v>
      </c>
      <c r="T34" t="n">
        <v>2268.83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59.07910592939999</v>
      </c>
      <c r="AB34" t="n">
        <v>80.83463911877982</v>
      </c>
      <c r="AC34" t="n">
        <v>73.11989461343084</v>
      </c>
      <c r="AD34" t="n">
        <v>59079.10592939999</v>
      </c>
      <c r="AE34" t="n">
        <v>80834.63911877981</v>
      </c>
      <c r="AF34" t="n">
        <v>2.525693049913845e-06</v>
      </c>
      <c r="AG34" t="n">
        <v>0.09864583333333334</v>
      </c>
      <c r="AH34" t="n">
        <v>73119.89461343085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10.5575</v>
      </c>
      <c r="E35" t="n">
        <v>9.470000000000001</v>
      </c>
      <c r="F35" t="n">
        <v>6.83</v>
      </c>
      <c r="G35" t="n">
        <v>51.21</v>
      </c>
      <c r="H35" t="n">
        <v>0.91</v>
      </c>
      <c r="I35" t="n">
        <v>8</v>
      </c>
      <c r="J35" t="n">
        <v>180</v>
      </c>
      <c r="K35" t="n">
        <v>51.39</v>
      </c>
      <c r="L35" t="n">
        <v>9.25</v>
      </c>
      <c r="M35" t="n">
        <v>6</v>
      </c>
      <c r="N35" t="n">
        <v>34.36</v>
      </c>
      <c r="O35" t="n">
        <v>22434.08</v>
      </c>
      <c r="P35" t="n">
        <v>80.31999999999999</v>
      </c>
      <c r="Q35" t="n">
        <v>204.14</v>
      </c>
      <c r="R35" t="n">
        <v>26.08</v>
      </c>
      <c r="S35" t="n">
        <v>17.37</v>
      </c>
      <c r="T35" t="n">
        <v>2244.39</v>
      </c>
      <c r="U35" t="n">
        <v>0.67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58.97116373673391</v>
      </c>
      <c r="AB35" t="n">
        <v>80.68694784870074</v>
      </c>
      <c r="AC35" t="n">
        <v>72.98629879088207</v>
      </c>
      <c r="AD35" t="n">
        <v>58971.16373673391</v>
      </c>
      <c r="AE35" t="n">
        <v>80686.94784870074</v>
      </c>
      <c r="AF35" t="n">
        <v>2.526363077535639e-06</v>
      </c>
      <c r="AG35" t="n">
        <v>0.09864583333333334</v>
      </c>
      <c r="AH35" t="n">
        <v>72986.29879088208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10.6289</v>
      </c>
      <c r="E36" t="n">
        <v>9.41</v>
      </c>
      <c r="F36" t="n">
        <v>6.8</v>
      </c>
      <c r="G36" t="n">
        <v>58.27</v>
      </c>
      <c r="H36" t="n">
        <v>0.93</v>
      </c>
      <c r="I36" t="n">
        <v>7</v>
      </c>
      <c r="J36" t="n">
        <v>180.37</v>
      </c>
      <c r="K36" t="n">
        <v>51.39</v>
      </c>
      <c r="L36" t="n">
        <v>9.5</v>
      </c>
      <c r="M36" t="n">
        <v>5</v>
      </c>
      <c r="N36" t="n">
        <v>34.48</v>
      </c>
      <c r="O36" t="n">
        <v>22480.05</v>
      </c>
      <c r="P36" t="n">
        <v>79.53</v>
      </c>
      <c r="Q36" t="n">
        <v>204.14</v>
      </c>
      <c r="R36" t="n">
        <v>25.26</v>
      </c>
      <c r="S36" t="n">
        <v>17.37</v>
      </c>
      <c r="T36" t="n">
        <v>1836.46</v>
      </c>
      <c r="U36" t="n">
        <v>0.6899999999999999</v>
      </c>
      <c r="V36" t="n">
        <v>0.75</v>
      </c>
      <c r="W36" t="n">
        <v>1.14</v>
      </c>
      <c r="X36" t="n">
        <v>0.11</v>
      </c>
      <c r="Y36" t="n">
        <v>1</v>
      </c>
      <c r="Z36" t="n">
        <v>10</v>
      </c>
      <c r="AA36" t="n">
        <v>58.11334416719095</v>
      </c>
      <c r="AB36" t="n">
        <v>79.51324126932415</v>
      </c>
      <c r="AC36" t="n">
        <v>71.92460912013328</v>
      </c>
      <c r="AD36" t="n">
        <v>58113.34416719095</v>
      </c>
      <c r="AE36" t="n">
        <v>79513.24126932415</v>
      </c>
      <c r="AF36" t="n">
        <v>2.54344878189141e-06</v>
      </c>
      <c r="AG36" t="n">
        <v>0.09802083333333333</v>
      </c>
      <c r="AH36" t="n">
        <v>71924.60912013329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10.6176</v>
      </c>
      <c r="E37" t="n">
        <v>9.42</v>
      </c>
      <c r="F37" t="n">
        <v>6.81</v>
      </c>
      <c r="G37" t="n">
        <v>58.36</v>
      </c>
      <c r="H37" t="n">
        <v>0.96</v>
      </c>
      <c r="I37" t="n">
        <v>7</v>
      </c>
      <c r="J37" t="n">
        <v>180.75</v>
      </c>
      <c r="K37" t="n">
        <v>51.39</v>
      </c>
      <c r="L37" t="n">
        <v>9.75</v>
      </c>
      <c r="M37" t="n">
        <v>5</v>
      </c>
      <c r="N37" t="n">
        <v>34.6</v>
      </c>
      <c r="O37" t="n">
        <v>22526.07</v>
      </c>
      <c r="P37" t="n">
        <v>79.78</v>
      </c>
      <c r="Q37" t="n">
        <v>204.17</v>
      </c>
      <c r="R37" t="n">
        <v>25.31</v>
      </c>
      <c r="S37" t="n">
        <v>17.37</v>
      </c>
      <c r="T37" t="n">
        <v>1861.59</v>
      </c>
      <c r="U37" t="n">
        <v>0.6899999999999999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58.32437366426252</v>
      </c>
      <c r="AB37" t="n">
        <v>79.80198113718167</v>
      </c>
      <c r="AC37" t="n">
        <v>72.18579206025154</v>
      </c>
      <c r="AD37" t="n">
        <v>58324.37366426252</v>
      </c>
      <c r="AE37" t="n">
        <v>79801.98113718168</v>
      </c>
      <c r="AF37" t="n">
        <v>2.540744741846309e-06</v>
      </c>
      <c r="AG37" t="n">
        <v>0.098125</v>
      </c>
      <c r="AH37" t="n">
        <v>72185.79206025154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10.6217</v>
      </c>
      <c r="E38" t="n">
        <v>9.41</v>
      </c>
      <c r="F38" t="n">
        <v>6.8</v>
      </c>
      <c r="G38" t="n">
        <v>58.33</v>
      </c>
      <c r="H38" t="n">
        <v>0.98</v>
      </c>
      <c r="I38" t="n">
        <v>7</v>
      </c>
      <c r="J38" t="n">
        <v>181.12</v>
      </c>
      <c r="K38" t="n">
        <v>51.39</v>
      </c>
      <c r="L38" t="n">
        <v>10</v>
      </c>
      <c r="M38" t="n">
        <v>5</v>
      </c>
      <c r="N38" t="n">
        <v>34.73</v>
      </c>
      <c r="O38" t="n">
        <v>22572.13</v>
      </c>
      <c r="P38" t="n">
        <v>79.95</v>
      </c>
      <c r="Q38" t="n">
        <v>204.15</v>
      </c>
      <c r="R38" t="n">
        <v>25.28</v>
      </c>
      <c r="S38" t="n">
        <v>17.37</v>
      </c>
      <c r="T38" t="n">
        <v>1847.51</v>
      </c>
      <c r="U38" t="n">
        <v>0.6899999999999999</v>
      </c>
      <c r="V38" t="n">
        <v>0.75</v>
      </c>
      <c r="W38" t="n">
        <v>1.15</v>
      </c>
      <c r="X38" t="n">
        <v>0.11</v>
      </c>
      <c r="Y38" t="n">
        <v>1</v>
      </c>
      <c r="Z38" t="n">
        <v>10</v>
      </c>
      <c r="AA38" t="n">
        <v>58.36662113976872</v>
      </c>
      <c r="AB38" t="n">
        <v>79.85978599699629</v>
      </c>
      <c r="AC38" t="n">
        <v>72.2380801053751</v>
      </c>
      <c r="AD38" t="n">
        <v>58366.62113976872</v>
      </c>
      <c r="AE38" t="n">
        <v>79859.78599699629</v>
      </c>
      <c r="AF38" t="n">
        <v>2.54172585372108e-06</v>
      </c>
      <c r="AG38" t="n">
        <v>0.09802083333333333</v>
      </c>
      <c r="AH38" t="n">
        <v>72238.08010537511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10.6132</v>
      </c>
      <c r="E39" t="n">
        <v>9.42</v>
      </c>
      <c r="F39" t="n">
        <v>6.81</v>
      </c>
      <c r="G39" t="n">
        <v>58.39</v>
      </c>
      <c r="H39" t="n">
        <v>1</v>
      </c>
      <c r="I39" t="n">
        <v>7</v>
      </c>
      <c r="J39" t="n">
        <v>181.49</v>
      </c>
      <c r="K39" t="n">
        <v>51.39</v>
      </c>
      <c r="L39" t="n">
        <v>10.25</v>
      </c>
      <c r="M39" t="n">
        <v>5</v>
      </c>
      <c r="N39" t="n">
        <v>34.85</v>
      </c>
      <c r="O39" t="n">
        <v>22618.23</v>
      </c>
      <c r="P39" t="n">
        <v>79.84999999999999</v>
      </c>
      <c r="Q39" t="n">
        <v>204.16</v>
      </c>
      <c r="R39" t="n">
        <v>25.58</v>
      </c>
      <c r="S39" t="n">
        <v>17.37</v>
      </c>
      <c r="T39" t="n">
        <v>1997.26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58.38365131954278</v>
      </c>
      <c r="AB39" t="n">
        <v>79.88308744028166</v>
      </c>
      <c r="AC39" t="n">
        <v>72.25915769161712</v>
      </c>
      <c r="AD39" t="n">
        <v>58383.65131954278</v>
      </c>
      <c r="AE39" t="n">
        <v>79883.08744028166</v>
      </c>
      <c r="AF39" t="n">
        <v>2.539691841297774e-06</v>
      </c>
      <c r="AG39" t="n">
        <v>0.098125</v>
      </c>
      <c r="AH39" t="n">
        <v>72259.15769161712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10.6095</v>
      </c>
      <c r="E40" t="n">
        <v>9.43</v>
      </c>
      <c r="F40" t="n">
        <v>6.82</v>
      </c>
      <c r="G40" t="n">
        <v>58.42</v>
      </c>
      <c r="H40" t="n">
        <v>1.02</v>
      </c>
      <c r="I40" t="n">
        <v>7</v>
      </c>
      <c r="J40" t="n">
        <v>181.87</v>
      </c>
      <c r="K40" t="n">
        <v>51.39</v>
      </c>
      <c r="L40" t="n">
        <v>10.5</v>
      </c>
      <c r="M40" t="n">
        <v>5</v>
      </c>
      <c r="N40" t="n">
        <v>34.98</v>
      </c>
      <c r="O40" t="n">
        <v>22664.49</v>
      </c>
      <c r="P40" t="n">
        <v>79.56999999999999</v>
      </c>
      <c r="Q40" t="n">
        <v>204.14</v>
      </c>
      <c r="R40" t="n">
        <v>25.64</v>
      </c>
      <c r="S40" t="n">
        <v>17.37</v>
      </c>
      <c r="T40" t="n">
        <v>2027.55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58.28282635986335</v>
      </c>
      <c r="AB40" t="n">
        <v>79.74513428236504</v>
      </c>
      <c r="AC40" t="n">
        <v>72.13437058947355</v>
      </c>
      <c r="AD40" t="n">
        <v>58282.82635986335</v>
      </c>
      <c r="AE40" t="n">
        <v>79745.13428236505</v>
      </c>
      <c r="AF40" t="n">
        <v>2.538806447654688e-06</v>
      </c>
      <c r="AG40" t="n">
        <v>0.09822916666666666</v>
      </c>
      <c r="AH40" t="n">
        <v>72134.37058947355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10.607</v>
      </c>
      <c r="E41" t="n">
        <v>9.43</v>
      </c>
      <c r="F41" t="n">
        <v>6.82</v>
      </c>
      <c r="G41" t="n">
        <v>58.44</v>
      </c>
      <c r="H41" t="n">
        <v>1.05</v>
      </c>
      <c r="I41" t="n">
        <v>7</v>
      </c>
      <c r="J41" t="n">
        <v>182.24</v>
      </c>
      <c r="K41" t="n">
        <v>51.39</v>
      </c>
      <c r="L41" t="n">
        <v>10.75</v>
      </c>
      <c r="M41" t="n">
        <v>5</v>
      </c>
      <c r="N41" t="n">
        <v>35.1</v>
      </c>
      <c r="O41" t="n">
        <v>22710.68</v>
      </c>
      <c r="P41" t="n">
        <v>79.25</v>
      </c>
      <c r="Q41" t="n">
        <v>204.15</v>
      </c>
      <c r="R41" t="n">
        <v>25.77</v>
      </c>
      <c r="S41" t="n">
        <v>17.37</v>
      </c>
      <c r="T41" t="n">
        <v>2094.05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58.1319340089012</v>
      </c>
      <c r="AB41" t="n">
        <v>79.53867671087805</v>
      </c>
      <c r="AC41" t="n">
        <v>71.94761703884417</v>
      </c>
      <c r="AD41" t="n">
        <v>58131.9340089012</v>
      </c>
      <c r="AE41" t="n">
        <v>79538.67671087805</v>
      </c>
      <c r="AF41" t="n">
        <v>2.538208208706657e-06</v>
      </c>
      <c r="AG41" t="n">
        <v>0.09822916666666666</v>
      </c>
      <c r="AH41" t="n">
        <v>71947.61703884417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10.6123</v>
      </c>
      <c r="E42" t="n">
        <v>9.42</v>
      </c>
      <c r="F42" t="n">
        <v>6.81</v>
      </c>
      <c r="G42" t="n">
        <v>58.4</v>
      </c>
      <c r="H42" t="n">
        <v>1.07</v>
      </c>
      <c r="I42" t="n">
        <v>7</v>
      </c>
      <c r="J42" t="n">
        <v>182.62</v>
      </c>
      <c r="K42" t="n">
        <v>51.39</v>
      </c>
      <c r="L42" t="n">
        <v>11</v>
      </c>
      <c r="M42" t="n">
        <v>5</v>
      </c>
      <c r="N42" t="n">
        <v>35.22</v>
      </c>
      <c r="O42" t="n">
        <v>22756.91</v>
      </c>
      <c r="P42" t="n">
        <v>78.87</v>
      </c>
      <c r="Q42" t="n">
        <v>204.15</v>
      </c>
      <c r="R42" t="n">
        <v>25.63</v>
      </c>
      <c r="S42" t="n">
        <v>17.37</v>
      </c>
      <c r="T42" t="n">
        <v>2021.32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57.88589869156714</v>
      </c>
      <c r="AB42" t="n">
        <v>79.2020403353896</v>
      </c>
      <c r="AC42" t="n">
        <v>71.6431087665601</v>
      </c>
      <c r="AD42" t="n">
        <v>57885.89869156714</v>
      </c>
      <c r="AE42" t="n">
        <v>79202.0403353896</v>
      </c>
      <c r="AF42" t="n">
        <v>2.539476475276482e-06</v>
      </c>
      <c r="AG42" t="n">
        <v>0.098125</v>
      </c>
      <c r="AH42" t="n">
        <v>71643.10876656011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10.6828</v>
      </c>
      <c r="E43" t="n">
        <v>9.359999999999999</v>
      </c>
      <c r="F43" t="n">
        <v>6.79</v>
      </c>
      <c r="G43" t="n">
        <v>67.84999999999999</v>
      </c>
      <c r="H43" t="n">
        <v>1.09</v>
      </c>
      <c r="I43" t="n">
        <v>6</v>
      </c>
      <c r="J43" t="n">
        <v>182.99</v>
      </c>
      <c r="K43" t="n">
        <v>51.39</v>
      </c>
      <c r="L43" t="n">
        <v>11.25</v>
      </c>
      <c r="M43" t="n">
        <v>4</v>
      </c>
      <c r="N43" t="n">
        <v>35.35</v>
      </c>
      <c r="O43" t="n">
        <v>22803.18</v>
      </c>
      <c r="P43" t="n">
        <v>78.11</v>
      </c>
      <c r="Q43" t="n">
        <v>204.14</v>
      </c>
      <c r="R43" t="n">
        <v>24.73</v>
      </c>
      <c r="S43" t="n">
        <v>17.37</v>
      </c>
      <c r="T43" t="n">
        <v>1575.66</v>
      </c>
      <c r="U43" t="n">
        <v>0.7</v>
      </c>
      <c r="V43" t="n">
        <v>0.75</v>
      </c>
      <c r="W43" t="n">
        <v>1.15</v>
      </c>
      <c r="X43" t="n">
        <v>0.09</v>
      </c>
      <c r="Y43" t="n">
        <v>1</v>
      </c>
      <c r="Z43" t="n">
        <v>10</v>
      </c>
      <c r="AA43" t="n">
        <v>57.08228404215863</v>
      </c>
      <c r="AB43" t="n">
        <v>78.10249931909325</v>
      </c>
      <c r="AC43" t="n">
        <v>70.64850640164323</v>
      </c>
      <c r="AD43" t="n">
        <v>57082.28404215864</v>
      </c>
      <c r="AE43" t="n">
        <v>78102.49931909326</v>
      </c>
      <c r="AF43" t="n">
        <v>2.556346813610962e-06</v>
      </c>
      <c r="AG43" t="n">
        <v>0.09749999999999999</v>
      </c>
      <c r="AH43" t="n">
        <v>70648.50640164323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10.6771</v>
      </c>
      <c r="E44" t="n">
        <v>9.369999999999999</v>
      </c>
      <c r="F44" t="n">
        <v>6.79</v>
      </c>
      <c r="G44" t="n">
        <v>67.90000000000001</v>
      </c>
      <c r="H44" t="n">
        <v>1.11</v>
      </c>
      <c r="I44" t="n">
        <v>6</v>
      </c>
      <c r="J44" t="n">
        <v>183.37</v>
      </c>
      <c r="K44" t="n">
        <v>51.39</v>
      </c>
      <c r="L44" t="n">
        <v>11.5</v>
      </c>
      <c r="M44" t="n">
        <v>4</v>
      </c>
      <c r="N44" t="n">
        <v>35.48</v>
      </c>
      <c r="O44" t="n">
        <v>22849.49</v>
      </c>
      <c r="P44" t="n">
        <v>78.17</v>
      </c>
      <c r="Q44" t="n">
        <v>204.15</v>
      </c>
      <c r="R44" t="n">
        <v>24.89</v>
      </c>
      <c r="S44" t="n">
        <v>17.37</v>
      </c>
      <c r="T44" t="n">
        <v>1655.5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57.1426184175239</v>
      </c>
      <c r="AB44" t="n">
        <v>78.18505147323272</v>
      </c>
      <c r="AC44" t="n">
        <v>70.72317989405434</v>
      </c>
      <c r="AD44" t="n">
        <v>57142.6184175239</v>
      </c>
      <c r="AE44" t="n">
        <v>78185.05147323271</v>
      </c>
      <c r="AF44" t="n">
        <v>2.554982828809451e-06</v>
      </c>
      <c r="AG44" t="n">
        <v>0.09760416666666666</v>
      </c>
      <c r="AH44" t="n">
        <v>70723.17989405434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10.6796</v>
      </c>
      <c r="E45" t="n">
        <v>9.359999999999999</v>
      </c>
      <c r="F45" t="n">
        <v>6.79</v>
      </c>
      <c r="G45" t="n">
        <v>67.88</v>
      </c>
      <c r="H45" t="n">
        <v>1.13</v>
      </c>
      <c r="I45" t="n">
        <v>6</v>
      </c>
      <c r="J45" t="n">
        <v>183.74</v>
      </c>
      <c r="K45" t="n">
        <v>51.39</v>
      </c>
      <c r="L45" t="n">
        <v>11.75</v>
      </c>
      <c r="M45" t="n">
        <v>4</v>
      </c>
      <c r="N45" t="n">
        <v>35.6</v>
      </c>
      <c r="O45" t="n">
        <v>22895.85</v>
      </c>
      <c r="P45" t="n">
        <v>78.23999999999999</v>
      </c>
      <c r="Q45" t="n">
        <v>204.14</v>
      </c>
      <c r="R45" t="n">
        <v>24.8</v>
      </c>
      <c r="S45" t="n">
        <v>17.37</v>
      </c>
      <c r="T45" t="n">
        <v>1611.27</v>
      </c>
      <c r="U45" t="n">
        <v>0.7</v>
      </c>
      <c r="V45" t="n">
        <v>0.75</v>
      </c>
      <c r="W45" t="n">
        <v>1.15</v>
      </c>
      <c r="X45" t="n">
        <v>0.1</v>
      </c>
      <c r="Y45" t="n">
        <v>1</v>
      </c>
      <c r="Z45" t="n">
        <v>10</v>
      </c>
      <c r="AA45" t="n">
        <v>57.16505741129539</v>
      </c>
      <c r="AB45" t="n">
        <v>78.21575349444944</v>
      </c>
      <c r="AC45" t="n">
        <v>70.75095175745669</v>
      </c>
      <c r="AD45" t="n">
        <v>57165.05741129539</v>
      </c>
      <c r="AE45" t="n">
        <v>78215.75349444944</v>
      </c>
      <c r="AF45" t="n">
        <v>2.555581067757482e-06</v>
      </c>
      <c r="AG45" t="n">
        <v>0.09749999999999999</v>
      </c>
      <c r="AH45" t="n">
        <v>70750.95175745669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10.6806</v>
      </c>
      <c r="E46" t="n">
        <v>9.359999999999999</v>
      </c>
      <c r="F46" t="n">
        <v>6.79</v>
      </c>
      <c r="G46" t="n">
        <v>67.87</v>
      </c>
      <c r="H46" t="n">
        <v>1.16</v>
      </c>
      <c r="I46" t="n">
        <v>6</v>
      </c>
      <c r="J46" t="n">
        <v>184.12</v>
      </c>
      <c r="K46" t="n">
        <v>51.39</v>
      </c>
      <c r="L46" t="n">
        <v>12</v>
      </c>
      <c r="M46" t="n">
        <v>4</v>
      </c>
      <c r="N46" t="n">
        <v>35.73</v>
      </c>
      <c r="O46" t="n">
        <v>22942.24</v>
      </c>
      <c r="P46" t="n">
        <v>78.18000000000001</v>
      </c>
      <c r="Q46" t="n">
        <v>204.14</v>
      </c>
      <c r="R46" t="n">
        <v>24.86</v>
      </c>
      <c r="S46" t="n">
        <v>17.37</v>
      </c>
      <c r="T46" t="n">
        <v>1644.13</v>
      </c>
      <c r="U46" t="n">
        <v>0.7</v>
      </c>
      <c r="V46" t="n">
        <v>0.75</v>
      </c>
      <c r="W46" t="n">
        <v>1.14</v>
      </c>
      <c r="X46" t="n">
        <v>0.1</v>
      </c>
      <c r="Y46" t="n">
        <v>1</v>
      </c>
      <c r="Z46" t="n">
        <v>10</v>
      </c>
      <c r="AA46" t="n">
        <v>57.12931349302988</v>
      </c>
      <c r="AB46" t="n">
        <v>78.1668470885682</v>
      </c>
      <c r="AC46" t="n">
        <v>70.70671291031215</v>
      </c>
      <c r="AD46" t="n">
        <v>57129.31349302988</v>
      </c>
      <c r="AE46" t="n">
        <v>78166.8470885682</v>
      </c>
      <c r="AF46" t="n">
        <v>2.555820363336694e-06</v>
      </c>
      <c r="AG46" t="n">
        <v>0.09749999999999999</v>
      </c>
      <c r="AH46" t="n">
        <v>70706.71291031216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10.6879</v>
      </c>
      <c r="E47" t="n">
        <v>9.359999999999999</v>
      </c>
      <c r="F47" t="n">
        <v>6.78</v>
      </c>
      <c r="G47" t="n">
        <v>67.81</v>
      </c>
      <c r="H47" t="n">
        <v>1.18</v>
      </c>
      <c r="I47" t="n">
        <v>6</v>
      </c>
      <c r="J47" t="n">
        <v>184.5</v>
      </c>
      <c r="K47" t="n">
        <v>51.39</v>
      </c>
      <c r="L47" t="n">
        <v>12.25</v>
      </c>
      <c r="M47" t="n">
        <v>4</v>
      </c>
      <c r="N47" t="n">
        <v>35.85</v>
      </c>
      <c r="O47" t="n">
        <v>22988.69</v>
      </c>
      <c r="P47" t="n">
        <v>77.8</v>
      </c>
      <c r="Q47" t="n">
        <v>204.14</v>
      </c>
      <c r="R47" t="n">
        <v>24.61</v>
      </c>
      <c r="S47" t="n">
        <v>17.37</v>
      </c>
      <c r="T47" t="n">
        <v>1517.22</v>
      </c>
      <c r="U47" t="n">
        <v>0.71</v>
      </c>
      <c r="V47" t="n">
        <v>0.75</v>
      </c>
      <c r="W47" t="n">
        <v>1.15</v>
      </c>
      <c r="X47" t="n">
        <v>0.09</v>
      </c>
      <c r="Y47" t="n">
        <v>1</v>
      </c>
      <c r="Z47" t="n">
        <v>10</v>
      </c>
      <c r="AA47" t="n">
        <v>56.87548320380601</v>
      </c>
      <c r="AB47" t="n">
        <v>77.81954528865025</v>
      </c>
      <c r="AC47" t="n">
        <v>70.39255710673713</v>
      </c>
      <c r="AD47" t="n">
        <v>56875.48320380601</v>
      </c>
      <c r="AE47" t="n">
        <v>77819.54528865025</v>
      </c>
      <c r="AF47" t="n">
        <v>2.557567221064946e-06</v>
      </c>
      <c r="AG47" t="n">
        <v>0.09749999999999999</v>
      </c>
      <c r="AH47" t="n">
        <v>70392.55710673713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10.6803</v>
      </c>
      <c r="E48" t="n">
        <v>9.359999999999999</v>
      </c>
      <c r="F48" t="n">
        <v>6.79</v>
      </c>
      <c r="G48" t="n">
        <v>67.87</v>
      </c>
      <c r="H48" t="n">
        <v>1.2</v>
      </c>
      <c r="I48" t="n">
        <v>6</v>
      </c>
      <c r="J48" t="n">
        <v>184.87</v>
      </c>
      <c r="K48" t="n">
        <v>51.39</v>
      </c>
      <c r="L48" t="n">
        <v>12.5</v>
      </c>
      <c r="M48" t="n">
        <v>4</v>
      </c>
      <c r="N48" t="n">
        <v>35.98</v>
      </c>
      <c r="O48" t="n">
        <v>23035.17</v>
      </c>
      <c r="P48" t="n">
        <v>77.55</v>
      </c>
      <c r="Q48" t="n">
        <v>204.14</v>
      </c>
      <c r="R48" t="n">
        <v>24.82</v>
      </c>
      <c r="S48" t="n">
        <v>17.37</v>
      </c>
      <c r="T48" t="n">
        <v>1621.86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56.80985899020349</v>
      </c>
      <c r="AB48" t="n">
        <v>77.72975534446337</v>
      </c>
      <c r="AC48" t="n">
        <v>70.31133658880243</v>
      </c>
      <c r="AD48" t="n">
        <v>56809.85899020349</v>
      </c>
      <c r="AE48" t="n">
        <v>77729.75534446337</v>
      </c>
      <c r="AF48" t="n">
        <v>2.555748574662931e-06</v>
      </c>
      <c r="AG48" t="n">
        <v>0.09749999999999999</v>
      </c>
      <c r="AH48" t="n">
        <v>70311.33658880243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10.6733</v>
      </c>
      <c r="E49" t="n">
        <v>9.369999999999999</v>
      </c>
      <c r="F49" t="n">
        <v>6.79</v>
      </c>
      <c r="G49" t="n">
        <v>67.93000000000001</v>
      </c>
      <c r="H49" t="n">
        <v>1.22</v>
      </c>
      <c r="I49" t="n">
        <v>6</v>
      </c>
      <c r="J49" t="n">
        <v>185.25</v>
      </c>
      <c r="K49" t="n">
        <v>51.39</v>
      </c>
      <c r="L49" t="n">
        <v>12.75</v>
      </c>
      <c r="M49" t="n">
        <v>4</v>
      </c>
      <c r="N49" t="n">
        <v>36.11</v>
      </c>
      <c r="O49" t="n">
        <v>23081.7</v>
      </c>
      <c r="P49" t="n">
        <v>77.43000000000001</v>
      </c>
      <c r="Q49" t="n">
        <v>204.14</v>
      </c>
      <c r="R49" t="n">
        <v>25.04</v>
      </c>
      <c r="S49" t="n">
        <v>17.37</v>
      </c>
      <c r="T49" t="n">
        <v>1733.55</v>
      </c>
      <c r="U49" t="n">
        <v>0.6899999999999999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56.78497929597891</v>
      </c>
      <c r="AB49" t="n">
        <v>77.69571384921065</v>
      </c>
      <c r="AC49" t="n">
        <v>70.28054396607911</v>
      </c>
      <c r="AD49" t="n">
        <v>56784.97929597891</v>
      </c>
      <c r="AE49" t="n">
        <v>77695.71384921065</v>
      </c>
      <c r="AF49" t="n">
        <v>2.554073505608443e-06</v>
      </c>
      <c r="AG49" t="n">
        <v>0.09760416666666666</v>
      </c>
      <c r="AH49" t="n">
        <v>70280.5439660791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10.6777</v>
      </c>
      <c r="E50" t="n">
        <v>9.369999999999999</v>
      </c>
      <c r="F50" t="n">
        <v>6.79</v>
      </c>
      <c r="G50" t="n">
        <v>67.89</v>
      </c>
      <c r="H50" t="n">
        <v>1.24</v>
      </c>
      <c r="I50" t="n">
        <v>6</v>
      </c>
      <c r="J50" t="n">
        <v>185.63</v>
      </c>
      <c r="K50" t="n">
        <v>51.39</v>
      </c>
      <c r="L50" t="n">
        <v>13</v>
      </c>
      <c r="M50" t="n">
        <v>4</v>
      </c>
      <c r="N50" t="n">
        <v>36.24</v>
      </c>
      <c r="O50" t="n">
        <v>23128.27</v>
      </c>
      <c r="P50" t="n">
        <v>77.01000000000001</v>
      </c>
      <c r="Q50" t="n">
        <v>204.18</v>
      </c>
      <c r="R50" t="n">
        <v>24.89</v>
      </c>
      <c r="S50" t="n">
        <v>17.37</v>
      </c>
      <c r="T50" t="n">
        <v>1655.28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  <c r="AA50" t="n">
        <v>56.54831368145339</v>
      </c>
      <c r="AB50" t="n">
        <v>77.37189751446697</v>
      </c>
      <c r="AC50" t="n">
        <v>69.98763220784419</v>
      </c>
      <c r="AD50" t="n">
        <v>56548.31368145339</v>
      </c>
      <c r="AE50" t="n">
        <v>77371.89751446697</v>
      </c>
      <c r="AF50" t="n">
        <v>2.555126406156978e-06</v>
      </c>
      <c r="AG50" t="n">
        <v>0.09760416666666666</v>
      </c>
      <c r="AH50" t="n">
        <v>69987.63220784419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10.6793</v>
      </c>
      <c r="E51" t="n">
        <v>9.359999999999999</v>
      </c>
      <c r="F51" t="n">
        <v>6.79</v>
      </c>
      <c r="G51" t="n">
        <v>67.88</v>
      </c>
      <c r="H51" t="n">
        <v>1.26</v>
      </c>
      <c r="I51" t="n">
        <v>6</v>
      </c>
      <c r="J51" t="n">
        <v>186.01</v>
      </c>
      <c r="K51" t="n">
        <v>51.39</v>
      </c>
      <c r="L51" t="n">
        <v>13.25</v>
      </c>
      <c r="M51" t="n">
        <v>4</v>
      </c>
      <c r="N51" t="n">
        <v>36.36</v>
      </c>
      <c r="O51" t="n">
        <v>23174.88</v>
      </c>
      <c r="P51" t="n">
        <v>76.83</v>
      </c>
      <c r="Q51" t="n">
        <v>204.15</v>
      </c>
      <c r="R51" t="n">
        <v>24.79</v>
      </c>
      <c r="S51" t="n">
        <v>17.37</v>
      </c>
      <c r="T51" t="n">
        <v>1609.24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  <c r="AA51" t="n">
        <v>56.448101535387</v>
      </c>
      <c r="AB51" t="n">
        <v>77.23478283517115</v>
      </c>
      <c r="AC51" t="n">
        <v>69.86360356109861</v>
      </c>
      <c r="AD51" t="n">
        <v>56448.101535387</v>
      </c>
      <c r="AE51" t="n">
        <v>77234.78283517115</v>
      </c>
      <c r="AF51" t="n">
        <v>2.555509279083718e-06</v>
      </c>
      <c r="AG51" t="n">
        <v>0.09749999999999999</v>
      </c>
      <c r="AH51" t="n">
        <v>69863.60356109861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10.6739</v>
      </c>
      <c r="E52" t="n">
        <v>9.369999999999999</v>
      </c>
      <c r="F52" t="n">
        <v>6.79</v>
      </c>
      <c r="G52" t="n">
        <v>67.93000000000001</v>
      </c>
      <c r="H52" t="n">
        <v>1.29</v>
      </c>
      <c r="I52" t="n">
        <v>6</v>
      </c>
      <c r="J52" t="n">
        <v>186.38</v>
      </c>
      <c r="K52" t="n">
        <v>51.39</v>
      </c>
      <c r="L52" t="n">
        <v>13.5</v>
      </c>
      <c r="M52" t="n">
        <v>4</v>
      </c>
      <c r="N52" t="n">
        <v>36.49</v>
      </c>
      <c r="O52" t="n">
        <v>23221.54</v>
      </c>
      <c r="P52" t="n">
        <v>76.23999999999999</v>
      </c>
      <c r="Q52" t="n">
        <v>204.14</v>
      </c>
      <c r="R52" t="n">
        <v>24.97</v>
      </c>
      <c r="S52" t="n">
        <v>17.37</v>
      </c>
      <c r="T52" t="n">
        <v>1696.91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56.17518794943496</v>
      </c>
      <c r="AB52" t="n">
        <v>76.86137042677407</v>
      </c>
      <c r="AC52" t="n">
        <v>69.52582910887125</v>
      </c>
      <c r="AD52" t="n">
        <v>56175.18794943496</v>
      </c>
      <c r="AE52" t="n">
        <v>76861.37042677407</v>
      </c>
      <c r="AF52" t="n">
        <v>2.554217082955971e-06</v>
      </c>
      <c r="AG52" t="n">
        <v>0.09760416666666666</v>
      </c>
      <c r="AH52" t="n">
        <v>69525.82910887124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10.7351</v>
      </c>
      <c r="E53" t="n">
        <v>9.32</v>
      </c>
      <c r="F53" t="n">
        <v>6.77</v>
      </c>
      <c r="G53" t="n">
        <v>81.28</v>
      </c>
      <c r="H53" t="n">
        <v>1.31</v>
      </c>
      <c r="I53" t="n">
        <v>5</v>
      </c>
      <c r="J53" t="n">
        <v>186.76</v>
      </c>
      <c r="K53" t="n">
        <v>51.39</v>
      </c>
      <c r="L53" t="n">
        <v>13.75</v>
      </c>
      <c r="M53" t="n">
        <v>3</v>
      </c>
      <c r="N53" t="n">
        <v>36.62</v>
      </c>
      <c r="O53" t="n">
        <v>23268.24</v>
      </c>
      <c r="P53" t="n">
        <v>76.01000000000001</v>
      </c>
      <c r="Q53" t="n">
        <v>204.14</v>
      </c>
      <c r="R53" t="n">
        <v>24.45</v>
      </c>
      <c r="S53" t="n">
        <v>17.37</v>
      </c>
      <c r="T53" t="n">
        <v>1442.87</v>
      </c>
      <c r="U53" t="n">
        <v>0.71</v>
      </c>
      <c r="V53" t="n">
        <v>0.75</v>
      </c>
      <c r="W53" t="n">
        <v>1.14</v>
      </c>
      <c r="X53" t="n">
        <v>0.08</v>
      </c>
      <c r="Y53" t="n">
        <v>1</v>
      </c>
      <c r="Z53" t="n">
        <v>10</v>
      </c>
      <c r="AA53" t="n">
        <v>55.7026858448086</v>
      </c>
      <c r="AB53" t="n">
        <v>76.21487220190293</v>
      </c>
      <c r="AC53" t="n">
        <v>68.94103176721566</v>
      </c>
      <c r="AD53" t="n">
        <v>55702.6858448086</v>
      </c>
      <c r="AE53" t="n">
        <v>76214.87220190294</v>
      </c>
      <c r="AF53" t="n">
        <v>2.568861972403774e-06</v>
      </c>
      <c r="AG53" t="n">
        <v>0.09708333333333334</v>
      </c>
      <c r="AH53" t="n">
        <v>68941.03176721567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10.7319</v>
      </c>
      <c r="E54" t="n">
        <v>9.32</v>
      </c>
      <c r="F54" t="n">
        <v>6.78</v>
      </c>
      <c r="G54" t="n">
        <v>81.31</v>
      </c>
      <c r="H54" t="n">
        <v>1.33</v>
      </c>
      <c r="I54" t="n">
        <v>5</v>
      </c>
      <c r="J54" t="n">
        <v>187.14</v>
      </c>
      <c r="K54" t="n">
        <v>51.39</v>
      </c>
      <c r="L54" t="n">
        <v>14</v>
      </c>
      <c r="M54" t="n">
        <v>3</v>
      </c>
      <c r="N54" t="n">
        <v>36.75</v>
      </c>
      <c r="O54" t="n">
        <v>23314.98</v>
      </c>
      <c r="P54" t="n">
        <v>76.25</v>
      </c>
      <c r="Q54" t="n">
        <v>204.14</v>
      </c>
      <c r="R54" t="n">
        <v>24.5</v>
      </c>
      <c r="S54" t="n">
        <v>17.37</v>
      </c>
      <c r="T54" t="n">
        <v>1467.2</v>
      </c>
      <c r="U54" t="n">
        <v>0.71</v>
      </c>
      <c r="V54" t="n">
        <v>0.75</v>
      </c>
      <c r="W54" t="n">
        <v>1.14</v>
      </c>
      <c r="X54" t="n">
        <v>0.09</v>
      </c>
      <c r="Y54" t="n">
        <v>1</v>
      </c>
      <c r="Z54" t="n">
        <v>10</v>
      </c>
      <c r="AA54" t="n">
        <v>55.86296528727173</v>
      </c>
      <c r="AB54" t="n">
        <v>76.43417360611083</v>
      </c>
      <c r="AC54" t="n">
        <v>69.13940335319747</v>
      </c>
      <c r="AD54" t="n">
        <v>55862.96528727173</v>
      </c>
      <c r="AE54" t="n">
        <v>76434.17360611084</v>
      </c>
      <c r="AF54" t="n">
        <v>2.568096226550294e-06</v>
      </c>
      <c r="AG54" t="n">
        <v>0.09708333333333334</v>
      </c>
      <c r="AH54" t="n">
        <v>69139.40335319747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10.7363</v>
      </c>
      <c r="E55" t="n">
        <v>9.31</v>
      </c>
      <c r="F55" t="n">
        <v>6.77</v>
      </c>
      <c r="G55" t="n">
        <v>81.27</v>
      </c>
      <c r="H55" t="n">
        <v>1.35</v>
      </c>
      <c r="I55" t="n">
        <v>5</v>
      </c>
      <c r="J55" t="n">
        <v>187.52</v>
      </c>
      <c r="K55" t="n">
        <v>51.39</v>
      </c>
      <c r="L55" t="n">
        <v>14.25</v>
      </c>
      <c r="M55" t="n">
        <v>3</v>
      </c>
      <c r="N55" t="n">
        <v>36.88</v>
      </c>
      <c r="O55" t="n">
        <v>23361.77</v>
      </c>
      <c r="P55" t="n">
        <v>76.31</v>
      </c>
      <c r="Q55" t="n">
        <v>204.14</v>
      </c>
      <c r="R55" t="n">
        <v>24.38</v>
      </c>
      <c r="S55" t="n">
        <v>17.37</v>
      </c>
      <c r="T55" t="n">
        <v>1408.88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55.84843372827223</v>
      </c>
      <c r="AB55" t="n">
        <v>76.41429088600059</v>
      </c>
      <c r="AC55" t="n">
        <v>69.12141821198898</v>
      </c>
      <c r="AD55" t="n">
        <v>55848.43372827223</v>
      </c>
      <c r="AE55" t="n">
        <v>76414.29088600058</v>
      </c>
      <c r="AF55" t="n">
        <v>2.569149127098829e-06</v>
      </c>
      <c r="AG55" t="n">
        <v>0.09697916666666667</v>
      </c>
      <c r="AH55" t="n">
        <v>69121.41821198899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10.737</v>
      </c>
      <c r="E56" t="n">
        <v>9.31</v>
      </c>
      <c r="F56" t="n">
        <v>6.77</v>
      </c>
      <c r="G56" t="n">
        <v>81.26000000000001</v>
      </c>
      <c r="H56" t="n">
        <v>1.37</v>
      </c>
      <c r="I56" t="n">
        <v>5</v>
      </c>
      <c r="J56" t="n">
        <v>187.9</v>
      </c>
      <c r="K56" t="n">
        <v>51.39</v>
      </c>
      <c r="L56" t="n">
        <v>14.5</v>
      </c>
      <c r="M56" t="n">
        <v>3</v>
      </c>
      <c r="N56" t="n">
        <v>37.01</v>
      </c>
      <c r="O56" t="n">
        <v>23408.6</v>
      </c>
      <c r="P56" t="n">
        <v>76.13</v>
      </c>
      <c r="Q56" t="n">
        <v>204.14</v>
      </c>
      <c r="R56" t="n">
        <v>24.44</v>
      </c>
      <c r="S56" t="n">
        <v>17.37</v>
      </c>
      <c r="T56" t="n">
        <v>1437.98</v>
      </c>
      <c r="U56" t="n">
        <v>0.71</v>
      </c>
      <c r="V56" t="n">
        <v>0.75</v>
      </c>
      <c r="W56" t="n">
        <v>1.14</v>
      </c>
      <c r="X56" t="n">
        <v>0.08</v>
      </c>
      <c r="Y56" t="n">
        <v>1</v>
      </c>
      <c r="Z56" t="n">
        <v>10</v>
      </c>
      <c r="AA56" t="n">
        <v>55.75368601007482</v>
      </c>
      <c r="AB56" t="n">
        <v>76.28465287798866</v>
      </c>
      <c r="AC56" t="n">
        <v>69.00415267351359</v>
      </c>
      <c r="AD56" t="n">
        <v>55753.68601007482</v>
      </c>
      <c r="AE56" t="n">
        <v>76284.65287798866</v>
      </c>
      <c r="AF56" t="n">
        <v>2.569316634004278e-06</v>
      </c>
      <c r="AG56" t="n">
        <v>0.09697916666666667</v>
      </c>
      <c r="AH56" t="n">
        <v>69004.15267351358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10.7347</v>
      </c>
      <c r="E57" t="n">
        <v>9.32</v>
      </c>
      <c r="F57" t="n">
        <v>6.77</v>
      </c>
      <c r="G57" t="n">
        <v>81.28</v>
      </c>
      <c r="H57" t="n">
        <v>1.39</v>
      </c>
      <c r="I57" t="n">
        <v>5</v>
      </c>
      <c r="J57" t="n">
        <v>188.28</v>
      </c>
      <c r="K57" t="n">
        <v>51.39</v>
      </c>
      <c r="L57" t="n">
        <v>14.75</v>
      </c>
      <c r="M57" t="n">
        <v>3</v>
      </c>
      <c r="N57" t="n">
        <v>37.14</v>
      </c>
      <c r="O57" t="n">
        <v>23455.48</v>
      </c>
      <c r="P57" t="n">
        <v>75.95999999999999</v>
      </c>
      <c r="Q57" t="n">
        <v>204.14</v>
      </c>
      <c r="R57" t="n">
        <v>24.45</v>
      </c>
      <c r="S57" t="n">
        <v>17.37</v>
      </c>
      <c r="T57" t="n">
        <v>1443.11</v>
      </c>
      <c r="U57" t="n">
        <v>0.71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55.67934259339086</v>
      </c>
      <c r="AB57" t="n">
        <v>76.18293293548165</v>
      </c>
      <c r="AC57" t="n">
        <v>68.91214073955459</v>
      </c>
      <c r="AD57" t="n">
        <v>55679.34259339087</v>
      </c>
      <c r="AE57" t="n">
        <v>76182.93293548164</v>
      </c>
      <c r="AF57" t="n">
        <v>2.568766254172089e-06</v>
      </c>
      <c r="AG57" t="n">
        <v>0.09708333333333334</v>
      </c>
      <c r="AH57" t="n">
        <v>68912.14073955458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10.7296</v>
      </c>
      <c r="E58" t="n">
        <v>9.32</v>
      </c>
      <c r="F58" t="n">
        <v>6.78</v>
      </c>
      <c r="G58" t="n">
        <v>81.34</v>
      </c>
      <c r="H58" t="n">
        <v>1.41</v>
      </c>
      <c r="I58" t="n">
        <v>5</v>
      </c>
      <c r="J58" t="n">
        <v>188.66</v>
      </c>
      <c r="K58" t="n">
        <v>51.39</v>
      </c>
      <c r="L58" t="n">
        <v>15</v>
      </c>
      <c r="M58" t="n">
        <v>3</v>
      </c>
      <c r="N58" t="n">
        <v>37.27</v>
      </c>
      <c r="O58" t="n">
        <v>23502.4</v>
      </c>
      <c r="P58" t="n">
        <v>75.87</v>
      </c>
      <c r="Q58" t="n">
        <v>204.14</v>
      </c>
      <c r="R58" t="n">
        <v>24.53</v>
      </c>
      <c r="S58" t="n">
        <v>17.37</v>
      </c>
      <c r="T58" t="n">
        <v>1484.62</v>
      </c>
      <c r="U58" t="n">
        <v>0.71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55.68179696501921</v>
      </c>
      <c r="AB58" t="n">
        <v>76.18629111502278</v>
      </c>
      <c r="AC58" t="n">
        <v>68.91517841915352</v>
      </c>
      <c r="AD58" t="n">
        <v>55681.79696501921</v>
      </c>
      <c r="AE58" t="n">
        <v>76186.29111502279</v>
      </c>
      <c r="AF58" t="n">
        <v>2.567545846718105e-06</v>
      </c>
      <c r="AG58" t="n">
        <v>0.09708333333333334</v>
      </c>
      <c r="AH58" t="n">
        <v>68915.17841915353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10.7322</v>
      </c>
      <c r="E59" t="n">
        <v>9.32</v>
      </c>
      <c r="F59" t="n">
        <v>6.78</v>
      </c>
      <c r="G59" t="n">
        <v>81.31</v>
      </c>
      <c r="H59" t="n">
        <v>1.43</v>
      </c>
      <c r="I59" t="n">
        <v>5</v>
      </c>
      <c r="J59" t="n">
        <v>189.04</v>
      </c>
      <c r="K59" t="n">
        <v>51.39</v>
      </c>
      <c r="L59" t="n">
        <v>15.25</v>
      </c>
      <c r="M59" t="n">
        <v>3</v>
      </c>
      <c r="N59" t="n">
        <v>37.4</v>
      </c>
      <c r="O59" t="n">
        <v>23549.36</v>
      </c>
      <c r="P59" t="n">
        <v>75.52</v>
      </c>
      <c r="Q59" t="n">
        <v>204.18</v>
      </c>
      <c r="R59" t="n">
        <v>24.46</v>
      </c>
      <c r="S59" t="n">
        <v>17.37</v>
      </c>
      <c r="T59" t="n">
        <v>1449.82</v>
      </c>
      <c r="U59" t="n">
        <v>0.71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55.49129739222429</v>
      </c>
      <c r="AB59" t="n">
        <v>75.92564119527688</v>
      </c>
      <c r="AC59" t="n">
        <v>68.67940456192365</v>
      </c>
      <c r="AD59" t="n">
        <v>55491.29739222429</v>
      </c>
      <c r="AE59" t="n">
        <v>75925.64119527688</v>
      </c>
      <c r="AF59" t="n">
        <v>2.568168015224058e-06</v>
      </c>
      <c r="AG59" t="n">
        <v>0.09708333333333334</v>
      </c>
      <c r="AH59" t="n">
        <v>68679.40456192364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10.7443</v>
      </c>
      <c r="E60" t="n">
        <v>9.31</v>
      </c>
      <c r="F60" t="n">
        <v>6.77</v>
      </c>
      <c r="G60" t="n">
        <v>81.18000000000001</v>
      </c>
      <c r="H60" t="n">
        <v>1.45</v>
      </c>
      <c r="I60" t="n">
        <v>5</v>
      </c>
      <c r="J60" t="n">
        <v>189.42</v>
      </c>
      <c r="K60" t="n">
        <v>51.39</v>
      </c>
      <c r="L60" t="n">
        <v>15.5</v>
      </c>
      <c r="M60" t="n">
        <v>3</v>
      </c>
      <c r="N60" t="n">
        <v>37.53</v>
      </c>
      <c r="O60" t="n">
        <v>23596.37</v>
      </c>
      <c r="P60" t="n">
        <v>75.03</v>
      </c>
      <c r="Q60" t="n">
        <v>204.14</v>
      </c>
      <c r="R60" t="n">
        <v>24.13</v>
      </c>
      <c r="S60" t="n">
        <v>17.37</v>
      </c>
      <c r="T60" t="n">
        <v>1280.83</v>
      </c>
      <c r="U60" t="n">
        <v>0.72</v>
      </c>
      <c r="V60" t="n">
        <v>0.75</v>
      </c>
      <c r="W60" t="n">
        <v>1.14</v>
      </c>
      <c r="X60" t="n">
        <v>0.07000000000000001</v>
      </c>
      <c r="Y60" t="n">
        <v>1</v>
      </c>
      <c r="Z60" t="n">
        <v>10</v>
      </c>
      <c r="AA60" t="n">
        <v>55.15995910294146</v>
      </c>
      <c r="AB60" t="n">
        <v>75.47228953026671</v>
      </c>
      <c r="AC60" t="n">
        <v>68.26932014353882</v>
      </c>
      <c r="AD60" t="n">
        <v>55159.95910294147</v>
      </c>
      <c r="AE60" t="n">
        <v>75472.2895302667</v>
      </c>
      <c r="AF60" t="n">
        <v>2.571063491732529e-06</v>
      </c>
      <c r="AG60" t="n">
        <v>0.09697916666666667</v>
      </c>
      <c r="AH60" t="n">
        <v>68269.32014353882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10.7456</v>
      </c>
      <c r="E61" t="n">
        <v>9.31</v>
      </c>
      <c r="F61" t="n">
        <v>6.76</v>
      </c>
      <c r="G61" t="n">
        <v>81.17</v>
      </c>
      <c r="H61" t="n">
        <v>1.47</v>
      </c>
      <c r="I61" t="n">
        <v>5</v>
      </c>
      <c r="J61" t="n">
        <v>189.81</v>
      </c>
      <c r="K61" t="n">
        <v>51.39</v>
      </c>
      <c r="L61" t="n">
        <v>15.75</v>
      </c>
      <c r="M61" t="n">
        <v>3</v>
      </c>
      <c r="N61" t="n">
        <v>37.66</v>
      </c>
      <c r="O61" t="n">
        <v>23643.43</v>
      </c>
      <c r="P61" t="n">
        <v>74.42</v>
      </c>
      <c r="Q61" t="n">
        <v>204.16</v>
      </c>
      <c r="R61" t="n">
        <v>24.04</v>
      </c>
      <c r="S61" t="n">
        <v>17.37</v>
      </c>
      <c r="T61" t="n">
        <v>1235.76</v>
      </c>
      <c r="U61" t="n">
        <v>0.72</v>
      </c>
      <c r="V61" t="n">
        <v>0.76</v>
      </c>
      <c r="W61" t="n">
        <v>1.15</v>
      </c>
      <c r="X61" t="n">
        <v>0.07000000000000001</v>
      </c>
      <c r="Y61" t="n">
        <v>1</v>
      </c>
      <c r="Z61" t="n">
        <v>10</v>
      </c>
      <c r="AA61" t="n">
        <v>54.8220788903824</v>
      </c>
      <c r="AB61" t="n">
        <v>75.00998691722067</v>
      </c>
      <c r="AC61" t="n">
        <v>67.85113904303597</v>
      </c>
      <c r="AD61" t="n">
        <v>54822.0788903824</v>
      </c>
      <c r="AE61" t="n">
        <v>75009.98691722067</v>
      </c>
      <c r="AF61" t="n">
        <v>2.571374575985505e-06</v>
      </c>
      <c r="AG61" t="n">
        <v>0.09697916666666667</v>
      </c>
      <c r="AH61" t="n">
        <v>67851.13904303598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10.7376</v>
      </c>
      <c r="E62" t="n">
        <v>9.31</v>
      </c>
      <c r="F62" t="n">
        <v>6.77</v>
      </c>
      <c r="G62" t="n">
        <v>81.25</v>
      </c>
      <c r="H62" t="n">
        <v>1.49</v>
      </c>
      <c r="I62" t="n">
        <v>5</v>
      </c>
      <c r="J62" t="n">
        <v>190.19</v>
      </c>
      <c r="K62" t="n">
        <v>51.39</v>
      </c>
      <c r="L62" t="n">
        <v>16</v>
      </c>
      <c r="M62" t="n">
        <v>3</v>
      </c>
      <c r="N62" t="n">
        <v>37.79</v>
      </c>
      <c r="O62" t="n">
        <v>23690.52</v>
      </c>
      <c r="P62" t="n">
        <v>73.88</v>
      </c>
      <c r="Q62" t="n">
        <v>204.14</v>
      </c>
      <c r="R62" t="n">
        <v>24.22</v>
      </c>
      <c r="S62" t="n">
        <v>17.37</v>
      </c>
      <c r="T62" t="n">
        <v>1327.61</v>
      </c>
      <c r="U62" t="n">
        <v>0.72</v>
      </c>
      <c r="V62" t="n">
        <v>0.75</v>
      </c>
      <c r="W62" t="n">
        <v>1.15</v>
      </c>
      <c r="X62" t="n">
        <v>0.08</v>
      </c>
      <c r="Y62" t="n">
        <v>1</v>
      </c>
      <c r="Z62" t="n">
        <v>10</v>
      </c>
      <c r="AA62" t="n">
        <v>54.61034762455401</v>
      </c>
      <c r="AB62" t="n">
        <v>74.7202868583902</v>
      </c>
      <c r="AC62" t="n">
        <v>67.58908755122361</v>
      </c>
      <c r="AD62" t="n">
        <v>54610.34762455401</v>
      </c>
      <c r="AE62" t="n">
        <v>74720.2868583902</v>
      </c>
      <c r="AF62" t="n">
        <v>2.569460211351805e-06</v>
      </c>
      <c r="AG62" t="n">
        <v>0.09697916666666667</v>
      </c>
      <c r="AH62" t="n">
        <v>67589.08755122361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10.7421</v>
      </c>
      <c r="E63" t="n">
        <v>9.31</v>
      </c>
      <c r="F63" t="n">
        <v>6.77</v>
      </c>
      <c r="G63" t="n">
        <v>81.20999999999999</v>
      </c>
      <c r="H63" t="n">
        <v>1.51</v>
      </c>
      <c r="I63" t="n">
        <v>5</v>
      </c>
      <c r="J63" t="n">
        <v>190.57</v>
      </c>
      <c r="K63" t="n">
        <v>51.39</v>
      </c>
      <c r="L63" t="n">
        <v>16.25</v>
      </c>
      <c r="M63" t="n">
        <v>3</v>
      </c>
      <c r="N63" t="n">
        <v>37.93</v>
      </c>
      <c r="O63" t="n">
        <v>23737.67</v>
      </c>
      <c r="P63" t="n">
        <v>73.47</v>
      </c>
      <c r="Q63" t="n">
        <v>204.14</v>
      </c>
      <c r="R63" t="n">
        <v>24.19</v>
      </c>
      <c r="S63" t="n">
        <v>17.37</v>
      </c>
      <c r="T63" t="n">
        <v>1314.52</v>
      </c>
      <c r="U63" t="n">
        <v>0.72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54.38056629361726</v>
      </c>
      <c r="AB63" t="n">
        <v>74.40588990416583</v>
      </c>
      <c r="AC63" t="n">
        <v>67.30469620105141</v>
      </c>
      <c r="AD63" t="n">
        <v>54380.56629361726</v>
      </c>
      <c r="AE63" t="n">
        <v>74405.88990416583</v>
      </c>
      <c r="AF63" t="n">
        <v>2.570537041458261e-06</v>
      </c>
      <c r="AG63" t="n">
        <v>0.09697916666666667</v>
      </c>
      <c r="AH63" t="n">
        <v>67304.69620105141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10.7383</v>
      </c>
      <c r="E64" t="n">
        <v>9.31</v>
      </c>
      <c r="F64" t="n">
        <v>6.77</v>
      </c>
      <c r="G64" t="n">
        <v>81.25</v>
      </c>
      <c r="H64" t="n">
        <v>1.53</v>
      </c>
      <c r="I64" t="n">
        <v>5</v>
      </c>
      <c r="J64" t="n">
        <v>190.95</v>
      </c>
      <c r="K64" t="n">
        <v>51.39</v>
      </c>
      <c r="L64" t="n">
        <v>16.5</v>
      </c>
      <c r="M64" t="n">
        <v>3</v>
      </c>
      <c r="N64" t="n">
        <v>38.06</v>
      </c>
      <c r="O64" t="n">
        <v>23784.85</v>
      </c>
      <c r="P64" t="n">
        <v>73.33</v>
      </c>
      <c r="Q64" t="n">
        <v>204.16</v>
      </c>
      <c r="R64" t="n">
        <v>24.33</v>
      </c>
      <c r="S64" t="n">
        <v>17.37</v>
      </c>
      <c r="T64" t="n">
        <v>1381.92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54.32818338442404</v>
      </c>
      <c r="AB64" t="n">
        <v>74.33421729683684</v>
      </c>
      <c r="AC64" t="n">
        <v>67.23986392677276</v>
      </c>
      <c r="AD64" t="n">
        <v>54328.18338442405</v>
      </c>
      <c r="AE64" t="n">
        <v>74334.21729683684</v>
      </c>
      <c r="AF64" t="n">
        <v>2.569627718257254e-06</v>
      </c>
      <c r="AG64" t="n">
        <v>0.09697916666666667</v>
      </c>
      <c r="AH64" t="n">
        <v>67239.86392677276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10.7354</v>
      </c>
      <c r="E65" t="n">
        <v>9.32</v>
      </c>
      <c r="F65" t="n">
        <v>6.77</v>
      </c>
      <c r="G65" t="n">
        <v>81.28</v>
      </c>
      <c r="H65" t="n">
        <v>1.55</v>
      </c>
      <c r="I65" t="n">
        <v>5</v>
      </c>
      <c r="J65" t="n">
        <v>191.34</v>
      </c>
      <c r="K65" t="n">
        <v>51.39</v>
      </c>
      <c r="L65" t="n">
        <v>16.75</v>
      </c>
      <c r="M65" t="n">
        <v>3</v>
      </c>
      <c r="N65" t="n">
        <v>38.19</v>
      </c>
      <c r="O65" t="n">
        <v>23832.09</v>
      </c>
      <c r="P65" t="n">
        <v>73</v>
      </c>
      <c r="Q65" t="n">
        <v>204.16</v>
      </c>
      <c r="R65" t="n">
        <v>24.36</v>
      </c>
      <c r="S65" t="n">
        <v>17.37</v>
      </c>
      <c r="T65" t="n">
        <v>1395.14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54.17536207186482</v>
      </c>
      <c r="AB65" t="n">
        <v>74.12512043499295</v>
      </c>
      <c r="AC65" t="n">
        <v>67.05072297595386</v>
      </c>
      <c r="AD65" t="n">
        <v>54175.36207186482</v>
      </c>
      <c r="AE65" t="n">
        <v>74125.12043499295</v>
      </c>
      <c r="AF65" t="n">
        <v>2.568933761077538e-06</v>
      </c>
      <c r="AG65" t="n">
        <v>0.09708333333333334</v>
      </c>
      <c r="AH65" t="n">
        <v>67050.72297595386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10.7453</v>
      </c>
      <c r="E66" t="n">
        <v>9.31</v>
      </c>
      <c r="F66" t="n">
        <v>6.76</v>
      </c>
      <c r="G66" t="n">
        <v>81.17</v>
      </c>
      <c r="H66" t="n">
        <v>1.57</v>
      </c>
      <c r="I66" t="n">
        <v>5</v>
      </c>
      <c r="J66" t="n">
        <v>191.72</v>
      </c>
      <c r="K66" t="n">
        <v>51.39</v>
      </c>
      <c r="L66" t="n">
        <v>17</v>
      </c>
      <c r="M66" t="n">
        <v>3</v>
      </c>
      <c r="N66" t="n">
        <v>38.33</v>
      </c>
      <c r="O66" t="n">
        <v>23879.37</v>
      </c>
      <c r="P66" t="n">
        <v>72.31</v>
      </c>
      <c r="Q66" t="n">
        <v>204.15</v>
      </c>
      <c r="R66" t="n">
        <v>24.17</v>
      </c>
      <c r="S66" t="n">
        <v>17.37</v>
      </c>
      <c r="T66" t="n">
        <v>1302.54</v>
      </c>
      <c r="U66" t="n">
        <v>0.72</v>
      </c>
      <c r="V66" t="n">
        <v>0.75</v>
      </c>
      <c r="W66" t="n">
        <v>1.14</v>
      </c>
      <c r="X66" t="n">
        <v>0.07000000000000001</v>
      </c>
      <c r="Y66" t="n">
        <v>1</v>
      </c>
      <c r="Z66" t="n">
        <v>10</v>
      </c>
      <c r="AA66" t="n">
        <v>53.75494625359586</v>
      </c>
      <c r="AB66" t="n">
        <v>73.54988896500075</v>
      </c>
      <c r="AC66" t="n">
        <v>66.53039079011511</v>
      </c>
      <c r="AD66" t="n">
        <v>53754.94625359586</v>
      </c>
      <c r="AE66" t="n">
        <v>73549.88896500075</v>
      </c>
      <c r="AF66" t="n">
        <v>2.571302787311741e-06</v>
      </c>
      <c r="AG66" t="n">
        <v>0.09697916666666667</v>
      </c>
      <c r="AH66" t="n">
        <v>66530.39079011511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10.8063</v>
      </c>
      <c r="E67" t="n">
        <v>9.25</v>
      </c>
      <c r="F67" t="n">
        <v>6.75</v>
      </c>
      <c r="G67" t="n">
        <v>101.19</v>
      </c>
      <c r="H67" t="n">
        <v>1.59</v>
      </c>
      <c r="I67" t="n">
        <v>4</v>
      </c>
      <c r="J67" t="n">
        <v>192.1</v>
      </c>
      <c r="K67" t="n">
        <v>51.39</v>
      </c>
      <c r="L67" t="n">
        <v>17.25</v>
      </c>
      <c r="M67" t="n">
        <v>2</v>
      </c>
      <c r="N67" t="n">
        <v>38.46</v>
      </c>
      <c r="O67" t="n">
        <v>23926.69</v>
      </c>
      <c r="P67" t="n">
        <v>71.7</v>
      </c>
      <c r="Q67" t="n">
        <v>204.14</v>
      </c>
      <c r="R67" t="n">
        <v>23.48</v>
      </c>
      <c r="S67" t="n">
        <v>17.37</v>
      </c>
      <c r="T67" t="n">
        <v>962.66</v>
      </c>
      <c r="U67" t="n">
        <v>0.74</v>
      </c>
      <c r="V67" t="n">
        <v>0.76</v>
      </c>
      <c r="W67" t="n">
        <v>1.14</v>
      </c>
      <c r="X67" t="n">
        <v>0.05</v>
      </c>
      <c r="Y67" t="n">
        <v>1</v>
      </c>
      <c r="Z67" t="n">
        <v>10</v>
      </c>
      <c r="AA67" t="n">
        <v>53.13092211078587</v>
      </c>
      <c r="AB67" t="n">
        <v>72.69607160280633</v>
      </c>
      <c r="AC67" t="n">
        <v>65.75806055862806</v>
      </c>
      <c r="AD67" t="n">
        <v>53130.92211078587</v>
      </c>
      <c r="AE67" t="n">
        <v>72696.07160280633</v>
      </c>
      <c r="AF67" t="n">
        <v>2.585899817643702e-06</v>
      </c>
      <c r="AG67" t="n">
        <v>0.09635416666666667</v>
      </c>
      <c r="AH67" t="n">
        <v>65758.06055862806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10.8024</v>
      </c>
      <c r="E68" t="n">
        <v>9.26</v>
      </c>
      <c r="F68" t="n">
        <v>6.75</v>
      </c>
      <c r="G68" t="n">
        <v>101.24</v>
      </c>
      <c r="H68" t="n">
        <v>1.61</v>
      </c>
      <c r="I68" t="n">
        <v>4</v>
      </c>
      <c r="J68" t="n">
        <v>192.49</v>
      </c>
      <c r="K68" t="n">
        <v>51.39</v>
      </c>
      <c r="L68" t="n">
        <v>17.5</v>
      </c>
      <c r="M68" t="n">
        <v>2</v>
      </c>
      <c r="N68" t="n">
        <v>38.59</v>
      </c>
      <c r="O68" t="n">
        <v>23974.06</v>
      </c>
      <c r="P68" t="n">
        <v>71.84</v>
      </c>
      <c r="Q68" t="n">
        <v>204.19</v>
      </c>
      <c r="R68" t="n">
        <v>23.61</v>
      </c>
      <c r="S68" t="n">
        <v>17.37</v>
      </c>
      <c r="T68" t="n">
        <v>1028.29</v>
      </c>
      <c r="U68" t="n">
        <v>0.74</v>
      </c>
      <c r="V68" t="n">
        <v>0.76</v>
      </c>
      <c r="W68" t="n">
        <v>1.14</v>
      </c>
      <c r="X68" t="n">
        <v>0.06</v>
      </c>
      <c r="Y68" t="n">
        <v>1</v>
      </c>
      <c r="Z68" t="n">
        <v>10</v>
      </c>
      <c r="AA68" t="n">
        <v>53.22024432302346</v>
      </c>
      <c r="AB68" t="n">
        <v>72.81828619420764</v>
      </c>
      <c r="AC68" t="n">
        <v>65.86861116095533</v>
      </c>
      <c r="AD68" t="n">
        <v>53220.24432302346</v>
      </c>
      <c r="AE68" t="n">
        <v>72818.28619420764</v>
      </c>
      <c r="AF68" t="n">
        <v>2.584966564884773e-06</v>
      </c>
      <c r="AG68" t="n">
        <v>0.09645833333333333</v>
      </c>
      <c r="AH68" t="n">
        <v>65868.61116095532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10.8014</v>
      </c>
      <c r="E69" t="n">
        <v>9.26</v>
      </c>
      <c r="F69" t="n">
        <v>6.75</v>
      </c>
      <c r="G69" t="n">
        <v>101.25</v>
      </c>
      <c r="H69" t="n">
        <v>1.63</v>
      </c>
      <c r="I69" t="n">
        <v>4</v>
      </c>
      <c r="J69" t="n">
        <v>192.87</v>
      </c>
      <c r="K69" t="n">
        <v>51.39</v>
      </c>
      <c r="L69" t="n">
        <v>17.75</v>
      </c>
      <c r="M69" t="n">
        <v>2</v>
      </c>
      <c r="N69" t="n">
        <v>38.73</v>
      </c>
      <c r="O69" t="n">
        <v>24021.47</v>
      </c>
      <c r="P69" t="n">
        <v>72.03</v>
      </c>
      <c r="Q69" t="n">
        <v>204.14</v>
      </c>
      <c r="R69" t="n">
        <v>23.66</v>
      </c>
      <c r="S69" t="n">
        <v>17.37</v>
      </c>
      <c r="T69" t="n">
        <v>1051.03</v>
      </c>
      <c r="U69" t="n">
        <v>0.73</v>
      </c>
      <c r="V69" t="n">
        <v>0.76</v>
      </c>
      <c r="W69" t="n">
        <v>1.14</v>
      </c>
      <c r="X69" t="n">
        <v>0.06</v>
      </c>
      <c r="Y69" t="n">
        <v>1</v>
      </c>
      <c r="Z69" t="n">
        <v>10</v>
      </c>
      <c r="AA69" t="n">
        <v>53.32072012434545</v>
      </c>
      <c r="AB69" t="n">
        <v>72.95576161825582</v>
      </c>
      <c r="AC69" t="n">
        <v>65.99296612348034</v>
      </c>
      <c r="AD69" t="n">
        <v>53320.72012434545</v>
      </c>
      <c r="AE69" t="n">
        <v>72955.76161825583</v>
      </c>
      <c r="AF69" t="n">
        <v>2.58472726930556e-06</v>
      </c>
      <c r="AG69" t="n">
        <v>0.09645833333333333</v>
      </c>
      <c r="AH69" t="n">
        <v>65992.96612348035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10.8017</v>
      </c>
      <c r="E70" t="n">
        <v>9.26</v>
      </c>
      <c r="F70" t="n">
        <v>6.75</v>
      </c>
      <c r="G70" t="n">
        <v>101.25</v>
      </c>
      <c r="H70" t="n">
        <v>1.65</v>
      </c>
      <c r="I70" t="n">
        <v>4</v>
      </c>
      <c r="J70" t="n">
        <v>193.26</v>
      </c>
      <c r="K70" t="n">
        <v>51.39</v>
      </c>
      <c r="L70" t="n">
        <v>18</v>
      </c>
      <c r="M70" t="n">
        <v>2</v>
      </c>
      <c r="N70" t="n">
        <v>38.86</v>
      </c>
      <c r="O70" t="n">
        <v>24068.93</v>
      </c>
      <c r="P70" t="n">
        <v>72.09</v>
      </c>
      <c r="Q70" t="n">
        <v>204.14</v>
      </c>
      <c r="R70" t="n">
        <v>23.68</v>
      </c>
      <c r="S70" t="n">
        <v>17.37</v>
      </c>
      <c r="T70" t="n">
        <v>1062.07</v>
      </c>
      <c r="U70" t="n">
        <v>0.73</v>
      </c>
      <c r="V70" t="n">
        <v>0.76</v>
      </c>
      <c r="W70" t="n">
        <v>1.14</v>
      </c>
      <c r="X70" t="n">
        <v>0.06</v>
      </c>
      <c r="Y70" t="n">
        <v>1</v>
      </c>
      <c r="Z70" t="n">
        <v>10</v>
      </c>
      <c r="AA70" t="n">
        <v>53.34952070327969</v>
      </c>
      <c r="AB70" t="n">
        <v>72.99516784094554</v>
      </c>
      <c r="AC70" t="n">
        <v>66.02861147158355</v>
      </c>
      <c r="AD70" t="n">
        <v>53349.52070327969</v>
      </c>
      <c r="AE70" t="n">
        <v>72995.16784094553</v>
      </c>
      <c r="AF70" t="n">
        <v>2.584799057979324e-06</v>
      </c>
      <c r="AG70" t="n">
        <v>0.09645833333333333</v>
      </c>
      <c r="AH70" t="n">
        <v>66028.61147158354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10.8066</v>
      </c>
      <c r="E71" t="n">
        <v>9.25</v>
      </c>
      <c r="F71" t="n">
        <v>6.75</v>
      </c>
      <c r="G71" t="n">
        <v>101.18</v>
      </c>
      <c r="H71" t="n">
        <v>1.67</v>
      </c>
      <c r="I71" t="n">
        <v>4</v>
      </c>
      <c r="J71" t="n">
        <v>193.64</v>
      </c>
      <c r="K71" t="n">
        <v>51.39</v>
      </c>
      <c r="L71" t="n">
        <v>18.25</v>
      </c>
      <c r="M71" t="n">
        <v>2</v>
      </c>
      <c r="N71" t="n">
        <v>39</v>
      </c>
      <c r="O71" t="n">
        <v>24116.44</v>
      </c>
      <c r="P71" t="n">
        <v>72.11</v>
      </c>
      <c r="Q71" t="n">
        <v>204.14</v>
      </c>
      <c r="R71" t="n">
        <v>23.59</v>
      </c>
      <c r="S71" t="n">
        <v>17.37</v>
      </c>
      <c r="T71" t="n">
        <v>1015.7</v>
      </c>
      <c r="U71" t="n">
        <v>0.74</v>
      </c>
      <c r="V71" t="n">
        <v>0.76</v>
      </c>
      <c r="W71" t="n">
        <v>1.14</v>
      </c>
      <c r="X71" t="n">
        <v>0.05</v>
      </c>
      <c r="Y71" t="n">
        <v>1</v>
      </c>
      <c r="Z71" t="n">
        <v>10</v>
      </c>
      <c r="AA71" t="n">
        <v>53.33596695009914</v>
      </c>
      <c r="AB71" t="n">
        <v>72.97662299789449</v>
      </c>
      <c r="AC71" t="n">
        <v>66.01183652232547</v>
      </c>
      <c r="AD71" t="n">
        <v>53335.96695009914</v>
      </c>
      <c r="AE71" t="n">
        <v>72976.62299789449</v>
      </c>
      <c r="AF71" t="n">
        <v>2.585971606317465e-06</v>
      </c>
      <c r="AG71" t="n">
        <v>0.09635416666666667</v>
      </c>
      <c r="AH71" t="n">
        <v>66011.83652232547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10.8098</v>
      </c>
      <c r="E72" t="n">
        <v>9.25</v>
      </c>
      <c r="F72" t="n">
        <v>6.74</v>
      </c>
      <c r="G72" t="n">
        <v>101.14</v>
      </c>
      <c r="H72" t="n">
        <v>1.69</v>
      </c>
      <c r="I72" t="n">
        <v>4</v>
      </c>
      <c r="J72" t="n">
        <v>194.03</v>
      </c>
      <c r="K72" t="n">
        <v>51.39</v>
      </c>
      <c r="L72" t="n">
        <v>18.5</v>
      </c>
      <c r="M72" t="n">
        <v>2</v>
      </c>
      <c r="N72" t="n">
        <v>39.13</v>
      </c>
      <c r="O72" t="n">
        <v>24163.99</v>
      </c>
      <c r="P72" t="n">
        <v>72.06999999999999</v>
      </c>
      <c r="Q72" t="n">
        <v>204.16</v>
      </c>
      <c r="R72" t="n">
        <v>23.44</v>
      </c>
      <c r="S72" t="n">
        <v>17.37</v>
      </c>
      <c r="T72" t="n">
        <v>944.4400000000001</v>
      </c>
      <c r="U72" t="n">
        <v>0.74</v>
      </c>
      <c r="V72" t="n">
        <v>0.76</v>
      </c>
      <c r="W72" t="n">
        <v>1.14</v>
      </c>
      <c r="X72" t="n">
        <v>0.05</v>
      </c>
      <c r="Y72" t="n">
        <v>1</v>
      </c>
      <c r="Z72" t="n">
        <v>10</v>
      </c>
      <c r="AA72" t="n">
        <v>53.27822818400234</v>
      </c>
      <c r="AB72" t="n">
        <v>72.89762227086629</v>
      </c>
      <c r="AC72" t="n">
        <v>65.94037551380659</v>
      </c>
      <c r="AD72" t="n">
        <v>53278.22818400234</v>
      </c>
      <c r="AE72" t="n">
        <v>72897.6222708663</v>
      </c>
      <c r="AF72" t="n">
        <v>2.586737352170945e-06</v>
      </c>
      <c r="AG72" t="n">
        <v>0.09635416666666667</v>
      </c>
      <c r="AH72" t="n">
        <v>65940.37551380659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10.8046</v>
      </c>
      <c r="E73" t="n">
        <v>9.26</v>
      </c>
      <c r="F73" t="n">
        <v>6.75</v>
      </c>
      <c r="G73" t="n">
        <v>101.21</v>
      </c>
      <c r="H73" t="n">
        <v>1.71</v>
      </c>
      <c r="I73" t="n">
        <v>4</v>
      </c>
      <c r="J73" t="n">
        <v>194.41</v>
      </c>
      <c r="K73" t="n">
        <v>51.39</v>
      </c>
      <c r="L73" t="n">
        <v>18.75</v>
      </c>
      <c r="M73" t="n">
        <v>2</v>
      </c>
      <c r="N73" t="n">
        <v>39.27</v>
      </c>
      <c r="O73" t="n">
        <v>24211.59</v>
      </c>
      <c r="P73" t="n">
        <v>72</v>
      </c>
      <c r="Q73" t="n">
        <v>204.14</v>
      </c>
      <c r="R73" t="n">
        <v>23.58</v>
      </c>
      <c r="S73" t="n">
        <v>17.37</v>
      </c>
      <c r="T73" t="n">
        <v>1009.91</v>
      </c>
      <c r="U73" t="n">
        <v>0.74</v>
      </c>
      <c r="V73" t="n">
        <v>0.76</v>
      </c>
      <c r="W73" t="n">
        <v>1.14</v>
      </c>
      <c r="X73" t="n">
        <v>0.06</v>
      </c>
      <c r="Y73" t="n">
        <v>1</v>
      </c>
      <c r="Z73" t="n">
        <v>10</v>
      </c>
      <c r="AA73" t="n">
        <v>53.29038459168898</v>
      </c>
      <c r="AB73" t="n">
        <v>72.91425520416604</v>
      </c>
      <c r="AC73" t="n">
        <v>65.95542102329665</v>
      </c>
      <c r="AD73" t="n">
        <v>53290.38459168898</v>
      </c>
      <c r="AE73" t="n">
        <v>72914.25520416604</v>
      </c>
      <c r="AF73" t="n">
        <v>2.58549301515904e-06</v>
      </c>
      <c r="AG73" t="n">
        <v>0.09645833333333333</v>
      </c>
      <c r="AH73" t="n">
        <v>65955.42102329666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10.8024</v>
      </c>
      <c r="E74" t="n">
        <v>9.26</v>
      </c>
      <c r="F74" t="n">
        <v>6.75</v>
      </c>
      <c r="G74" t="n">
        <v>101.24</v>
      </c>
      <c r="H74" t="n">
        <v>1.73</v>
      </c>
      <c r="I74" t="n">
        <v>4</v>
      </c>
      <c r="J74" t="n">
        <v>194.8</v>
      </c>
      <c r="K74" t="n">
        <v>51.39</v>
      </c>
      <c r="L74" t="n">
        <v>19</v>
      </c>
      <c r="M74" t="n">
        <v>2</v>
      </c>
      <c r="N74" t="n">
        <v>39.41</v>
      </c>
      <c r="O74" t="n">
        <v>24259.23</v>
      </c>
      <c r="P74" t="n">
        <v>71.89</v>
      </c>
      <c r="Q74" t="n">
        <v>204.14</v>
      </c>
      <c r="R74" t="n">
        <v>23.64</v>
      </c>
      <c r="S74" t="n">
        <v>17.37</v>
      </c>
      <c r="T74" t="n">
        <v>1042.85</v>
      </c>
      <c r="U74" t="n">
        <v>0.73</v>
      </c>
      <c r="V74" t="n">
        <v>0.76</v>
      </c>
      <c r="W74" t="n">
        <v>1.14</v>
      </c>
      <c r="X74" t="n">
        <v>0.06</v>
      </c>
      <c r="Y74" t="n">
        <v>1</v>
      </c>
      <c r="Z74" t="n">
        <v>10</v>
      </c>
      <c r="AA74" t="n">
        <v>53.24543297816934</v>
      </c>
      <c r="AB74" t="n">
        <v>72.85275042342326</v>
      </c>
      <c r="AC74" t="n">
        <v>65.89978617250546</v>
      </c>
      <c r="AD74" t="n">
        <v>53245.43297816934</v>
      </c>
      <c r="AE74" t="n">
        <v>72852.75042342326</v>
      </c>
      <c r="AF74" t="n">
        <v>2.584966564884773e-06</v>
      </c>
      <c r="AG74" t="n">
        <v>0.09645833333333333</v>
      </c>
      <c r="AH74" t="n">
        <v>65899.78617250545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10.7985</v>
      </c>
      <c r="E75" t="n">
        <v>9.26</v>
      </c>
      <c r="F75" t="n">
        <v>6.75</v>
      </c>
      <c r="G75" t="n">
        <v>101.29</v>
      </c>
      <c r="H75" t="n">
        <v>1.75</v>
      </c>
      <c r="I75" t="n">
        <v>4</v>
      </c>
      <c r="J75" t="n">
        <v>195.19</v>
      </c>
      <c r="K75" t="n">
        <v>51.39</v>
      </c>
      <c r="L75" t="n">
        <v>19.25</v>
      </c>
      <c r="M75" t="n">
        <v>1</v>
      </c>
      <c r="N75" t="n">
        <v>39.54</v>
      </c>
      <c r="O75" t="n">
        <v>24306.92</v>
      </c>
      <c r="P75" t="n">
        <v>71.84</v>
      </c>
      <c r="Q75" t="n">
        <v>204.14</v>
      </c>
      <c r="R75" t="n">
        <v>23.72</v>
      </c>
      <c r="S75" t="n">
        <v>17.37</v>
      </c>
      <c r="T75" t="n">
        <v>1083.28</v>
      </c>
      <c r="U75" t="n">
        <v>0.73</v>
      </c>
      <c r="V75" t="n">
        <v>0.76</v>
      </c>
      <c r="W75" t="n">
        <v>1.14</v>
      </c>
      <c r="X75" t="n">
        <v>0.06</v>
      </c>
      <c r="Y75" t="n">
        <v>1</v>
      </c>
      <c r="Z75" t="n">
        <v>10</v>
      </c>
      <c r="AA75" t="n">
        <v>53.23877449401395</v>
      </c>
      <c r="AB75" t="n">
        <v>72.84363999165029</v>
      </c>
      <c r="AC75" t="n">
        <v>65.8915452275543</v>
      </c>
      <c r="AD75" t="n">
        <v>53238.77449401395</v>
      </c>
      <c r="AE75" t="n">
        <v>72843.63999165029</v>
      </c>
      <c r="AF75" t="n">
        <v>2.584033312125845e-06</v>
      </c>
      <c r="AG75" t="n">
        <v>0.09645833333333333</v>
      </c>
      <c r="AH75" t="n">
        <v>65891.54522755431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10.8027</v>
      </c>
      <c r="E76" t="n">
        <v>9.26</v>
      </c>
      <c r="F76" t="n">
        <v>6.75</v>
      </c>
      <c r="G76" t="n">
        <v>101.23</v>
      </c>
      <c r="H76" t="n">
        <v>1.77</v>
      </c>
      <c r="I76" t="n">
        <v>4</v>
      </c>
      <c r="J76" t="n">
        <v>195.57</v>
      </c>
      <c r="K76" t="n">
        <v>51.39</v>
      </c>
      <c r="L76" t="n">
        <v>19.5</v>
      </c>
      <c r="M76" t="n">
        <v>1</v>
      </c>
      <c r="N76" t="n">
        <v>39.68</v>
      </c>
      <c r="O76" t="n">
        <v>24354.66</v>
      </c>
      <c r="P76" t="n">
        <v>71.75</v>
      </c>
      <c r="Q76" t="n">
        <v>204.14</v>
      </c>
      <c r="R76" t="n">
        <v>23.66</v>
      </c>
      <c r="S76" t="n">
        <v>17.37</v>
      </c>
      <c r="T76" t="n">
        <v>1053.71</v>
      </c>
      <c r="U76" t="n">
        <v>0.73</v>
      </c>
      <c r="V76" t="n">
        <v>0.76</v>
      </c>
      <c r="W76" t="n">
        <v>1.14</v>
      </c>
      <c r="X76" t="n">
        <v>0.06</v>
      </c>
      <c r="Y76" t="n">
        <v>1</v>
      </c>
      <c r="Z76" t="n">
        <v>10</v>
      </c>
      <c r="AA76" t="n">
        <v>53.17348115929315</v>
      </c>
      <c r="AB76" t="n">
        <v>72.7543027705467</v>
      </c>
      <c r="AC76" t="n">
        <v>65.81073422544725</v>
      </c>
      <c r="AD76" t="n">
        <v>53173.48115929315</v>
      </c>
      <c r="AE76" t="n">
        <v>72754.3027705467</v>
      </c>
      <c r="AF76" t="n">
        <v>2.585038353558537e-06</v>
      </c>
      <c r="AG76" t="n">
        <v>0.09645833333333333</v>
      </c>
      <c r="AH76" t="n">
        <v>65810.73422544725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10.8043</v>
      </c>
      <c r="E77" t="n">
        <v>9.26</v>
      </c>
      <c r="F77" t="n">
        <v>6.75</v>
      </c>
      <c r="G77" t="n">
        <v>101.21</v>
      </c>
      <c r="H77" t="n">
        <v>1.79</v>
      </c>
      <c r="I77" t="n">
        <v>4</v>
      </c>
      <c r="J77" t="n">
        <v>195.96</v>
      </c>
      <c r="K77" t="n">
        <v>51.39</v>
      </c>
      <c r="L77" t="n">
        <v>19.75</v>
      </c>
      <c r="M77" t="n">
        <v>1</v>
      </c>
      <c r="N77" t="n">
        <v>39.82</v>
      </c>
      <c r="O77" t="n">
        <v>24402.44</v>
      </c>
      <c r="P77" t="n">
        <v>71.70999999999999</v>
      </c>
      <c r="Q77" t="n">
        <v>204.14</v>
      </c>
      <c r="R77" t="n">
        <v>23.62</v>
      </c>
      <c r="S77" t="n">
        <v>17.37</v>
      </c>
      <c r="T77" t="n">
        <v>1032.2</v>
      </c>
      <c r="U77" t="n">
        <v>0.74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53.14574266351833</v>
      </c>
      <c r="AB77" t="n">
        <v>72.71634973689154</v>
      </c>
      <c r="AC77" t="n">
        <v>65.77640337605671</v>
      </c>
      <c r="AD77" t="n">
        <v>53145.74266351833</v>
      </c>
      <c r="AE77" t="n">
        <v>72716.34973689154</v>
      </c>
      <c r="AF77" t="n">
        <v>2.585421226485277e-06</v>
      </c>
      <c r="AG77" t="n">
        <v>0.09645833333333333</v>
      </c>
      <c r="AH77" t="n">
        <v>65776.40337605671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10.8046</v>
      </c>
      <c r="E78" t="n">
        <v>9.26</v>
      </c>
      <c r="F78" t="n">
        <v>6.75</v>
      </c>
      <c r="G78" t="n">
        <v>101.21</v>
      </c>
      <c r="H78" t="n">
        <v>1.81</v>
      </c>
      <c r="I78" t="n">
        <v>4</v>
      </c>
      <c r="J78" t="n">
        <v>196.35</v>
      </c>
      <c r="K78" t="n">
        <v>51.39</v>
      </c>
      <c r="L78" t="n">
        <v>20</v>
      </c>
      <c r="M78" t="n">
        <v>1</v>
      </c>
      <c r="N78" t="n">
        <v>39.96</v>
      </c>
      <c r="O78" t="n">
        <v>24450.27</v>
      </c>
      <c r="P78" t="n">
        <v>71.67</v>
      </c>
      <c r="Q78" t="n">
        <v>204.14</v>
      </c>
      <c r="R78" t="n">
        <v>23.6</v>
      </c>
      <c r="S78" t="n">
        <v>17.37</v>
      </c>
      <c r="T78" t="n">
        <v>1019.86</v>
      </c>
      <c r="U78" t="n">
        <v>0.74</v>
      </c>
      <c r="V78" t="n">
        <v>0.76</v>
      </c>
      <c r="W78" t="n">
        <v>1.14</v>
      </c>
      <c r="X78" t="n">
        <v>0.06</v>
      </c>
      <c r="Y78" t="n">
        <v>1</v>
      </c>
      <c r="Z78" t="n">
        <v>10</v>
      </c>
      <c r="AA78" t="n">
        <v>53.12417331805587</v>
      </c>
      <c r="AB78" t="n">
        <v>72.68683760685745</v>
      </c>
      <c r="AC78" t="n">
        <v>65.74970784229254</v>
      </c>
      <c r="AD78" t="n">
        <v>53124.17331805587</v>
      </c>
      <c r="AE78" t="n">
        <v>72686.83760685746</v>
      </c>
      <c r="AF78" t="n">
        <v>2.58549301515904e-06</v>
      </c>
      <c r="AG78" t="n">
        <v>0.09645833333333333</v>
      </c>
      <c r="AH78" t="n">
        <v>65749.70784229254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10.8072</v>
      </c>
      <c r="E79" t="n">
        <v>9.25</v>
      </c>
      <c r="F79" t="n">
        <v>6.75</v>
      </c>
      <c r="G79" t="n">
        <v>101.17</v>
      </c>
      <c r="H79" t="n">
        <v>1.83</v>
      </c>
      <c r="I79" t="n">
        <v>4</v>
      </c>
      <c r="J79" t="n">
        <v>196.74</v>
      </c>
      <c r="K79" t="n">
        <v>51.39</v>
      </c>
      <c r="L79" t="n">
        <v>20.25</v>
      </c>
      <c r="M79" t="n">
        <v>1</v>
      </c>
      <c r="N79" t="n">
        <v>40.09</v>
      </c>
      <c r="O79" t="n">
        <v>24498.15</v>
      </c>
      <c r="P79" t="n">
        <v>71.55</v>
      </c>
      <c r="Q79" t="n">
        <v>204.14</v>
      </c>
      <c r="R79" t="n">
        <v>23.54</v>
      </c>
      <c r="S79" t="n">
        <v>17.37</v>
      </c>
      <c r="T79" t="n">
        <v>992.02</v>
      </c>
      <c r="U79" t="n">
        <v>0.74</v>
      </c>
      <c r="V79" t="n">
        <v>0.76</v>
      </c>
      <c r="W79" t="n">
        <v>1.14</v>
      </c>
      <c r="X79" t="n">
        <v>0.05</v>
      </c>
      <c r="Y79" t="n">
        <v>1</v>
      </c>
      <c r="Z79" t="n">
        <v>10</v>
      </c>
      <c r="AA79" t="n">
        <v>53.05112437031338</v>
      </c>
      <c r="AB79" t="n">
        <v>72.58688881386408</v>
      </c>
      <c r="AC79" t="n">
        <v>65.65929802182342</v>
      </c>
      <c r="AD79" t="n">
        <v>53051.12437031338</v>
      </c>
      <c r="AE79" t="n">
        <v>72586.88881386408</v>
      </c>
      <c r="AF79" t="n">
        <v>2.586115183664993e-06</v>
      </c>
      <c r="AG79" t="n">
        <v>0.09635416666666667</v>
      </c>
      <c r="AH79" t="n">
        <v>65659.29802182342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10.8098</v>
      </c>
      <c r="E80" t="n">
        <v>9.25</v>
      </c>
      <c r="F80" t="n">
        <v>6.74</v>
      </c>
      <c r="G80" t="n">
        <v>101.14</v>
      </c>
      <c r="H80" t="n">
        <v>1.85</v>
      </c>
      <c r="I80" t="n">
        <v>4</v>
      </c>
      <c r="J80" t="n">
        <v>197.12</v>
      </c>
      <c r="K80" t="n">
        <v>51.39</v>
      </c>
      <c r="L80" t="n">
        <v>20.5</v>
      </c>
      <c r="M80" t="n">
        <v>1</v>
      </c>
      <c r="N80" t="n">
        <v>40.23</v>
      </c>
      <c r="O80" t="n">
        <v>24546.08</v>
      </c>
      <c r="P80" t="n">
        <v>71.41</v>
      </c>
      <c r="Q80" t="n">
        <v>204.15</v>
      </c>
      <c r="R80" t="n">
        <v>23.44</v>
      </c>
      <c r="S80" t="n">
        <v>17.37</v>
      </c>
      <c r="T80" t="n">
        <v>942.46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52.94596554693297</v>
      </c>
      <c r="AB80" t="n">
        <v>72.44300587243519</v>
      </c>
      <c r="AC80" t="n">
        <v>65.52914706638349</v>
      </c>
      <c r="AD80" t="n">
        <v>52945.96554693297</v>
      </c>
      <c r="AE80" t="n">
        <v>72443.0058724352</v>
      </c>
      <c r="AF80" t="n">
        <v>2.586737352170945e-06</v>
      </c>
      <c r="AG80" t="n">
        <v>0.09635416666666667</v>
      </c>
      <c r="AH80" t="n">
        <v>65529.14706638349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10.8076</v>
      </c>
      <c r="E81" t="n">
        <v>9.25</v>
      </c>
      <c r="F81" t="n">
        <v>6.74</v>
      </c>
      <c r="G81" t="n">
        <v>101.17</v>
      </c>
      <c r="H81" t="n">
        <v>1.87</v>
      </c>
      <c r="I81" t="n">
        <v>4</v>
      </c>
      <c r="J81" t="n">
        <v>197.51</v>
      </c>
      <c r="K81" t="n">
        <v>51.39</v>
      </c>
      <c r="L81" t="n">
        <v>20.75</v>
      </c>
      <c r="M81" t="n">
        <v>0</v>
      </c>
      <c r="N81" t="n">
        <v>40.37</v>
      </c>
      <c r="O81" t="n">
        <v>24594.05</v>
      </c>
      <c r="P81" t="n">
        <v>71.45999999999999</v>
      </c>
      <c r="Q81" t="n">
        <v>204.14</v>
      </c>
      <c r="R81" t="n">
        <v>23.43</v>
      </c>
      <c r="S81" t="n">
        <v>17.37</v>
      </c>
      <c r="T81" t="n">
        <v>935.16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52.98153042763992</v>
      </c>
      <c r="AB81" t="n">
        <v>72.49166731123026</v>
      </c>
      <c r="AC81" t="n">
        <v>65.57316432575672</v>
      </c>
      <c r="AD81" t="n">
        <v>52981.53042763993</v>
      </c>
      <c r="AE81" t="n">
        <v>72491.66731123025</v>
      </c>
      <c r="AF81" t="n">
        <v>2.586210901896678e-06</v>
      </c>
      <c r="AG81" t="n">
        <v>0.09635416666666667</v>
      </c>
      <c r="AH81" t="n">
        <v>65573.16432575672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10.6635</v>
      </c>
      <c r="E2" t="n">
        <v>9.380000000000001</v>
      </c>
      <c r="F2" t="n">
        <v>7.28</v>
      </c>
      <c r="G2" t="n">
        <v>15.05</v>
      </c>
      <c r="H2" t="n">
        <v>0.34</v>
      </c>
      <c r="I2" t="n">
        <v>29</v>
      </c>
      <c r="J2" t="n">
        <v>51.33</v>
      </c>
      <c r="K2" t="n">
        <v>24.83</v>
      </c>
      <c r="L2" t="n">
        <v>1</v>
      </c>
      <c r="M2" t="n">
        <v>27</v>
      </c>
      <c r="N2" t="n">
        <v>5.51</v>
      </c>
      <c r="O2" t="n">
        <v>6564.78</v>
      </c>
      <c r="P2" t="n">
        <v>39.04</v>
      </c>
      <c r="Q2" t="n">
        <v>204.16</v>
      </c>
      <c r="R2" t="n">
        <v>39.87</v>
      </c>
      <c r="S2" t="n">
        <v>17.37</v>
      </c>
      <c r="T2" t="n">
        <v>9030.73</v>
      </c>
      <c r="U2" t="n">
        <v>0.44</v>
      </c>
      <c r="V2" t="n">
        <v>0.7</v>
      </c>
      <c r="W2" t="n">
        <v>1.19</v>
      </c>
      <c r="X2" t="n">
        <v>0.58</v>
      </c>
      <c r="Y2" t="n">
        <v>1</v>
      </c>
      <c r="Z2" t="n">
        <v>10</v>
      </c>
      <c r="AA2" t="n">
        <v>31.00274933950761</v>
      </c>
      <c r="AB2" t="n">
        <v>42.41932939097612</v>
      </c>
      <c r="AC2" t="n">
        <v>38.37088812987326</v>
      </c>
      <c r="AD2" t="n">
        <v>31002.74933950761</v>
      </c>
      <c r="AE2" t="n">
        <v>42419.32939097612</v>
      </c>
      <c r="AF2" t="n">
        <v>3.053797199183522e-06</v>
      </c>
      <c r="AG2" t="n">
        <v>0.09770833333333334</v>
      </c>
      <c r="AH2" t="n">
        <v>38370.88812987326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10.9117</v>
      </c>
      <c r="E3" t="n">
        <v>9.16</v>
      </c>
      <c r="F3" t="n">
        <v>7.14</v>
      </c>
      <c r="G3" t="n">
        <v>18.61</v>
      </c>
      <c r="H3" t="n">
        <v>0.42</v>
      </c>
      <c r="I3" t="n">
        <v>23</v>
      </c>
      <c r="J3" t="n">
        <v>51.62</v>
      </c>
      <c r="K3" t="n">
        <v>24.83</v>
      </c>
      <c r="L3" t="n">
        <v>1.25</v>
      </c>
      <c r="M3" t="n">
        <v>21</v>
      </c>
      <c r="N3" t="n">
        <v>5.54</v>
      </c>
      <c r="O3" t="n">
        <v>6599.8</v>
      </c>
      <c r="P3" t="n">
        <v>37.58</v>
      </c>
      <c r="Q3" t="n">
        <v>204.16</v>
      </c>
      <c r="R3" t="n">
        <v>35.58</v>
      </c>
      <c r="S3" t="n">
        <v>17.37</v>
      </c>
      <c r="T3" t="n">
        <v>6917.2</v>
      </c>
      <c r="U3" t="n">
        <v>0.49</v>
      </c>
      <c r="V3" t="n">
        <v>0.72</v>
      </c>
      <c r="W3" t="n">
        <v>1.18</v>
      </c>
      <c r="X3" t="n">
        <v>0.44</v>
      </c>
      <c r="Y3" t="n">
        <v>1</v>
      </c>
      <c r="Z3" t="n">
        <v>10</v>
      </c>
      <c r="AA3" t="n">
        <v>29.43323840033749</v>
      </c>
      <c r="AB3" t="n">
        <v>40.27185528207818</v>
      </c>
      <c r="AC3" t="n">
        <v>36.4283659359233</v>
      </c>
      <c r="AD3" t="n">
        <v>29433.23840033749</v>
      </c>
      <c r="AE3" t="n">
        <v>40271.85528207818</v>
      </c>
      <c r="AF3" t="n">
        <v>3.124876344383255e-06</v>
      </c>
      <c r="AG3" t="n">
        <v>0.09541666666666666</v>
      </c>
      <c r="AH3" t="n">
        <v>36428.3659359233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11.0762</v>
      </c>
      <c r="E4" t="n">
        <v>9.029999999999999</v>
      </c>
      <c r="F4" t="n">
        <v>7.05</v>
      </c>
      <c r="G4" t="n">
        <v>22.26</v>
      </c>
      <c r="H4" t="n">
        <v>0.5</v>
      </c>
      <c r="I4" t="n">
        <v>19</v>
      </c>
      <c r="J4" t="n">
        <v>51.9</v>
      </c>
      <c r="K4" t="n">
        <v>24.83</v>
      </c>
      <c r="L4" t="n">
        <v>1.5</v>
      </c>
      <c r="M4" t="n">
        <v>17</v>
      </c>
      <c r="N4" t="n">
        <v>5.57</v>
      </c>
      <c r="O4" t="n">
        <v>6634.84</v>
      </c>
      <c r="P4" t="n">
        <v>36.2</v>
      </c>
      <c r="Q4" t="n">
        <v>204.17</v>
      </c>
      <c r="R4" t="n">
        <v>32.95</v>
      </c>
      <c r="S4" t="n">
        <v>17.37</v>
      </c>
      <c r="T4" t="n">
        <v>5621.77</v>
      </c>
      <c r="U4" t="n">
        <v>0.53</v>
      </c>
      <c r="V4" t="n">
        <v>0.72</v>
      </c>
      <c r="W4" t="n">
        <v>1.17</v>
      </c>
      <c r="X4" t="n">
        <v>0.36</v>
      </c>
      <c r="Y4" t="n">
        <v>1</v>
      </c>
      <c r="Z4" t="n">
        <v>10</v>
      </c>
      <c r="AA4" t="n">
        <v>28.23282720222549</v>
      </c>
      <c r="AB4" t="n">
        <v>38.62939972242484</v>
      </c>
      <c r="AC4" t="n">
        <v>34.94266402967755</v>
      </c>
      <c r="AD4" t="n">
        <v>28232.82720222549</v>
      </c>
      <c r="AE4" t="n">
        <v>38629.39972242485</v>
      </c>
      <c r="AF4" t="n">
        <v>3.171985608627236e-06</v>
      </c>
      <c r="AG4" t="n">
        <v>0.09406249999999999</v>
      </c>
      <c r="AH4" t="n">
        <v>34942.66402967755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11.1732</v>
      </c>
      <c r="E5" t="n">
        <v>8.949999999999999</v>
      </c>
      <c r="F5" t="n">
        <v>7.01</v>
      </c>
      <c r="G5" t="n">
        <v>26.27</v>
      </c>
      <c r="H5" t="n">
        <v>0.58</v>
      </c>
      <c r="I5" t="n">
        <v>16</v>
      </c>
      <c r="J5" t="n">
        <v>52.19</v>
      </c>
      <c r="K5" t="n">
        <v>24.83</v>
      </c>
      <c r="L5" t="n">
        <v>1.75</v>
      </c>
      <c r="M5" t="n">
        <v>14</v>
      </c>
      <c r="N5" t="n">
        <v>5.61</v>
      </c>
      <c r="O5" t="n">
        <v>6670.02</v>
      </c>
      <c r="P5" t="n">
        <v>35.11</v>
      </c>
      <c r="Q5" t="n">
        <v>204.15</v>
      </c>
      <c r="R5" t="n">
        <v>31.8</v>
      </c>
      <c r="S5" t="n">
        <v>17.37</v>
      </c>
      <c r="T5" t="n">
        <v>5062.06</v>
      </c>
      <c r="U5" t="n">
        <v>0.55</v>
      </c>
      <c r="V5" t="n">
        <v>0.73</v>
      </c>
      <c r="W5" t="n">
        <v>1.16</v>
      </c>
      <c r="X5" t="n">
        <v>0.32</v>
      </c>
      <c r="Y5" t="n">
        <v>1</v>
      </c>
      <c r="Z5" t="n">
        <v>10</v>
      </c>
      <c r="AA5" t="n">
        <v>27.42265664149779</v>
      </c>
      <c r="AB5" t="n">
        <v>37.52088861903999</v>
      </c>
      <c r="AC5" t="n">
        <v>33.93994767019134</v>
      </c>
      <c r="AD5" t="n">
        <v>27422.65664149779</v>
      </c>
      <c r="AE5" t="n">
        <v>37520.88861903999</v>
      </c>
      <c r="AF5" t="n">
        <v>3.199764323713352e-06</v>
      </c>
      <c r="AG5" t="n">
        <v>0.09322916666666665</v>
      </c>
      <c r="AH5" t="n">
        <v>33939.94767019134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11.3136</v>
      </c>
      <c r="E6" t="n">
        <v>8.84</v>
      </c>
      <c r="F6" t="n">
        <v>6.93</v>
      </c>
      <c r="G6" t="n">
        <v>31.99</v>
      </c>
      <c r="H6" t="n">
        <v>0.66</v>
      </c>
      <c r="I6" t="n">
        <v>13</v>
      </c>
      <c r="J6" t="n">
        <v>52.47</v>
      </c>
      <c r="K6" t="n">
        <v>24.83</v>
      </c>
      <c r="L6" t="n">
        <v>2</v>
      </c>
      <c r="M6" t="n">
        <v>11</v>
      </c>
      <c r="N6" t="n">
        <v>5.64</v>
      </c>
      <c r="O6" t="n">
        <v>6705.1</v>
      </c>
      <c r="P6" t="n">
        <v>33.51</v>
      </c>
      <c r="Q6" t="n">
        <v>204.15</v>
      </c>
      <c r="R6" t="n">
        <v>29.27</v>
      </c>
      <c r="S6" t="n">
        <v>17.37</v>
      </c>
      <c r="T6" t="n">
        <v>3811.67</v>
      </c>
      <c r="U6" t="n">
        <v>0.59</v>
      </c>
      <c r="V6" t="n">
        <v>0.74</v>
      </c>
      <c r="W6" t="n">
        <v>1.16</v>
      </c>
      <c r="X6" t="n">
        <v>0.24</v>
      </c>
      <c r="Y6" t="n">
        <v>1</v>
      </c>
      <c r="Z6" t="n">
        <v>10</v>
      </c>
      <c r="AA6" t="n">
        <v>26.2375910312339</v>
      </c>
      <c r="AB6" t="n">
        <v>35.8994295696799</v>
      </c>
      <c r="AC6" t="n">
        <v>32.47323839676528</v>
      </c>
      <c r="AD6" t="n">
        <v>26237.5910312339</v>
      </c>
      <c r="AE6" t="n">
        <v>35899.4295696799</v>
      </c>
      <c r="AF6" t="n">
        <v>3.23997186596171e-06</v>
      </c>
      <c r="AG6" t="n">
        <v>0.09208333333333334</v>
      </c>
      <c r="AH6" t="n">
        <v>32473.23839676528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11.3543</v>
      </c>
      <c r="E7" t="n">
        <v>8.81</v>
      </c>
      <c r="F7" t="n">
        <v>6.91</v>
      </c>
      <c r="G7" t="n">
        <v>34.56</v>
      </c>
      <c r="H7" t="n">
        <v>0.74</v>
      </c>
      <c r="I7" t="n">
        <v>12</v>
      </c>
      <c r="J7" t="n">
        <v>52.75</v>
      </c>
      <c r="K7" t="n">
        <v>24.83</v>
      </c>
      <c r="L7" t="n">
        <v>2.25</v>
      </c>
      <c r="M7" t="n">
        <v>4</v>
      </c>
      <c r="N7" t="n">
        <v>5.68</v>
      </c>
      <c r="O7" t="n">
        <v>6740.19</v>
      </c>
      <c r="P7" t="n">
        <v>33.16</v>
      </c>
      <c r="Q7" t="n">
        <v>204.14</v>
      </c>
      <c r="R7" t="n">
        <v>28.58</v>
      </c>
      <c r="S7" t="n">
        <v>17.37</v>
      </c>
      <c r="T7" t="n">
        <v>3470.51</v>
      </c>
      <c r="U7" t="n">
        <v>0.61</v>
      </c>
      <c r="V7" t="n">
        <v>0.74</v>
      </c>
      <c r="W7" t="n">
        <v>1.16</v>
      </c>
      <c r="X7" t="n">
        <v>0.22</v>
      </c>
      <c r="Y7" t="n">
        <v>1</v>
      </c>
      <c r="Z7" t="n">
        <v>10</v>
      </c>
      <c r="AA7" t="n">
        <v>25.95791447430786</v>
      </c>
      <c r="AB7" t="n">
        <v>35.51676376603665</v>
      </c>
      <c r="AC7" t="n">
        <v>32.12709368034578</v>
      </c>
      <c r="AD7" t="n">
        <v>25957.91447430786</v>
      </c>
      <c r="AE7" t="n">
        <v>35516.76376603665</v>
      </c>
      <c r="AF7" t="n">
        <v>3.251627471157638e-06</v>
      </c>
      <c r="AG7" t="n">
        <v>0.09177083333333334</v>
      </c>
      <c r="AH7" t="n">
        <v>32127.09368034578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11.3393</v>
      </c>
      <c r="E8" t="n">
        <v>8.82</v>
      </c>
      <c r="F8" t="n">
        <v>6.92</v>
      </c>
      <c r="G8" t="n">
        <v>34.62</v>
      </c>
      <c r="H8" t="n">
        <v>0.82</v>
      </c>
      <c r="I8" t="n">
        <v>12</v>
      </c>
      <c r="J8" t="n">
        <v>53.04</v>
      </c>
      <c r="K8" t="n">
        <v>24.83</v>
      </c>
      <c r="L8" t="n">
        <v>2.5</v>
      </c>
      <c r="M8" t="n">
        <v>1</v>
      </c>
      <c r="N8" t="n">
        <v>5.71</v>
      </c>
      <c r="O8" t="n">
        <v>6775.31</v>
      </c>
      <c r="P8" t="n">
        <v>33.18</v>
      </c>
      <c r="Q8" t="n">
        <v>204.18</v>
      </c>
      <c r="R8" t="n">
        <v>28.75</v>
      </c>
      <c r="S8" t="n">
        <v>17.37</v>
      </c>
      <c r="T8" t="n">
        <v>3558.77</v>
      </c>
      <c r="U8" t="n">
        <v>0.6</v>
      </c>
      <c r="V8" t="n">
        <v>0.74</v>
      </c>
      <c r="W8" t="n">
        <v>1.17</v>
      </c>
      <c r="X8" t="n">
        <v>0.23</v>
      </c>
      <c r="Y8" t="n">
        <v>1</v>
      </c>
      <c r="Z8" t="n">
        <v>10</v>
      </c>
      <c r="AA8" t="n">
        <v>26.01155124001096</v>
      </c>
      <c r="AB8" t="n">
        <v>35.59015195515837</v>
      </c>
      <c r="AC8" t="n">
        <v>32.19347780369891</v>
      </c>
      <c r="AD8" t="n">
        <v>26011.55124001096</v>
      </c>
      <c r="AE8" t="n">
        <v>35590.15195515837</v>
      </c>
      <c r="AF8" t="n">
        <v>3.247331793567001e-06</v>
      </c>
      <c r="AG8" t="n">
        <v>0.091875</v>
      </c>
      <c r="AH8" t="n">
        <v>32193.47780369891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11.3407</v>
      </c>
      <c r="E9" t="n">
        <v>8.82</v>
      </c>
      <c r="F9" t="n">
        <v>6.92</v>
      </c>
      <c r="G9" t="n">
        <v>34.62</v>
      </c>
      <c r="H9" t="n">
        <v>0.89</v>
      </c>
      <c r="I9" t="n">
        <v>12</v>
      </c>
      <c r="J9" t="n">
        <v>53.32</v>
      </c>
      <c r="K9" t="n">
        <v>24.83</v>
      </c>
      <c r="L9" t="n">
        <v>2.75</v>
      </c>
      <c r="M9" t="n">
        <v>1</v>
      </c>
      <c r="N9" t="n">
        <v>5.75</v>
      </c>
      <c r="O9" t="n">
        <v>6810.44</v>
      </c>
      <c r="P9" t="n">
        <v>33.21</v>
      </c>
      <c r="Q9" t="n">
        <v>204.18</v>
      </c>
      <c r="R9" t="n">
        <v>28.7</v>
      </c>
      <c r="S9" t="n">
        <v>17.37</v>
      </c>
      <c r="T9" t="n">
        <v>3530.31</v>
      </c>
      <c r="U9" t="n">
        <v>0.61</v>
      </c>
      <c r="V9" t="n">
        <v>0.74</v>
      </c>
      <c r="W9" t="n">
        <v>1.17</v>
      </c>
      <c r="X9" t="n">
        <v>0.23</v>
      </c>
      <c r="Y9" t="n">
        <v>1</v>
      </c>
      <c r="Z9" t="n">
        <v>10</v>
      </c>
      <c r="AA9" t="n">
        <v>26.02296459245555</v>
      </c>
      <c r="AB9" t="n">
        <v>35.60576820749456</v>
      </c>
      <c r="AC9" t="n">
        <v>32.20760366282973</v>
      </c>
      <c r="AD9" t="n">
        <v>26022.96459245555</v>
      </c>
      <c r="AE9" t="n">
        <v>35605.76820749456</v>
      </c>
      <c r="AF9" t="n">
        <v>3.24773272347546e-06</v>
      </c>
      <c r="AG9" t="n">
        <v>0.091875</v>
      </c>
      <c r="AH9" t="n">
        <v>32207.60366282973</v>
      </c>
    </row>
    <row r="10">
      <c r="A10" t="n">
        <v>8</v>
      </c>
      <c r="B10" t="n">
        <v>20</v>
      </c>
      <c r="C10" t="inlineStr">
        <is>
          <t xml:space="preserve">CONCLUIDO	</t>
        </is>
      </c>
      <c r="D10" t="n">
        <v>11.3389</v>
      </c>
      <c r="E10" t="n">
        <v>8.82</v>
      </c>
      <c r="F10" t="n">
        <v>6.92</v>
      </c>
      <c r="G10" t="n">
        <v>34.62</v>
      </c>
      <c r="H10" t="n">
        <v>0.97</v>
      </c>
      <c r="I10" t="n">
        <v>12</v>
      </c>
      <c r="J10" t="n">
        <v>53.61</v>
      </c>
      <c r="K10" t="n">
        <v>24.83</v>
      </c>
      <c r="L10" t="n">
        <v>3</v>
      </c>
      <c r="M10" t="n">
        <v>0</v>
      </c>
      <c r="N10" t="n">
        <v>5.78</v>
      </c>
      <c r="O10" t="n">
        <v>6845.59</v>
      </c>
      <c r="P10" t="n">
        <v>33.34</v>
      </c>
      <c r="Q10" t="n">
        <v>204.18</v>
      </c>
      <c r="R10" t="n">
        <v>28.73</v>
      </c>
      <c r="S10" t="n">
        <v>17.37</v>
      </c>
      <c r="T10" t="n">
        <v>3546.19</v>
      </c>
      <c r="U10" t="n">
        <v>0.6</v>
      </c>
      <c r="V10" t="n">
        <v>0.74</v>
      </c>
      <c r="W10" t="n">
        <v>1.17</v>
      </c>
      <c r="X10" t="n">
        <v>0.23</v>
      </c>
      <c r="Y10" t="n">
        <v>1</v>
      </c>
      <c r="Z10" t="n">
        <v>10</v>
      </c>
      <c r="AA10" t="n">
        <v>26.08919344386386</v>
      </c>
      <c r="AB10" t="n">
        <v>35.69638544380169</v>
      </c>
      <c r="AC10" t="n">
        <v>32.28957251728606</v>
      </c>
      <c r="AD10" t="n">
        <v>26089.19344386386</v>
      </c>
      <c r="AE10" t="n">
        <v>35696.38544380169</v>
      </c>
      <c r="AF10" t="n">
        <v>3.247217242164584e-06</v>
      </c>
      <c r="AG10" t="n">
        <v>0.091875</v>
      </c>
      <c r="AH10" t="n">
        <v>32289.57251728606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6.2745</v>
      </c>
      <c r="E2" t="n">
        <v>15.94</v>
      </c>
      <c r="F2" t="n">
        <v>8.720000000000001</v>
      </c>
      <c r="G2" t="n">
        <v>5.28</v>
      </c>
      <c r="H2" t="n">
        <v>0.08</v>
      </c>
      <c r="I2" t="n">
        <v>99</v>
      </c>
      <c r="J2" t="n">
        <v>232.68</v>
      </c>
      <c r="K2" t="n">
        <v>57.72</v>
      </c>
      <c r="L2" t="n">
        <v>1</v>
      </c>
      <c r="M2" t="n">
        <v>97</v>
      </c>
      <c r="N2" t="n">
        <v>53.95</v>
      </c>
      <c r="O2" t="n">
        <v>28931.02</v>
      </c>
      <c r="P2" t="n">
        <v>136.51</v>
      </c>
      <c r="Q2" t="n">
        <v>204.22</v>
      </c>
      <c r="R2" t="n">
        <v>84.7</v>
      </c>
      <c r="S2" t="n">
        <v>17.37</v>
      </c>
      <c r="T2" t="n">
        <v>31099.12</v>
      </c>
      <c r="U2" t="n">
        <v>0.21</v>
      </c>
      <c r="V2" t="n">
        <v>0.59</v>
      </c>
      <c r="W2" t="n">
        <v>1.31</v>
      </c>
      <c r="X2" t="n">
        <v>2.02</v>
      </c>
      <c r="Y2" t="n">
        <v>1</v>
      </c>
      <c r="Z2" t="n">
        <v>10</v>
      </c>
      <c r="AA2" t="n">
        <v>159.1783311143777</v>
      </c>
      <c r="AB2" t="n">
        <v>217.7948150829425</v>
      </c>
      <c r="AC2" t="n">
        <v>197.0087836084317</v>
      </c>
      <c r="AD2" t="n">
        <v>159178.3311143777</v>
      </c>
      <c r="AE2" t="n">
        <v>217794.8150829425</v>
      </c>
      <c r="AF2" t="n">
        <v>1.422519688181452e-06</v>
      </c>
      <c r="AG2" t="n">
        <v>0.1660416666666667</v>
      </c>
      <c r="AH2" t="n">
        <v>197008.7836084317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6.9678</v>
      </c>
      <c r="E3" t="n">
        <v>14.35</v>
      </c>
      <c r="F3" t="n">
        <v>8.23</v>
      </c>
      <c r="G3" t="n">
        <v>6.58</v>
      </c>
      <c r="H3" t="n">
        <v>0.1</v>
      </c>
      <c r="I3" t="n">
        <v>75</v>
      </c>
      <c r="J3" t="n">
        <v>233.1</v>
      </c>
      <c r="K3" t="n">
        <v>57.72</v>
      </c>
      <c r="L3" t="n">
        <v>1.25</v>
      </c>
      <c r="M3" t="n">
        <v>73</v>
      </c>
      <c r="N3" t="n">
        <v>54.13</v>
      </c>
      <c r="O3" t="n">
        <v>28983.75</v>
      </c>
      <c r="P3" t="n">
        <v>128.66</v>
      </c>
      <c r="Q3" t="n">
        <v>204.25</v>
      </c>
      <c r="R3" t="n">
        <v>69.19</v>
      </c>
      <c r="S3" t="n">
        <v>17.37</v>
      </c>
      <c r="T3" t="n">
        <v>23461.31</v>
      </c>
      <c r="U3" t="n">
        <v>0.25</v>
      </c>
      <c r="V3" t="n">
        <v>0.62</v>
      </c>
      <c r="W3" t="n">
        <v>1.27</v>
      </c>
      <c r="X3" t="n">
        <v>1.53</v>
      </c>
      <c r="Y3" t="n">
        <v>1</v>
      </c>
      <c r="Z3" t="n">
        <v>10</v>
      </c>
      <c r="AA3" t="n">
        <v>135.4162755565845</v>
      </c>
      <c r="AB3" t="n">
        <v>185.2825223608807</v>
      </c>
      <c r="AC3" t="n">
        <v>167.5994184724637</v>
      </c>
      <c r="AD3" t="n">
        <v>135416.2755565844</v>
      </c>
      <c r="AE3" t="n">
        <v>185282.5223608807</v>
      </c>
      <c r="AF3" t="n">
        <v>1.57970080218515e-06</v>
      </c>
      <c r="AG3" t="n">
        <v>0.1494791666666667</v>
      </c>
      <c r="AH3" t="n">
        <v>167599.4184724637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7.4988</v>
      </c>
      <c r="E4" t="n">
        <v>13.34</v>
      </c>
      <c r="F4" t="n">
        <v>7.89</v>
      </c>
      <c r="G4" t="n">
        <v>7.89</v>
      </c>
      <c r="H4" t="n">
        <v>0.11</v>
      </c>
      <c r="I4" t="n">
        <v>60</v>
      </c>
      <c r="J4" t="n">
        <v>233.53</v>
      </c>
      <c r="K4" t="n">
        <v>57.72</v>
      </c>
      <c r="L4" t="n">
        <v>1.5</v>
      </c>
      <c r="M4" t="n">
        <v>58</v>
      </c>
      <c r="N4" t="n">
        <v>54.31</v>
      </c>
      <c r="O4" t="n">
        <v>29036.54</v>
      </c>
      <c r="P4" t="n">
        <v>123.3</v>
      </c>
      <c r="Q4" t="n">
        <v>204.21</v>
      </c>
      <c r="R4" t="n">
        <v>59.54</v>
      </c>
      <c r="S4" t="n">
        <v>17.37</v>
      </c>
      <c r="T4" t="n">
        <v>18712.57</v>
      </c>
      <c r="U4" t="n">
        <v>0.29</v>
      </c>
      <c r="V4" t="n">
        <v>0.65</v>
      </c>
      <c r="W4" t="n">
        <v>1.22</v>
      </c>
      <c r="X4" t="n">
        <v>1.2</v>
      </c>
      <c r="Y4" t="n">
        <v>1</v>
      </c>
      <c r="Z4" t="n">
        <v>10</v>
      </c>
      <c r="AA4" t="n">
        <v>120.7927475070044</v>
      </c>
      <c r="AB4" t="n">
        <v>165.2739661389298</v>
      </c>
      <c r="AC4" t="n">
        <v>149.5004507741444</v>
      </c>
      <c r="AD4" t="n">
        <v>120792.7475070044</v>
      </c>
      <c r="AE4" t="n">
        <v>165273.9661389297</v>
      </c>
      <c r="AF4" t="n">
        <v>1.700086164273659e-06</v>
      </c>
      <c r="AG4" t="n">
        <v>0.1389583333333333</v>
      </c>
      <c r="AH4" t="n">
        <v>149500.4507741444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7.8421</v>
      </c>
      <c r="E5" t="n">
        <v>12.75</v>
      </c>
      <c r="F5" t="n">
        <v>7.72</v>
      </c>
      <c r="G5" t="n">
        <v>9.08</v>
      </c>
      <c r="H5" t="n">
        <v>0.13</v>
      </c>
      <c r="I5" t="n">
        <v>51</v>
      </c>
      <c r="J5" t="n">
        <v>233.96</v>
      </c>
      <c r="K5" t="n">
        <v>57.72</v>
      </c>
      <c r="L5" t="n">
        <v>1.75</v>
      </c>
      <c r="M5" t="n">
        <v>49</v>
      </c>
      <c r="N5" t="n">
        <v>54.49</v>
      </c>
      <c r="O5" t="n">
        <v>29089.39</v>
      </c>
      <c r="P5" t="n">
        <v>120.48</v>
      </c>
      <c r="Q5" t="n">
        <v>204.16</v>
      </c>
      <c r="R5" t="n">
        <v>53.38</v>
      </c>
      <c r="S5" t="n">
        <v>17.37</v>
      </c>
      <c r="T5" t="n">
        <v>15674.96</v>
      </c>
      <c r="U5" t="n">
        <v>0.33</v>
      </c>
      <c r="V5" t="n">
        <v>0.66</v>
      </c>
      <c r="W5" t="n">
        <v>1.23</v>
      </c>
      <c r="X5" t="n">
        <v>1.03</v>
      </c>
      <c r="Y5" t="n">
        <v>1</v>
      </c>
      <c r="Z5" t="n">
        <v>10</v>
      </c>
      <c r="AA5" t="n">
        <v>113.0165547944707</v>
      </c>
      <c r="AB5" t="n">
        <v>154.6342362082361</v>
      </c>
      <c r="AC5" t="n">
        <v>139.876161735078</v>
      </c>
      <c r="AD5" t="n">
        <v>113016.5547944707</v>
      </c>
      <c r="AE5" t="n">
        <v>154634.2362082361</v>
      </c>
      <c r="AF5" t="n">
        <v>1.777917227936532e-06</v>
      </c>
      <c r="AG5" t="n">
        <v>0.1328125</v>
      </c>
      <c r="AH5" t="n">
        <v>139876.161735078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8.152699999999999</v>
      </c>
      <c r="E6" t="n">
        <v>12.27</v>
      </c>
      <c r="F6" t="n">
        <v>7.55</v>
      </c>
      <c r="G6" t="n">
        <v>10.3</v>
      </c>
      <c r="H6" t="n">
        <v>0.15</v>
      </c>
      <c r="I6" t="n">
        <v>44</v>
      </c>
      <c r="J6" t="n">
        <v>234.39</v>
      </c>
      <c r="K6" t="n">
        <v>57.72</v>
      </c>
      <c r="L6" t="n">
        <v>2</v>
      </c>
      <c r="M6" t="n">
        <v>42</v>
      </c>
      <c r="N6" t="n">
        <v>54.67</v>
      </c>
      <c r="O6" t="n">
        <v>29142.31</v>
      </c>
      <c r="P6" t="n">
        <v>117.77</v>
      </c>
      <c r="Q6" t="n">
        <v>204.2</v>
      </c>
      <c r="R6" t="n">
        <v>48.75</v>
      </c>
      <c r="S6" t="n">
        <v>17.37</v>
      </c>
      <c r="T6" t="n">
        <v>13395.76</v>
      </c>
      <c r="U6" t="n">
        <v>0.36</v>
      </c>
      <c r="V6" t="n">
        <v>0.68</v>
      </c>
      <c r="W6" t="n">
        <v>1.2</v>
      </c>
      <c r="X6" t="n">
        <v>0.86</v>
      </c>
      <c r="Y6" t="n">
        <v>1</v>
      </c>
      <c r="Z6" t="n">
        <v>10</v>
      </c>
      <c r="AA6" t="n">
        <v>106.384613065872</v>
      </c>
      <c r="AB6" t="n">
        <v>145.5601209545521</v>
      </c>
      <c r="AC6" t="n">
        <v>131.668067305602</v>
      </c>
      <c r="AD6" t="n">
        <v>106384.613065872</v>
      </c>
      <c r="AE6" t="n">
        <v>145560.1209545521</v>
      </c>
      <c r="AF6" t="n">
        <v>1.848334729753276e-06</v>
      </c>
      <c r="AG6" t="n">
        <v>0.1278125</v>
      </c>
      <c r="AH6" t="n">
        <v>131668.067305602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8.4094</v>
      </c>
      <c r="E7" t="n">
        <v>11.89</v>
      </c>
      <c r="F7" t="n">
        <v>7.45</v>
      </c>
      <c r="G7" t="n">
        <v>11.77</v>
      </c>
      <c r="H7" t="n">
        <v>0.17</v>
      </c>
      <c r="I7" t="n">
        <v>38</v>
      </c>
      <c r="J7" t="n">
        <v>234.82</v>
      </c>
      <c r="K7" t="n">
        <v>57.72</v>
      </c>
      <c r="L7" t="n">
        <v>2.25</v>
      </c>
      <c r="M7" t="n">
        <v>36</v>
      </c>
      <c r="N7" t="n">
        <v>54.85</v>
      </c>
      <c r="O7" t="n">
        <v>29195.29</v>
      </c>
      <c r="P7" t="n">
        <v>116.06</v>
      </c>
      <c r="Q7" t="n">
        <v>204.19</v>
      </c>
      <c r="R7" t="n">
        <v>45.35</v>
      </c>
      <c r="S7" t="n">
        <v>17.37</v>
      </c>
      <c r="T7" t="n">
        <v>11728.06</v>
      </c>
      <c r="U7" t="n">
        <v>0.38</v>
      </c>
      <c r="V7" t="n">
        <v>0.6899999999999999</v>
      </c>
      <c r="W7" t="n">
        <v>1.2</v>
      </c>
      <c r="X7" t="n">
        <v>0.76</v>
      </c>
      <c r="Y7" t="n">
        <v>1</v>
      </c>
      <c r="Z7" t="n">
        <v>10</v>
      </c>
      <c r="AA7" t="n">
        <v>101.7496631900552</v>
      </c>
      <c r="AB7" t="n">
        <v>139.2183780549057</v>
      </c>
      <c r="AC7" t="n">
        <v>125.9315714476037</v>
      </c>
      <c r="AD7" t="n">
        <v>101749.6631900552</v>
      </c>
      <c r="AE7" t="n">
        <v>139218.3780549057</v>
      </c>
      <c r="AF7" t="n">
        <v>1.906532323817532e-06</v>
      </c>
      <c r="AG7" t="n">
        <v>0.1238541666666667</v>
      </c>
      <c r="AH7" t="n">
        <v>125931.5714476037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8.6174</v>
      </c>
      <c r="E8" t="n">
        <v>11.6</v>
      </c>
      <c r="F8" t="n">
        <v>7.35</v>
      </c>
      <c r="G8" t="n">
        <v>12.96</v>
      </c>
      <c r="H8" t="n">
        <v>0.19</v>
      </c>
      <c r="I8" t="n">
        <v>34</v>
      </c>
      <c r="J8" t="n">
        <v>235.25</v>
      </c>
      <c r="K8" t="n">
        <v>57.72</v>
      </c>
      <c r="L8" t="n">
        <v>2.5</v>
      </c>
      <c r="M8" t="n">
        <v>32</v>
      </c>
      <c r="N8" t="n">
        <v>55.03</v>
      </c>
      <c r="O8" t="n">
        <v>29248.33</v>
      </c>
      <c r="P8" t="n">
        <v>114.32</v>
      </c>
      <c r="Q8" t="n">
        <v>204.2</v>
      </c>
      <c r="R8" t="n">
        <v>42.46</v>
      </c>
      <c r="S8" t="n">
        <v>17.37</v>
      </c>
      <c r="T8" t="n">
        <v>10301.36</v>
      </c>
      <c r="U8" t="n">
        <v>0.41</v>
      </c>
      <c r="V8" t="n">
        <v>0.7</v>
      </c>
      <c r="W8" t="n">
        <v>1.18</v>
      </c>
      <c r="X8" t="n">
        <v>0.66</v>
      </c>
      <c r="Y8" t="n">
        <v>1</v>
      </c>
      <c r="Z8" t="n">
        <v>10</v>
      </c>
      <c r="AA8" t="n">
        <v>97.91158161827782</v>
      </c>
      <c r="AB8" t="n">
        <v>133.9669455241939</v>
      </c>
      <c r="AC8" t="n">
        <v>121.1813282671896</v>
      </c>
      <c r="AD8" t="n">
        <v>97911.58161827782</v>
      </c>
      <c r="AE8" t="n">
        <v>133966.9455241939</v>
      </c>
      <c r="AF8" t="n">
        <v>1.953688925162937e-06</v>
      </c>
      <c r="AG8" t="n">
        <v>0.1208333333333333</v>
      </c>
      <c r="AH8" t="n">
        <v>121181.3282671896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8.773199999999999</v>
      </c>
      <c r="E9" t="n">
        <v>11.4</v>
      </c>
      <c r="F9" t="n">
        <v>7.28</v>
      </c>
      <c r="G9" t="n">
        <v>14.08</v>
      </c>
      <c r="H9" t="n">
        <v>0.21</v>
      </c>
      <c r="I9" t="n">
        <v>31</v>
      </c>
      <c r="J9" t="n">
        <v>235.68</v>
      </c>
      <c r="K9" t="n">
        <v>57.72</v>
      </c>
      <c r="L9" t="n">
        <v>2.75</v>
      </c>
      <c r="M9" t="n">
        <v>29</v>
      </c>
      <c r="N9" t="n">
        <v>55.21</v>
      </c>
      <c r="O9" t="n">
        <v>29301.44</v>
      </c>
      <c r="P9" t="n">
        <v>113.13</v>
      </c>
      <c r="Q9" t="n">
        <v>204.15</v>
      </c>
      <c r="R9" t="n">
        <v>40.09</v>
      </c>
      <c r="S9" t="n">
        <v>17.37</v>
      </c>
      <c r="T9" t="n">
        <v>9132.280000000001</v>
      </c>
      <c r="U9" t="n">
        <v>0.43</v>
      </c>
      <c r="V9" t="n">
        <v>0.7</v>
      </c>
      <c r="W9" t="n">
        <v>1.18</v>
      </c>
      <c r="X9" t="n">
        <v>0.58</v>
      </c>
      <c r="Y9" t="n">
        <v>1</v>
      </c>
      <c r="Z9" t="n">
        <v>10</v>
      </c>
      <c r="AA9" t="n">
        <v>95.24202304678991</v>
      </c>
      <c r="AB9" t="n">
        <v>130.3143377140738</v>
      </c>
      <c r="AC9" t="n">
        <v>117.8773202199989</v>
      </c>
      <c r="AD9" t="n">
        <v>95242.02304678991</v>
      </c>
      <c r="AE9" t="n">
        <v>130314.3377140738</v>
      </c>
      <c r="AF9" t="n">
        <v>1.989011033286082e-06</v>
      </c>
      <c r="AG9" t="n">
        <v>0.11875</v>
      </c>
      <c r="AH9" t="n">
        <v>117877.3202199989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8.916399999999999</v>
      </c>
      <c r="E10" t="n">
        <v>11.22</v>
      </c>
      <c r="F10" t="n">
        <v>7.23</v>
      </c>
      <c r="G10" t="n">
        <v>15.49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26</v>
      </c>
      <c r="N10" t="n">
        <v>55.39</v>
      </c>
      <c r="O10" t="n">
        <v>29354.61</v>
      </c>
      <c r="P10" t="n">
        <v>112.27</v>
      </c>
      <c r="Q10" t="n">
        <v>204.15</v>
      </c>
      <c r="R10" t="n">
        <v>38.69</v>
      </c>
      <c r="S10" t="n">
        <v>17.37</v>
      </c>
      <c r="T10" t="n">
        <v>8449.280000000001</v>
      </c>
      <c r="U10" t="n">
        <v>0.45</v>
      </c>
      <c r="V10" t="n">
        <v>0.71</v>
      </c>
      <c r="W10" t="n">
        <v>1.18</v>
      </c>
      <c r="X10" t="n">
        <v>0.54</v>
      </c>
      <c r="Y10" t="n">
        <v>1</v>
      </c>
      <c r="Z10" t="n">
        <v>10</v>
      </c>
      <c r="AA10" t="n">
        <v>93.05794542920731</v>
      </c>
      <c r="AB10" t="n">
        <v>127.3259863629947</v>
      </c>
      <c r="AC10" t="n">
        <v>115.1741729276883</v>
      </c>
      <c r="AD10" t="n">
        <v>93057.94542920731</v>
      </c>
      <c r="AE10" t="n">
        <v>127325.9863629947</v>
      </c>
      <c r="AF10" t="n">
        <v>2.021476539596956e-06</v>
      </c>
      <c r="AG10" t="n">
        <v>0.116875</v>
      </c>
      <c r="AH10" t="n">
        <v>115174.1729276883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9.0192</v>
      </c>
      <c r="E11" t="n">
        <v>11.09</v>
      </c>
      <c r="F11" t="n">
        <v>7.19</v>
      </c>
      <c r="G11" t="n">
        <v>16.6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111.66</v>
      </c>
      <c r="Q11" t="n">
        <v>204.14</v>
      </c>
      <c r="R11" t="n">
        <v>37.59</v>
      </c>
      <c r="S11" t="n">
        <v>17.37</v>
      </c>
      <c r="T11" t="n">
        <v>7907.9</v>
      </c>
      <c r="U11" t="n">
        <v>0.46</v>
      </c>
      <c r="V11" t="n">
        <v>0.71</v>
      </c>
      <c r="W11" t="n">
        <v>1.18</v>
      </c>
      <c r="X11" t="n">
        <v>0.5</v>
      </c>
      <c r="Y11" t="n">
        <v>1</v>
      </c>
      <c r="Z11" t="n">
        <v>10</v>
      </c>
      <c r="AA11" t="n">
        <v>91.52446502927172</v>
      </c>
      <c r="AB11" t="n">
        <v>125.2278108274232</v>
      </c>
      <c r="AC11" t="n">
        <v>113.2762443204233</v>
      </c>
      <c r="AD11" t="n">
        <v>91524.46502927173</v>
      </c>
      <c r="AE11" t="n">
        <v>125227.8108274232</v>
      </c>
      <c r="AF11" t="n">
        <v>2.044782782954205e-06</v>
      </c>
      <c r="AG11" t="n">
        <v>0.1155208333333333</v>
      </c>
      <c r="AH11" t="n">
        <v>113276.2443204233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9.115500000000001</v>
      </c>
      <c r="E12" t="n">
        <v>10.97</v>
      </c>
      <c r="F12" t="n">
        <v>7.17</v>
      </c>
      <c r="G12" t="n">
        <v>17.92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111.13</v>
      </c>
      <c r="Q12" t="n">
        <v>204.16</v>
      </c>
      <c r="R12" t="n">
        <v>36.52</v>
      </c>
      <c r="S12" t="n">
        <v>17.37</v>
      </c>
      <c r="T12" t="n">
        <v>7382.18</v>
      </c>
      <c r="U12" t="n">
        <v>0.48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90.19731204543559</v>
      </c>
      <c r="AB12" t="n">
        <v>123.4119415650822</v>
      </c>
      <c r="AC12" t="n">
        <v>111.633679071891</v>
      </c>
      <c r="AD12" t="n">
        <v>90197.3120454356</v>
      </c>
      <c r="AE12" t="n">
        <v>123411.9415650822</v>
      </c>
      <c r="AF12" t="n">
        <v>2.066615382519409e-06</v>
      </c>
      <c r="AG12" t="n">
        <v>0.1142708333333333</v>
      </c>
      <c r="AH12" t="n">
        <v>111633.679071891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9.24</v>
      </c>
      <c r="E13" t="n">
        <v>10.82</v>
      </c>
      <c r="F13" t="n">
        <v>7.11</v>
      </c>
      <c r="G13" t="n">
        <v>19.39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110.1</v>
      </c>
      <c r="Q13" t="n">
        <v>204.2</v>
      </c>
      <c r="R13" t="n">
        <v>34.91</v>
      </c>
      <c r="S13" t="n">
        <v>17.37</v>
      </c>
      <c r="T13" t="n">
        <v>6588.02</v>
      </c>
      <c r="U13" t="n">
        <v>0.5</v>
      </c>
      <c r="V13" t="n">
        <v>0.72</v>
      </c>
      <c r="W13" t="n">
        <v>1.17</v>
      </c>
      <c r="X13" t="n">
        <v>0.42</v>
      </c>
      <c r="Y13" t="n">
        <v>1</v>
      </c>
      <c r="Z13" t="n">
        <v>10</v>
      </c>
      <c r="AA13" t="n">
        <v>88.21676762444953</v>
      </c>
      <c r="AB13" t="n">
        <v>120.7020733128372</v>
      </c>
      <c r="AC13" t="n">
        <v>109.1824368423154</v>
      </c>
      <c r="AD13" t="n">
        <v>88216.76762444954</v>
      </c>
      <c r="AE13" t="n">
        <v>120702.0733128372</v>
      </c>
      <c r="AF13" t="n">
        <v>2.094841328997788e-06</v>
      </c>
      <c r="AG13" t="n">
        <v>0.1127083333333333</v>
      </c>
      <c r="AH13" t="n">
        <v>109182.4368423154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9.296099999999999</v>
      </c>
      <c r="E14" t="n">
        <v>10.76</v>
      </c>
      <c r="F14" t="n">
        <v>7.09</v>
      </c>
      <c r="G14" t="n">
        <v>20.26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109.7</v>
      </c>
      <c r="Q14" t="n">
        <v>204.15</v>
      </c>
      <c r="R14" t="n">
        <v>34.29</v>
      </c>
      <c r="S14" t="n">
        <v>17.37</v>
      </c>
      <c r="T14" t="n">
        <v>6281.34</v>
      </c>
      <c r="U14" t="n">
        <v>0.51</v>
      </c>
      <c r="V14" t="n">
        <v>0.72</v>
      </c>
      <c r="W14" t="n">
        <v>1.17</v>
      </c>
      <c r="X14" t="n">
        <v>0.4</v>
      </c>
      <c r="Y14" t="n">
        <v>1</v>
      </c>
      <c r="Z14" t="n">
        <v>10</v>
      </c>
      <c r="AA14" t="n">
        <v>87.40044774600806</v>
      </c>
      <c r="AB14" t="n">
        <v>119.5851484416628</v>
      </c>
      <c r="AC14" t="n">
        <v>108.1721097132316</v>
      </c>
      <c r="AD14" t="n">
        <v>87400.44774600805</v>
      </c>
      <c r="AE14" t="n">
        <v>119585.1484416628</v>
      </c>
      <c r="AF14" t="n">
        <v>2.107560008495274e-06</v>
      </c>
      <c r="AG14" t="n">
        <v>0.1120833333333333</v>
      </c>
      <c r="AH14" t="n">
        <v>108172.1097132316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9.3497</v>
      </c>
      <c r="E15" t="n">
        <v>10.7</v>
      </c>
      <c r="F15" t="n">
        <v>7.08</v>
      </c>
      <c r="G15" t="n">
        <v>21.23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109.35</v>
      </c>
      <c r="Q15" t="n">
        <v>204.15</v>
      </c>
      <c r="R15" t="n">
        <v>33.77</v>
      </c>
      <c r="S15" t="n">
        <v>17.37</v>
      </c>
      <c r="T15" t="n">
        <v>6027.91</v>
      </c>
      <c r="U15" t="n">
        <v>0.51</v>
      </c>
      <c r="V15" t="n">
        <v>0.72</v>
      </c>
      <c r="W15" t="n">
        <v>1.17</v>
      </c>
      <c r="X15" t="n">
        <v>0.38</v>
      </c>
      <c r="Y15" t="n">
        <v>1</v>
      </c>
      <c r="Z15" t="n">
        <v>10</v>
      </c>
      <c r="AA15" t="n">
        <v>86.6753614668023</v>
      </c>
      <c r="AB15" t="n">
        <v>118.593053405905</v>
      </c>
      <c r="AC15" t="n">
        <v>107.2746988352721</v>
      </c>
      <c r="AD15" t="n">
        <v>86675.36146680231</v>
      </c>
      <c r="AE15" t="n">
        <v>118593.053405905</v>
      </c>
      <c r="AF15" t="n">
        <v>2.119711901918898e-06</v>
      </c>
      <c r="AG15" t="n">
        <v>0.1114583333333333</v>
      </c>
      <c r="AH15" t="n">
        <v>107274.6988352721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9.402699999999999</v>
      </c>
      <c r="E16" t="n">
        <v>10.64</v>
      </c>
      <c r="F16" t="n">
        <v>7.06</v>
      </c>
      <c r="G16" t="n">
        <v>22.3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109.03</v>
      </c>
      <c r="Q16" t="n">
        <v>204.15</v>
      </c>
      <c r="R16" t="n">
        <v>33.25</v>
      </c>
      <c r="S16" t="n">
        <v>17.37</v>
      </c>
      <c r="T16" t="n">
        <v>5774.07</v>
      </c>
      <c r="U16" t="n">
        <v>0.52</v>
      </c>
      <c r="V16" t="n">
        <v>0.72</v>
      </c>
      <c r="W16" t="n">
        <v>1.17</v>
      </c>
      <c r="X16" t="n">
        <v>0.37</v>
      </c>
      <c r="Y16" t="n">
        <v>1</v>
      </c>
      <c r="Z16" t="n">
        <v>10</v>
      </c>
      <c r="AA16" t="n">
        <v>85.95167407504213</v>
      </c>
      <c r="AB16" t="n">
        <v>117.6028723896647</v>
      </c>
      <c r="AC16" t="n">
        <v>106.3790193054937</v>
      </c>
      <c r="AD16" t="n">
        <v>85951.67407504213</v>
      </c>
      <c r="AE16" t="n">
        <v>117602.8723896647</v>
      </c>
      <c r="AF16" t="n">
        <v>2.131727766684795e-06</v>
      </c>
      <c r="AG16" t="n">
        <v>0.1108333333333333</v>
      </c>
      <c r="AH16" t="n">
        <v>106379.0193054937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9.4642</v>
      </c>
      <c r="E17" t="n">
        <v>10.57</v>
      </c>
      <c r="F17" t="n">
        <v>7.04</v>
      </c>
      <c r="G17" t="n">
        <v>23.46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108.48</v>
      </c>
      <c r="Q17" t="n">
        <v>204.21</v>
      </c>
      <c r="R17" t="n">
        <v>32.43</v>
      </c>
      <c r="S17" t="n">
        <v>17.37</v>
      </c>
      <c r="T17" t="n">
        <v>5368.9</v>
      </c>
      <c r="U17" t="n">
        <v>0.54</v>
      </c>
      <c r="V17" t="n">
        <v>0.73</v>
      </c>
      <c r="W17" t="n">
        <v>1.17</v>
      </c>
      <c r="X17" t="n">
        <v>0.34</v>
      </c>
      <c r="Y17" t="n">
        <v>1</v>
      </c>
      <c r="Z17" t="n">
        <v>10</v>
      </c>
      <c r="AA17" t="n">
        <v>85.02872484414945</v>
      </c>
      <c r="AB17" t="n">
        <v>116.3400525343117</v>
      </c>
      <c r="AC17" t="n">
        <v>105.2367212047563</v>
      </c>
      <c r="AD17" t="n">
        <v>85028.72484414944</v>
      </c>
      <c r="AE17" t="n">
        <v>116340.0525343116</v>
      </c>
      <c r="AF17" t="n">
        <v>2.145670704101825e-06</v>
      </c>
      <c r="AG17" t="n">
        <v>0.1101041666666667</v>
      </c>
      <c r="AH17" t="n">
        <v>105236.7212047563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9.5105</v>
      </c>
      <c r="E18" t="n">
        <v>10.51</v>
      </c>
      <c r="F18" t="n">
        <v>7.03</v>
      </c>
      <c r="G18" t="n">
        <v>24.82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108.4</v>
      </c>
      <c r="Q18" t="n">
        <v>204.17</v>
      </c>
      <c r="R18" t="n">
        <v>32.34</v>
      </c>
      <c r="S18" t="n">
        <v>17.37</v>
      </c>
      <c r="T18" t="n">
        <v>5327.82</v>
      </c>
      <c r="U18" t="n">
        <v>0.54</v>
      </c>
      <c r="V18" t="n">
        <v>0.73</v>
      </c>
      <c r="W18" t="n">
        <v>1.17</v>
      </c>
      <c r="X18" t="n">
        <v>0.34</v>
      </c>
      <c r="Y18" t="n">
        <v>1</v>
      </c>
      <c r="Z18" t="n">
        <v>10</v>
      </c>
      <c r="AA18" t="n">
        <v>84.54744538045418</v>
      </c>
      <c r="AB18" t="n">
        <v>115.6815447395328</v>
      </c>
      <c r="AC18" t="n">
        <v>104.6410604696894</v>
      </c>
      <c r="AD18" t="n">
        <v>84547.44538045418</v>
      </c>
      <c r="AE18" t="n">
        <v>115681.5447395328</v>
      </c>
      <c r="AF18" t="n">
        <v>2.156167582189769e-06</v>
      </c>
      <c r="AG18" t="n">
        <v>0.1094791666666667</v>
      </c>
      <c r="AH18" t="n">
        <v>104641.0604696894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9.59</v>
      </c>
      <c r="E19" t="n">
        <v>10.43</v>
      </c>
      <c r="F19" t="n">
        <v>6.99</v>
      </c>
      <c r="G19" t="n">
        <v>26.21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107.6</v>
      </c>
      <c r="Q19" t="n">
        <v>204.14</v>
      </c>
      <c r="R19" t="n">
        <v>31.15</v>
      </c>
      <c r="S19" t="n">
        <v>17.37</v>
      </c>
      <c r="T19" t="n">
        <v>4738.61</v>
      </c>
      <c r="U19" t="n">
        <v>0.5600000000000001</v>
      </c>
      <c r="V19" t="n">
        <v>0.73</v>
      </c>
      <c r="W19" t="n">
        <v>1.16</v>
      </c>
      <c r="X19" t="n">
        <v>0.3</v>
      </c>
      <c r="Y19" t="n">
        <v>1</v>
      </c>
      <c r="Z19" t="n">
        <v>10</v>
      </c>
      <c r="AA19" t="n">
        <v>83.29039191690761</v>
      </c>
      <c r="AB19" t="n">
        <v>113.9615887334243</v>
      </c>
      <c r="AC19" t="n">
        <v>103.08525465083</v>
      </c>
      <c r="AD19" t="n">
        <v>83290.39191690761</v>
      </c>
      <c r="AE19" t="n">
        <v>113961.5887334243</v>
      </c>
      <c r="AF19" t="n">
        <v>2.174191379338613e-06</v>
      </c>
      <c r="AG19" t="n">
        <v>0.1086458333333333</v>
      </c>
      <c r="AH19" t="n">
        <v>103085.25465083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9.634399999999999</v>
      </c>
      <c r="E20" t="n">
        <v>10.38</v>
      </c>
      <c r="F20" t="n">
        <v>6.99</v>
      </c>
      <c r="G20" t="n">
        <v>27.95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107.39</v>
      </c>
      <c r="Q20" t="n">
        <v>204.17</v>
      </c>
      <c r="R20" t="n">
        <v>31.21</v>
      </c>
      <c r="S20" t="n">
        <v>17.37</v>
      </c>
      <c r="T20" t="n">
        <v>4773.44</v>
      </c>
      <c r="U20" t="n">
        <v>0.5600000000000001</v>
      </c>
      <c r="V20" t="n">
        <v>0.73</v>
      </c>
      <c r="W20" t="n">
        <v>1.16</v>
      </c>
      <c r="X20" t="n">
        <v>0.3</v>
      </c>
      <c r="Y20" t="n">
        <v>1</v>
      </c>
      <c r="Z20" t="n">
        <v>10</v>
      </c>
      <c r="AA20" t="n">
        <v>82.795394235912</v>
      </c>
      <c r="AB20" t="n">
        <v>113.28431106853</v>
      </c>
      <c r="AC20" t="n">
        <v>102.4726154157078</v>
      </c>
      <c r="AD20" t="n">
        <v>82795.394235912</v>
      </c>
      <c r="AE20" t="n">
        <v>113284.31106853</v>
      </c>
      <c r="AF20" t="n">
        <v>2.184257500010421e-06</v>
      </c>
      <c r="AG20" t="n">
        <v>0.108125</v>
      </c>
      <c r="AH20" t="n">
        <v>102472.6154157078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9.655099999999999</v>
      </c>
      <c r="E21" t="n">
        <v>10.36</v>
      </c>
      <c r="F21" t="n">
        <v>6.96</v>
      </c>
      <c r="G21" t="n">
        <v>27.86</v>
      </c>
      <c r="H21" t="n">
        <v>0.42</v>
      </c>
      <c r="I21" t="n">
        <v>15</v>
      </c>
      <c r="J21" t="n">
        <v>240.89</v>
      </c>
      <c r="K21" t="n">
        <v>57.72</v>
      </c>
      <c r="L21" t="n">
        <v>5.75</v>
      </c>
      <c r="M21" t="n">
        <v>13</v>
      </c>
      <c r="N21" t="n">
        <v>57.42</v>
      </c>
      <c r="O21" t="n">
        <v>29943.94</v>
      </c>
      <c r="P21" t="n">
        <v>107.01</v>
      </c>
      <c r="Q21" t="n">
        <v>204.15</v>
      </c>
      <c r="R21" t="n">
        <v>30.35</v>
      </c>
      <c r="S21" t="n">
        <v>17.37</v>
      </c>
      <c r="T21" t="n">
        <v>4344.58</v>
      </c>
      <c r="U21" t="n">
        <v>0.57</v>
      </c>
      <c r="V21" t="n">
        <v>0.73</v>
      </c>
      <c r="W21" t="n">
        <v>1.16</v>
      </c>
      <c r="X21" t="n">
        <v>0.27</v>
      </c>
      <c r="Y21" t="n">
        <v>1</v>
      </c>
      <c r="Z21" t="n">
        <v>10</v>
      </c>
      <c r="AA21" t="n">
        <v>82.32089339874189</v>
      </c>
      <c r="AB21" t="n">
        <v>112.6350780896147</v>
      </c>
      <c r="AC21" t="n">
        <v>101.8853443210958</v>
      </c>
      <c r="AD21" t="n">
        <v>82320.89339874189</v>
      </c>
      <c r="AE21" t="n">
        <v>112635.0780896147</v>
      </c>
      <c r="AF21" t="n">
        <v>2.188950488702007e-06</v>
      </c>
      <c r="AG21" t="n">
        <v>0.1079166666666667</v>
      </c>
      <c r="AH21" t="n">
        <v>101885.3443210958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9.706899999999999</v>
      </c>
      <c r="E22" t="n">
        <v>10.3</v>
      </c>
      <c r="F22" t="n">
        <v>6.96</v>
      </c>
      <c r="G22" t="n">
        <v>29.81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106.76</v>
      </c>
      <c r="Q22" t="n">
        <v>204.14</v>
      </c>
      <c r="R22" t="n">
        <v>29.97</v>
      </c>
      <c r="S22" t="n">
        <v>17.37</v>
      </c>
      <c r="T22" t="n">
        <v>4155.58</v>
      </c>
      <c r="U22" t="n">
        <v>0.58</v>
      </c>
      <c r="V22" t="n">
        <v>0.73</v>
      </c>
      <c r="W22" t="n">
        <v>1.16</v>
      </c>
      <c r="X22" t="n">
        <v>0.26</v>
      </c>
      <c r="Y22" t="n">
        <v>1</v>
      </c>
      <c r="Z22" t="n">
        <v>10</v>
      </c>
      <c r="AA22" t="n">
        <v>81.75000043306343</v>
      </c>
      <c r="AB22" t="n">
        <v>111.8539571479537</v>
      </c>
      <c r="AC22" t="n">
        <v>101.1787724657966</v>
      </c>
      <c r="AD22" t="n">
        <v>81750.00043306344</v>
      </c>
      <c r="AE22" t="n">
        <v>111853.9571479537</v>
      </c>
      <c r="AF22" t="n">
        <v>2.200694296152449e-06</v>
      </c>
      <c r="AG22" t="n">
        <v>0.1072916666666667</v>
      </c>
      <c r="AH22" t="n">
        <v>101178.7724657966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9.7082</v>
      </c>
      <c r="E23" t="n">
        <v>10.3</v>
      </c>
      <c r="F23" t="n">
        <v>6.95</v>
      </c>
      <c r="G23" t="n">
        <v>29.8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106.64</v>
      </c>
      <c r="Q23" t="n">
        <v>204.15</v>
      </c>
      <c r="R23" t="n">
        <v>29.94</v>
      </c>
      <c r="S23" t="n">
        <v>17.37</v>
      </c>
      <c r="T23" t="n">
        <v>4140.74</v>
      </c>
      <c r="U23" t="n">
        <v>0.58</v>
      </c>
      <c r="V23" t="n">
        <v>0.73</v>
      </c>
      <c r="W23" t="n">
        <v>1.16</v>
      </c>
      <c r="X23" t="n">
        <v>0.26</v>
      </c>
      <c r="Y23" t="n">
        <v>1</v>
      </c>
      <c r="Z23" t="n">
        <v>10</v>
      </c>
      <c r="AA23" t="n">
        <v>81.6434130538851</v>
      </c>
      <c r="AB23" t="n">
        <v>111.7081195934587</v>
      </c>
      <c r="AC23" t="n">
        <v>101.0468534428182</v>
      </c>
      <c r="AD23" t="n">
        <v>81643.4130538851</v>
      </c>
      <c r="AE23" t="n">
        <v>111708.1195934587</v>
      </c>
      <c r="AF23" t="n">
        <v>2.200989024910858e-06</v>
      </c>
      <c r="AG23" t="n">
        <v>0.1072916666666667</v>
      </c>
      <c r="AH23" t="n">
        <v>101046.8534428182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9.774900000000001</v>
      </c>
      <c r="E24" t="n">
        <v>10.23</v>
      </c>
      <c r="F24" t="n">
        <v>6.93</v>
      </c>
      <c r="G24" t="n">
        <v>31.98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106.16</v>
      </c>
      <c r="Q24" t="n">
        <v>204.16</v>
      </c>
      <c r="R24" t="n">
        <v>29.29</v>
      </c>
      <c r="S24" t="n">
        <v>17.37</v>
      </c>
      <c r="T24" t="n">
        <v>3823.89</v>
      </c>
      <c r="U24" t="n">
        <v>0.59</v>
      </c>
      <c r="V24" t="n">
        <v>0.74</v>
      </c>
      <c r="W24" t="n">
        <v>1.16</v>
      </c>
      <c r="X24" t="n">
        <v>0.24</v>
      </c>
      <c r="Y24" t="n">
        <v>1</v>
      </c>
      <c r="Z24" t="n">
        <v>10</v>
      </c>
      <c r="AA24" t="n">
        <v>80.77334929078101</v>
      </c>
      <c r="AB24" t="n">
        <v>110.5176599682761</v>
      </c>
      <c r="AC24" t="n">
        <v>99.97000961344206</v>
      </c>
      <c r="AD24" t="n">
        <v>80773.34929078101</v>
      </c>
      <c r="AE24" t="n">
        <v>110517.6599682761</v>
      </c>
      <c r="AF24" t="n">
        <v>2.216110877361524e-06</v>
      </c>
      <c r="AG24" t="n">
        <v>0.1065625</v>
      </c>
      <c r="AH24" t="n">
        <v>99970.00961344206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9.7662</v>
      </c>
      <c r="E25" t="n">
        <v>10.24</v>
      </c>
      <c r="F25" t="n">
        <v>6.94</v>
      </c>
      <c r="G25" t="n">
        <v>32.02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11</v>
      </c>
      <c r="N25" t="n">
        <v>58.17</v>
      </c>
      <c r="O25" t="n">
        <v>30160.2</v>
      </c>
      <c r="P25" t="n">
        <v>106.23</v>
      </c>
      <c r="Q25" t="n">
        <v>204.16</v>
      </c>
      <c r="R25" t="n">
        <v>29.39</v>
      </c>
      <c r="S25" t="n">
        <v>17.37</v>
      </c>
      <c r="T25" t="n">
        <v>3872.8</v>
      </c>
      <c r="U25" t="n">
        <v>0.59</v>
      </c>
      <c r="V25" t="n">
        <v>0.74</v>
      </c>
      <c r="W25" t="n">
        <v>1.16</v>
      </c>
      <c r="X25" t="n">
        <v>0.25</v>
      </c>
      <c r="Y25" t="n">
        <v>1</v>
      </c>
      <c r="Z25" t="n">
        <v>10</v>
      </c>
      <c r="AA25" t="n">
        <v>80.91135093059806</v>
      </c>
      <c r="AB25" t="n">
        <v>110.7064799000763</v>
      </c>
      <c r="AC25" t="n">
        <v>100.1408088359618</v>
      </c>
      <c r="AD25" t="n">
        <v>80911.35093059806</v>
      </c>
      <c r="AE25" t="n">
        <v>110706.4799000763</v>
      </c>
      <c r="AF25" t="n">
        <v>2.21413846182448e-06</v>
      </c>
      <c r="AG25" t="n">
        <v>0.1066666666666667</v>
      </c>
      <c r="AH25" t="n">
        <v>100140.8088359618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9.830399999999999</v>
      </c>
      <c r="E26" t="n">
        <v>10.17</v>
      </c>
      <c r="F26" t="n">
        <v>6.92</v>
      </c>
      <c r="G26" t="n">
        <v>34.58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105.8</v>
      </c>
      <c r="Q26" t="n">
        <v>204.14</v>
      </c>
      <c r="R26" t="n">
        <v>28.93</v>
      </c>
      <c r="S26" t="n">
        <v>17.37</v>
      </c>
      <c r="T26" t="n">
        <v>3648.61</v>
      </c>
      <c r="U26" t="n">
        <v>0.6</v>
      </c>
      <c r="V26" t="n">
        <v>0.74</v>
      </c>
      <c r="W26" t="n">
        <v>1.15</v>
      </c>
      <c r="X26" t="n">
        <v>0.23</v>
      </c>
      <c r="Y26" t="n">
        <v>1</v>
      </c>
      <c r="Z26" t="n">
        <v>10</v>
      </c>
      <c r="AA26" t="n">
        <v>80.09889792283944</v>
      </c>
      <c r="AB26" t="n">
        <v>109.5948458519645</v>
      </c>
      <c r="AC26" t="n">
        <v>99.13526758121324</v>
      </c>
      <c r="AD26" t="n">
        <v>80098.89792283945</v>
      </c>
      <c r="AE26" t="n">
        <v>109594.8458519645</v>
      </c>
      <c r="AF26" t="n">
        <v>2.228693528201283e-06</v>
      </c>
      <c r="AG26" t="n">
        <v>0.1059375</v>
      </c>
      <c r="AH26" t="n">
        <v>99135.26758121324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9.830399999999999</v>
      </c>
      <c r="E27" t="n">
        <v>10.17</v>
      </c>
      <c r="F27" t="n">
        <v>6.92</v>
      </c>
      <c r="G27" t="n">
        <v>34.58</v>
      </c>
      <c r="H27" t="n">
        <v>0.53</v>
      </c>
      <c r="I27" t="n">
        <v>12</v>
      </c>
      <c r="J27" t="n">
        <v>243.52</v>
      </c>
      <c r="K27" t="n">
        <v>57.72</v>
      </c>
      <c r="L27" t="n">
        <v>7.25</v>
      </c>
      <c r="M27" t="n">
        <v>10</v>
      </c>
      <c r="N27" t="n">
        <v>58.55</v>
      </c>
      <c r="O27" t="n">
        <v>30268.74</v>
      </c>
      <c r="P27" t="n">
        <v>105.75</v>
      </c>
      <c r="Q27" t="n">
        <v>204.15</v>
      </c>
      <c r="R27" t="n">
        <v>28.86</v>
      </c>
      <c r="S27" t="n">
        <v>17.37</v>
      </c>
      <c r="T27" t="n">
        <v>3611.27</v>
      </c>
      <c r="U27" t="n">
        <v>0.6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80.07121869021941</v>
      </c>
      <c r="AB27" t="n">
        <v>109.5569739047722</v>
      </c>
      <c r="AC27" t="n">
        <v>99.10101007950735</v>
      </c>
      <c r="AD27" t="n">
        <v>80071.21869021941</v>
      </c>
      <c r="AE27" t="n">
        <v>109556.9739047722</v>
      </c>
      <c r="AF27" t="n">
        <v>2.228693528201283e-06</v>
      </c>
      <c r="AG27" t="n">
        <v>0.1059375</v>
      </c>
      <c r="AH27" t="n">
        <v>99101.01007950735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9.906700000000001</v>
      </c>
      <c r="E28" t="n">
        <v>10.09</v>
      </c>
      <c r="F28" t="n">
        <v>6.88</v>
      </c>
      <c r="G28" t="n">
        <v>37.55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104.89</v>
      </c>
      <c r="Q28" t="n">
        <v>204.15</v>
      </c>
      <c r="R28" t="n">
        <v>27.78</v>
      </c>
      <c r="S28" t="n">
        <v>17.37</v>
      </c>
      <c r="T28" t="n">
        <v>3079.73</v>
      </c>
      <c r="U28" t="n">
        <v>0.63</v>
      </c>
      <c r="V28" t="n">
        <v>0.74</v>
      </c>
      <c r="W28" t="n">
        <v>1.15</v>
      </c>
      <c r="X28" t="n">
        <v>0.19</v>
      </c>
      <c r="Y28" t="n">
        <v>1</v>
      </c>
      <c r="Z28" t="n">
        <v>10</v>
      </c>
      <c r="AA28" t="n">
        <v>78.88237456976587</v>
      </c>
      <c r="AB28" t="n">
        <v>107.9303449310676</v>
      </c>
      <c r="AC28" t="n">
        <v>97.62962429206443</v>
      </c>
      <c r="AD28" t="n">
        <v>78882.37456976587</v>
      </c>
      <c r="AE28" t="n">
        <v>107930.3449310675</v>
      </c>
      <c r="AF28" t="n">
        <v>2.245991839175583e-06</v>
      </c>
      <c r="AG28" t="n">
        <v>0.1051041666666667</v>
      </c>
      <c r="AH28" t="n">
        <v>97629.62429206443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9.899900000000001</v>
      </c>
      <c r="E29" t="n">
        <v>10.1</v>
      </c>
      <c r="F29" t="n">
        <v>6.89</v>
      </c>
      <c r="G29" t="n">
        <v>37.59</v>
      </c>
      <c r="H29" t="n">
        <v>0.5600000000000001</v>
      </c>
      <c r="I29" t="n">
        <v>11</v>
      </c>
      <c r="J29" t="n">
        <v>244.41</v>
      </c>
      <c r="K29" t="n">
        <v>57.72</v>
      </c>
      <c r="L29" t="n">
        <v>7.75</v>
      </c>
      <c r="M29" t="n">
        <v>9</v>
      </c>
      <c r="N29" t="n">
        <v>58.93</v>
      </c>
      <c r="O29" t="n">
        <v>30377.55</v>
      </c>
      <c r="P29" t="n">
        <v>105</v>
      </c>
      <c r="Q29" t="n">
        <v>204.14</v>
      </c>
      <c r="R29" t="n">
        <v>27.93</v>
      </c>
      <c r="S29" t="n">
        <v>17.37</v>
      </c>
      <c r="T29" t="n">
        <v>3152.67</v>
      </c>
      <c r="U29" t="n">
        <v>0.62</v>
      </c>
      <c r="V29" t="n">
        <v>0.74</v>
      </c>
      <c r="W29" t="n">
        <v>1.16</v>
      </c>
      <c r="X29" t="n">
        <v>0.2</v>
      </c>
      <c r="Y29" t="n">
        <v>1</v>
      </c>
      <c r="Z29" t="n">
        <v>10</v>
      </c>
      <c r="AA29" t="n">
        <v>79.02408322235087</v>
      </c>
      <c r="AB29" t="n">
        <v>108.1242369612787</v>
      </c>
      <c r="AC29" t="n">
        <v>97.8050115390415</v>
      </c>
      <c r="AD29" t="n">
        <v>79024.08322235086</v>
      </c>
      <c r="AE29" t="n">
        <v>108124.2369612787</v>
      </c>
      <c r="AF29" t="n">
        <v>2.244450181054676e-06</v>
      </c>
      <c r="AG29" t="n">
        <v>0.1052083333333333</v>
      </c>
      <c r="AH29" t="n">
        <v>97805.0115390415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9.9034</v>
      </c>
      <c r="E30" t="n">
        <v>10.1</v>
      </c>
      <c r="F30" t="n">
        <v>6.89</v>
      </c>
      <c r="G30" t="n">
        <v>37.57</v>
      </c>
      <c r="H30" t="n">
        <v>0.58</v>
      </c>
      <c r="I30" t="n">
        <v>11</v>
      </c>
      <c r="J30" t="n">
        <v>244.85</v>
      </c>
      <c r="K30" t="n">
        <v>57.72</v>
      </c>
      <c r="L30" t="n">
        <v>8</v>
      </c>
      <c r="M30" t="n">
        <v>9</v>
      </c>
      <c r="N30" t="n">
        <v>59.12</v>
      </c>
      <c r="O30" t="n">
        <v>30432.06</v>
      </c>
      <c r="P30" t="n">
        <v>104.91</v>
      </c>
      <c r="Q30" t="n">
        <v>204.14</v>
      </c>
      <c r="R30" t="n">
        <v>28.03</v>
      </c>
      <c r="S30" t="n">
        <v>17.37</v>
      </c>
      <c r="T30" t="n">
        <v>3201.47</v>
      </c>
      <c r="U30" t="n">
        <v>0.62</v>
      </c>
      <c r="V30" t="n">
        <v>0.74</v>
      </c>
      <c r="W30" t="n">
        <v>1.15</v>
      </c>
      <c r="X30" t="n">
        <v>0.2</v>
      </c>
      <c r="Y30" t="n">
        <v>1</v>
      </c>
      <c r="Z30" t="n">
        <v>10</v>
      </c>
      <c r="AA30" t="n">
        <v>78.94739124291533</v>
      </c>
      <c r="AB30" t="n">
        <v>108.0193036116037</v>
      </c>
      <c r="AC30" t="n">
        <v>97.71009288098459</v>
      </c>
      <c r="AD30" t="n">
        <v>78947.39124291533</v>
      </c>
      <c r="AE30" t="n">
        <v>108019.3036116037</v>
      </c>
      <c r="AF30" t="n">
        <v>2.245243681558084e-06</v>
      </c>
      <c r="AG30" t="n">
        <v>0.1052083333333333</v>
      </c>
      <c r="AH30" t="n">
        <v>97710.09288098459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9.902900000000001</v>
      </c>
      <c r="E31" t="n">
        <v>10.1</v>
      </c>
      <c r="F31" t="n">
        <v>6.89</v>
      </c>
      <c r="G31" t="n">
        <v>37.57</v>
      </c>
      <c r="H31" t="n">
        <v>0.6</v>
      </c>
      <c r="I31" t="n">
        <v>11</v>
      </c>
      <c r="J31" t="n">
        <v>245.29</v>
      </c>
      <c r="K31" t="n">
        <v>57.72</v>
      </c>
      <c r="L31" t="n">
        <v>8.25</v>
      </c>
      <c r="M31" t="n">
        <v>9</v>
      </c>
      <c r="N31" t="n">
        <v>59.32</v>
      </c>
      <c r="O31" t="n">
        <v>30486.64</v>
      </c>
      <c r="P31" t="n">
        <v>104.66</v>
      </c>
      <c r="Q31" t="n">
        <v>204.17</v>
      </c>
      <c r="R31" t="n">
        <v>27.91</v>
      </c>
      <c r="S31" t="n">
        <v>17.37</v>
      </c>
      <c r="T31" t="n">
        <v>3140.05</v>
      </c>
      <c r="U31" t="n">
        <v>0.62</v>
      </c>
      <c r="V31" t="n">
        <v>0.74</v>
      </c>
      <c r="W31" t="n">
        <v>1.16</v>
      </c>
      <c r="X31" t="n">
        <v>0.2</v>
      </c>
      <c r="Y31" t="n">
        <v>1</v>
      </c>
      <c r="Z31" t="n">
        <v>10</v>
      </c>
      <c r="AA31" t="n">
        <v>78.81389555931341</v>
      </c>
      <c r="AB31" t="n">
        <v>107.8366489278858</v>
      </c>
      <c r="AC31" t="n">
        <v>97.54487050392312</v>
      </c>
      <c r="AD31" t="n">
        <v>78813.8955593134</v>
      </c>
      <c r="AE31" t="n">
        <v>107836.6489278858</v>
      </c>
      <c r="AF31" t="n">
        <v>2.245130324343312e-06</v>
      </c>
      <c r="AG31" t="n">
        <v>0.1052083333333333</v>
      </c>
      <c r="AH31" t="n">
        <v>97544.87050392313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9.9704</v>
      </c>
      <c r="E32" t="n">
        <v>10.03</v>
      </c>
      <c r="F32" t="n">
        <v>6.87</v>
      </c>
      <c r="G32" t="n">
        <v>41.19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8</v>
      </c>
      <c r="N32" t="n">
        <v>59.51</v>
      </c>
      <c r="O32" t="n">
        <v>30541.29</v>
      </c>
      <c r="P32" t="n">
        <v>104.17</v>
      </c>
      <c r="Q32" t="n">
        <v>204.16</v>
      </c>
      <c r="R32" t="n">
        <v>27.29</v>
      </c>
      <c r="S32" t="n">
        <v>17.37</v>
      </c>
      <c r="T32" t="n">
        <v>2835.28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77.96810904567175</v>
      </c>
      <c r="AB32" t="n">
        <v>106.6794065064543</v>
      </c>
      <c r="AC32" t="n">
        <v>96.49807367499275</v>
      </c>
      <c r="AD32" t="n">
        <v>77968.10904567175</v>
      </c>
      <c r="AE32" t="n">
        <v>106679.4065064543</v>
      </c>
      <c r="AF32" t="n">
        <v>2.260433548337613e-06</v>
      </c>
      <c r="AG32" t="n">
        <v>0.1044791666666667</v>
      </c>
      <c r="AH32" t="n">
        <v>96498.07367499276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9.9687</v>
      </c>
      <c r="E33" t="n">
        <v>10.03</v>
      </c>
      <c r="F33" t="n">
        <v>6.87</v>
      </c>
      <c r="G33" t="n">
        <v>41.2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8</v>
      </c>
      <c r="N33" t="n">
        <v>59.7</v>
      </c>
      <c r="O33" t="n">
        <v>30596.01</v>
      </c>
      <c r="P33" t="n">
        <v>104.21</v>
      </c>
      <c r="Q33" t="n">
        <v>204.14</v>
      </c>
      <c r="R33" t="n">
        <v>27.21</v>
      </c>
      <c r="S33" t="n">
        <v>17.37</v>
      </c>
      <c r="T33" t="n">
        <v>2795.29</v>
      </c>
      <c r="U33" t="n">
        <v>0.64</v>
      </c>
      <c r="V33" t="n">
        <v>0.74</v>
      </c>
      <c r="W33" t="n">
        <v>1.15</v>
      </c>
      <c r="X33" t="n">
        <v>0.18</v>
      </c>
      <c r="Y33" t="n">
        <v>1</v>
      </c>
      <c r="Z33" t="n">
        <v>10</v>
      </c>
      <c r="AA33" t="n">
        <v>78.00290808527201</v>
      </c>
      <c r="AB33" t="n">
        <v>106.7270200876606</v>
      </c>
      <c r="AC33" t="n">
        <v>96.54114308283486</v>
      </c>
      <c r="AD33" t="n">
        <v>78002.90808527201</v>
      </c>
      <c r="AE33" t="n">
        <v>106727.0200876606</v>
      </c>
      <c r="AF33" t="n">
        <v>2.260048133807386e-06</v>
      </c>
      <c r="AG33" t="n">
        <v>0.1044791666666667</v>
      </c>
      <c r="AH33" t="n">
        <v>96541.14308283487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9.978400000000001</v>
      </c>
      <c r="E34" t="n">
        <v>10.02</v>
      </c>
      <c r="F34" t="n">
        <v>6.86</v>
      </c>
      <c r="G34" t="n">
        <v>41.14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8</v>
      </c>
      <c r="N34" t="n">
        <v>59.9</v>
      </c>
      <c r="O34" t="n">
        <v>30650.8</v>
      </c>
      <c r="P34" t="n">
        <v>104.1</v>
      </c>
      <c r="Q34" t="n">
        <v>204.14</v>
      </c>
      <c r="R34" t="n">
        <v>27.02</v>
      </c>
      <c r="S34" t="n">
        <v>17.37</v>
      </c>
      <c r="T34" t="n">
        <v>2701.04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77.84080802052161</v>
      </c>
      <c r="AB34" t="n">
        <v>106.5052276277192</v>
      </c>
      <c r="AC34" t="n">
        <v>96.34051818398245</v>
      </c>
      <c r="AD34" t="n">
        <v>77840.80802052161</v>
      </c>
      <c r="AE34" t="n">
        <v>106505.2276277192</v>
      </c>
      <c r="AF34" t="n">
        <v>2.262247263773975e-06</v>
      </c>
      <c r="AG34" t="n">
        <v>0.104375</v>
      </c>
      <c r="AH34" t="n">
        <v>96340.51818398245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10.0382</v>
      </c>
      <c r="E35" t="n">
        <v>9.960000000000001</v>
      </c>
      <c r="F35" t="n">
        <v>6.84</v>
      </c>
      <c r="G35" t="n">
        <v>45.62</v>
      </c>
      <c r="H35" t="n">
        <v>0.67</v>
      </c>
      <c r="I35" t="n">
        <v>9</v>
      </c>
      <c r="J35" t="n">
        <v>247.07</v>
      </c>
      <c r="K35" t="n">
        <v>57.72</v>
      </c>
      <c r="L35" t="n">
        <v>9.25</v>
      </c>
      <c r="M35" t="n">
        <v>7</v>
      </c>
      <c r="N35" t="n">
        <v>60.09</v>
      </c>
      <c r="O35" t="n">
        <v>30705.66</v>
      </c>
      <c r="P35" t="n">
        <v>103.44</v>
      </c>
      <c r="Q35" t="n">
        <v>204.17</v>
      </c>
      <c r="R35" t="n">
        <v>26.56</v>
      </c>
      <c r="S35" t="n">
        <v>17.37</v>
      </c>
      <c r="T35" t="n">
        <v>2476.75</v>
      </c>
      <c r="U35" t="n">
        <v>0.65</v>
      </c>
      <c r="V35" t="n">
        <v>0.75</v>
      </c>
      <c r="W35" t="n">
        <v>1.15</v>
      </c>
      <c r="X35" t="n">
        <v>0.15</v>
      </c>
      <c r="Y35" t="n">
        <v>1</v>
      </c>
      <c r="Z35" t="n">
        <v>10</v>
      </c>
      <c r="AA35" t="n">
        <v>76.97361489548084</v>
      </c>
      <c r="AB35" t="n">
        <v>105.3186957361783</v>
      </c>
      <c r="AC35" t="n">
        <v>95.26722723086195</v>
      </c>
      <c r="AD35" t="n">
        <v>76973.61489548083</v>
      </c>
      <c r="AE35" t="n">
        <v>105318.6957361783</v>
      </c>
      <c r="AF35" t="n">
        <v>2.275804786660779e-06</v>
      </c>
      <c r="AG35" t="n">
        <v>0.10375</v>
      </c>
      <c r="AH35" t="n">
        <v>95267.22723086194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10.0237</v>
      </c>
      <c r="E36" t="n">
        <v>9.98</v>
      </c>
      <c r="F36" t="n">
        <v>6.86</v>
      </c>
      <c r="G36" t="n">
        <v>45.72</v>
      </c>
      <c r="H36" t="n">
        <v>0.68</v>
      </c>
      <c r="I36" t="n">
        <v>9</v>
      </c>
      <c r="J36" t="n">
        <v>247.51</v>
      </c>
      <c r="K36" t="n">
        <v>57.72</v>
      </c>
      <c r="L36" t="n">
        <v>9.5</v>
      </c>
      <c r="M36" t="n">
        <v>7</v>
      </c>
      <c r="N36" t="n">
        <v>60.29</v>
      </c>
      <c r="O36" t="n">
        <v>30760.6</v>
      </c>
      <c r="P36" t="n">
        <v>103.89</v>
      </c>
      <c r="Q36" t="n">
        <v>204.14</v>
      </c>
      <c r="R36" t="n">
        <v>27.02</v>
      </c>
      <c r="S36" t="n">
        <v>17.37</v>
      </c>
      <c r="T36" t="n">
        <v>2708.09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77.38256065182564</v>
      </c>
      <c r="AB36" t="n">
        <v>105.8782333614225</v>
      </c>
      <c r="AC36" t="n">
        <v>95.77336337046899</v>
      </c>
      <c r="AD36" t="n">
        <v>77382.56065182564</v>
      </c>
      <c r="AE36" t="n">
        <v>105878.2333614225</v>
      </c>
      <c r="AF36" t="n">
        <v>2.272517427432374e-06</v>
      </c>
      <c r="AG36" t="n">
        <v>0.1039583333333333</v>
      </c>
      <c r="AH36" t="n">
        <v>95773.36337046899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10.027</v>
      </c>
      <c r="E37" t="n">
        <v>9.970000000000001</v>
      </c>
      <c r="F37" t="n">
        <v>6.85</v>
      </c>
      <c r="G37" t="n">
        <v>45.69</v>
      </c>
      <c r="H37" t="n">
        <v>0.7</v>
      </c>
      <c r="I37" t="n">
        <v>9</v>
      </c>
      <c r="J37" t="n">
        <v>247.96</v>
      </c>
      <c r="K37" t="n">
        <v>57.72</v>
      </c>
      <c r="L37" t="n">
        <v>9.75</v>
      </c>
      <c r="M37" t="n">
        <v>7</v>
      </c>
      <c r="N37" t="n">
        <v>60.48</v>
      </c>
      <c r="O37" t="n">
        <v>30815.6</v>
      </c>
      <c r="P37" t="n">
        <v>103.95</v>
      </c>
      <c r="Q37" t="n">
        <v>204.18</v>
      </c>
      <c r="R37" t="n">
        <v>26.9</v>
      </c>
      <c r="S37" t="n">
        <v>17.37</v>
      </c>
      <c r="T37" t="n">
        <v>2647.48</v>
      </c>
      <c r="U37" t="n">
        <v>0.65</v>
      </c>
      <c r="V37" t="n">
        <v>0.75</v>
      </c>
      <c r="W37" t="n">
        <v>1.15</v>
      </c>
      <c r="X37" t="n">
        <v>0.16</v>
      </c>
      <c r="Y37" t="n">
        <v>1</v>
      </c>
      <c r="Z37" t="n">
        <v>10</v>
      </c>
      <c r="AA37" t="n">
        <v>77.36225234812834</v>
      </c>
      <c r="AB37" t="n">
        <v>105.8504466443648</v>
      </c>
      <c r="AC37" t="n">
        <v>95.74822857868831</v>
      </c>
      <c r="AD37" t="n">
        <v>77362.25234812834</v>
      </c>
      <c r="AE37" t="n">
        <v>105850.4466443648</v>
      </c>
      <c r="AF37" t="n">
        <v>2.273265585049872e-06</v>
      </c>
      <c r="AG37" t="n">
        <v>0.1038541666666667</v>
      </c>
      <c r="AH37" t="n">
        <v>95748.22857868831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10.0234</v>
      </c>
      <c r="E38" t="n">
        <v>9.98</v>
      </c>
      <c r="F38" t="n">
        <v>6.86</v>
      </c>
      <c r="G38" t="n">
        <v>45.72</v>
      </c>
      <c r="H38" t="n">
        <v>0.72</v>
      </c>
      <c r="I38" t="n">
        <v>9</v>
      </c>
      <c r="J38" t="n">
        <v>248.4</v>
      </c>
      <c r="K38" t="n">
        <v>57.72</v>
      </c>
      <c r="L38" t="n">
        <v>10</v>
      </c>
      <c r="M38" t="n">
        <v>7</v>
      </c>
      <c r="N38" t="n">
        <v>60.68</v>
      </c>
      <c r="O38" t="n">
        <v>30870.67</v>
      </c>
      <c r="P38" t="n">
        <v>103.76</v>
      </c>
      <c r="Q38" t="n">
        <v>204.15</v>
      </c>
      <c r="R38" t="n">
        <v>27</v>
      </c>
      <c r="S38" t="n">
        <v>17.37</v>
      </c>
      <c r="T38" t="n">
        <v>2696.04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77.31423795037801</v>
      </c>
      <c r="AB38" t="n">
        <v>105.784751227117</v>
      </c>
      <c r="AC38" t="n">
        <v>95.6888030398586</v>
      </c>
      <c r="AD38" t="n">
        <v>77314.23795037801</v>
      </c>
      <c r="AE38" t="n">
        <v>105784.751227117</v>
      </c>
      <c r="AF38" t="n">
        <v>2.27244941310351e-06</v>
      </c>
      <c r="AG38" t="n">
        <v>0.1039583333333333</v>
      </c>
      <c r="AH38" t="n">
        <v>95688.8030398586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10.0214</v>
      </c>
      <c r="E39" t="n">
        <v>9.98</v>
      </c>
      <c r="F39" t="n">
        <v>6.86</v>
      </c>
      <c r="G39" t="n">
        <v>45.73</v>
      </c>
      <c r="H39" t="n">
        <v>0.73</v>
      </c>
      <c r="I39" t="n">
        <v>9</v>
      </c>
      <c r="J39" t="n">
        <v>248.85</v>
      </c>
      <c r="K39" t="n">
        <v>57.72</v>
      </c>
      <c r="L39" t="n">
        <v>10.25</v>
      </c>
      <c r="M39" t="n">
        <v>7</v>
      </c>
      <c r="N39" t="n">
        <v>60.88</v>
      </c>
      <c r="O39" t="n">
        <v>30925.82</v>
      </c>
      <c r="P39" t="n">
        <v>103.62</v>
      </c>
      <c r="Q39" t="n">
        <v>204.14</v>
      </c>
      <c r="R39" t="n">
        <v>27.15</v>
      </c>
      <c r="S39" t="n">
        <v>17.37</v>
      </c>
      <c r="T39" t="n">
        <v>2774.12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77.25325327178879</v>
      </c>
      <c r="AB39" t="n">
        <v>105.7013092994172</v>
      </c>
      <c r="AC39" t="n">
        <v>95.6133246926269</v>
      </c>
      <c r="AD39" t="n">
        <v>77253.2532717888</v>
      </c>
      <c r="AE39" t="n">
        <v>105701.3092994172</v>
      </c>
      <c r="AF39" t="n">
        <v>2.271995984244419e-06</v>
      </c>
      <c r="AG39" t="n">
        <v>0.1039583333333333</v>
      </c>
      <c r="AH39" t="n">
        <v>95613.32469262691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10.0287</v>
      </c>
      <c r="E40" t="n">
        <v>9.970000000000001</v>
      </c>
      <c r="F40" t="n">
        <v>6.85</v>
      </c>
      <c r="G40" t="n">
        <v>45.68</v>
      </c>
      <c r="H40" t="n">
        <v>0.75</v>
      </c>
      <c r="I40" t="n">
        <v>9</v>
      </c>
      <c r="J40" t="n">
        <v>249.3</v>
      </c>
      <c r="K40" t="n">
        <v>57.72</v>
      </c>
      <c r="L40" t="n">
        <v>10.5</v>
      </c>
      <c r="M40" t="n">
        <v>7</v>
      </c>
      <c r="N40" t="n">
        <v>61.07</v>
      </c>
      <c r="O40" t="n">
        <v>30981.04</v>
      </c>
      <c r="P40" t="n">
        <v>103.23</v>
      </c>
      <c r="Q40" t="n">
        <v>204.14</v>
      </c>
      <c r="R40" t="n">
        <v>26.83</v>
      </c>
      <c r="S40" t="n">
        <v>17.37</v>
      </c>
      <c r="T40" t="n">
        <v>2613.24</v>
      </c>
      <c r="U40" t="n">
        <v>0.65</v>
      </c>
      <c r="V40" t="n">
        <v>0.75</v>
      </c>
      <c r="W40" t="n">
        <v>1.15</v>
      </c>
      <c r="X40" t="n">
        <v>0.16</v>
      </c>
      <c r="Y40" t="n">
        <v>1</v>
      </c>
      <c r="Z40" t="n">
        <v>10</v>
      </c>
      <c r="AA40" t="n">
        <v>76.95876971046157</v>
      </c>
      <c r="AB40" t="n">
        <v>105.2983838991117</v>
      </c>
      <c r="AC40" t="n">
        <v>95.24885392701707</v>
      </c>
      <c r="AD40" t="n">
        <v>76958.76971046157</v>
      </c>
      <c r="AE40" t="n">
        <v>105298.3838991117</v>
      </c>
      <c r="AF40" t="n">
        <v>2.2736509995801e-06</v>
      </c>
      <c r="AG40" t="n">
        <v>0.1038541666666667</v>
      </c>
      <c r="AH40" t="n">
        <v>95248.85392701707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10.1064</v>
      </c>
      <c r="E41" t="n">
        <v>9.890000000000001</v>
      </c>
      <c r="F41" t="n">
        <v>6.82</v>
      </c>
      <c r="G41" t="n">
        <v>51.16</v>
      </c>
      <c r="H41" t="n">
        <v>0.77</v>
      </c>
      <c r="I41" t="n">
        <v>8</v>
      </c>
      <c r="J41" t="n">
        <v>249.75</v>
      </c>
      <c r="K41" t="n">
        <v>57.72</v>
      </c>
      <c r="L41" t="n">
        <v>10.75</v>
      </c>
      <c r="M41" t="n">
        <v>6</v>
      </c>
      <c r="N41" t="n">
        <v>61.27</v>
      </c>
      <c r="O41" t="n">
        <v>31036.33</v>
      </c>
      <c r="P41" t="n">
        <v>102.82</v>
      </c>
      <c r="Q41" t="n">
        <v>204.19</v>
      </c>
      <c r="R41" t="n">
        <v>25.87</v>
      </c>
      <c r="S41" t="n">
        <v>17.37</v>
      </c>
      <c r="T41" t="n">
        <v>2137.07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76.07624401162343</v>
      </c>
      <c r="AB41" t="n">
        <v>104.090873303676</v>
      </c>
      <c r="AC41" t="n">
        <v>94.15658644805761</v>
      </c>
      <c r="AD41" t="n">
        <v>76076.24401162344</v>
      </c>
      <c r="AE41" t="n">
        <v>104090.873303676</v>
      </c>
      <c r="AF41" t="n">
        <v>2.291266710755763e-06</v>
      </c>
      <c r="AG41" t="n">
        <v>0.1030208333333333</v>
      </c>
      <c r="AH41" t="n">
        <v>94156.58644805761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10.1095</v>
      </c>
      <c r="E42" t="n">
        <v>9.890000000000001</v>
      </c>
      <c r="F42" t="n">
        <v>6.82</v>
      </c>
      <c r="G42" t="n">
        <v>51.14</v>
      </c>
      <c r="H42" t="n">
        <v>0.78</v>
      </c>
      <c r="I42" t="n">
        <v>8</v>
      </c>
      <c r="J42" t="n">
        <v>250.2</v>
      </c>
      <c r="K42" t="n">
        <v>57.72</v>
      </c>
      <c r="L42" t="n">
        <v>11</v>
      </c>
      <c r="M42" t="n">
        <v>6</v>
      </c>
      <c r="N42" t="n">
        <v>61.47</v>
      </c>
      <c r="O42" t="n">
        <v>31091.69</v>
      </c>
      <c r="P42" t="n">
        <v>102.53</v>
      </c>
      <c r="Q42" t="n">
        <v>204.14</v>
      </c>
      <c r="R42" t="n">
        <v>25.85</v>
      </c>
      <c r="S42" t="n">
        <v>17.37</v>
      </c>
      <c r="T42" t="n">
        <v>2126.9</v>
      </c>
      <c r="U42" t="n">
        <v>0.67</v>
      </c>
      <c r="V42" t="n">
        <v>0.75</v>
      </c>
      <c r="W42" t="n">
        <v>1.15</v>
      </c>
      <c r="X42" t="n">
        <v>0.13</v>
      </c>
      <c r="Y42" t="n">
        <v>1</v>
      </c>
      <c r="Z42" t="n">
        <v>10</v>
      </c>
      <c r="AA42" t="n">
        <v>75.89740640488029</v>
      </c>
      <c r="AB42" t="n">
        <v>103.8461798003717</v>
      </c>
      <c r="AC42" t="n">
        <v>93.93524614927917</v>
      </c>
      <c r="AD42" t="n">
        <v>75897.40640488028</v>
      </c>
      <c r="AE42" t="n">
        <v>103846.1798003717</v>
      </c>
      <c r="AF42" t="n">
        <v>2.291969525487353e-06</v>
      </c>
      <c r="AG42" t="n">
        <v>0.1030208333333333</v>
      </c>
      <c r="AH42" t="n">
        <v>93935.24614927916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10.0934</v>
      </c>
      <c r="E43" t="n">
        <v>9.91</v>
      </c>
      <c r="F43" t="n">
        <v>6.83</v>
      </c>
      <c r="G43" t="n">
        <v>51.26</v>
      </c>
      <c r="H43" t="n">
        <v>0.8</v>
      </c>
      <c r="I43" t="n">
        <v>8</v>
      </c>
      <c r="J43" t="n">
        <v>250.65</v>
      </c>
      <c r="K43" t="n">
        <v>57.72</v>
      </c>
      <c r="L43" t="n">
        <v>11.25</v>
      </c>
      <c r="M43" t="n">
        <v>6</v>
      </c>
      <c r="N43" t="n">
        <v>61.67</v>
      </c>
      <c r="O43" t="n">
        <v>31147.12</v>
      </c>
      <c r="P43" t="n">
        <v>102.66</v>
      </c>
      <c r="Q43" t="n">
        <v>204.14</v>
      </c>
      <c r="R43" t="n">
        <v>26.23</v>
      </c>
      <c r="S43" t="n">
        <v>17.37</v>
      </c>
      <c r="T43" t="n">
        <v>2318.45</v>
      </c>
      <c r="U43" t="n">
        <v>0.66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76.11363649369663</v>
      </c>
      <c r="AB43" t="n">
        <v>104.1420353472883</v>
      </c>
      <c r="AC43" t="n">
        <v>94.202865658034</v>
      </c>
      <c r="AD43" t="n">
        <v>76113.63649369663</v>
      </c>
      <c r="AE43" t="n">
        <v>104142.0353472883</v>
      </c>
      <c r="AF43" t="n">
        <v>2.288319423171675e-06</v>
      </c>
      <c r="AG43" t="n">
        <v>0.1032291666666667</v>
      </c>
      <c r="AH43" t="n">
        <v>94202.865658034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10.0953</v>
      </c>
      <c r="E44" t="n">
        <v>9.91</v>
      </c>
      <c r="F44" t="n">
        <v>6.83</v>
      </c>
      <c r="G44" t="n">
        <v>51.24</v>
      </c>
      <c r="H44" t="n">
        <v>0.8100000000000001</v>
      </c>
      <c r="I44" t="n">
        <v>8</v>
      </c>
      <c r="J44" t="n">
        <v>251.1</v>
      </c>
      <c r="K44" t="n">
        <v>57.72</v>
      </c>
      <c r="L44" t="n">
        <v>11.5</v>
      </c>
      <c r="M44" t="n">
        <v>6</v>
      </c>
      <c r="N44" t="n">
        <v>61.87</v>
      </c>
      <c r="O44" t="n">
        <v>31202.63</v>
      </c>
      <c r="P44" t="n">
        <v>102.49</v>
      </c>
      <c r="Q44" t="n">
        <v>204.14</v>
      </c>
      <c r="R44" t="n">
        <v>26.16</v>
      </c>
      <c r="S44" t="n">
        <v>17.37</v>
      </c>
      <c r="T44" t="n">
        <v>2284.66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76.00803861093428</v>
      </c>
      <c r="AB44" t="n">
        <v>103.9975516654432</v>
      </c>
      <c r="AC44" t="n">
        <v>94.07217129599998</v>
      </c>
      <c r="AD44" t="n">
        <v>76008.03861093428</v>
      </c>
      <c r="AE44" t="n">
        <v>103997.5516654432</v>
      </c>
      <c r="AF44" t="n">
        <v>2.28875018058781e-06</v>
      </c>
      <c r="AG44" t="n">
        <v>0.1032291666666667</v>
      </c>
      <c r="AH44" t="n">
        <v>94072.17129599999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10.1033</v>
      </c>
      <c r="E45" t="n">
        <v>9.9</v>
      </c>
      <c r="F45" t="n">
        <v>6.82</v>
      </c>
      <c r="G45" t="n">
        <v>51.18</v>
      </c>
      <c r="H45" t="n">
        <v>0.83</v>
      </c>
      <c r="I45" t="n">
        <v>8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102.33</v>
      </c>
      <c r="Q45" t="n">
        <v>204.14</v>
      </c>
      <c r="R45" t="n">
        <v>25.99</v>
      </c>
      <c r="S45" t="n">
        <v>17.37</v>
      </c>
      <c r="T45" t="n">
        <v>2199.41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75.8353794655783</v>
      </c>
      <c r="AB45" t="n">
        <v>103.7613118055834</v>
      </c>
      <c r="AC45" t="n">
        <v>93.85847783680038</v>
      </c>
      <c r="AD45" t="n">
        <v>75835.3794655783</v>
      </c>
      <c r="AE45" t="n">
        <v>103761.3118055834</v>
      </c>
      <c r="AF45" t="n">
        <v>2.290563896024173e-06</v>
      </c>
      <c r="AG45" t="n">
        <v>0.103125</v>
      </c>
      <c r="AH45" t="n">
        <v>93858.47783680038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10.0982</v>
      </c>
      <c r="E46" t="n">
        <v>9.9</v>
      </c>
      <c r="F46" t="n">
        <v>6.83</v>
      </c>
      <c r="G46" t="n">
        <v>51.22</v>
      </c>
      <c r="H46" t="n">
        <v>0.85</v>
      </c>
      <c r="I46" t="n">
        <v>8</v>
      </c>
      <c r="J46" t="n">
        <v>252</v>
      </c>
      <c r="K46" t="n">
        <v>57.72</v>
      </c>
      <c r="L46" t="n">
        <v>12</v>
      </c>
      <c r="M46" t="n">
        <v>6</v>
      </c>
      <c r="N46" t="n">
        <v>62.27</v>
      </c>
      <c r="O46" t="n">
        <v>31313.87</v>
      </c>
      <c r="P46" t="n">
        <v>102.12</v>
      </c>
      <c r="Q46" t="n">
        <v>204.15</v>
      </c>
      <c r="R46" t="n">
        <v>26.08</v>
      </c>
      <c r="S46" t="n">
        <v>17.37</v>
      </c>
      <c r="T46" t="n">
        <v>2244.11</v>
      </c>
      <c r="U46" t="n">
        <v>0.67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75.78705555523014</v>
      </c>
      <c r="AB46" t="n">
        <v>103.6951928995446</v>
      </c>
      <c r="AC46" t="n">
        <v>93.79866922635544</v>
      </c>
      <c r="AD46" t="n">
        <v>75787.05555523014</v>
      </c>
      <c r="AE46" t="n">
        <v>103695.1928995446</v>
      </c>
      <c r="AF46" t="n">
        <v>2.289407652433492e-06</v>
      </c>
      <c r="AG46" t="n">
        <v>0.103125</v>
      </c>
      <c r="AH46" t="n">
        <v>93798.66922635544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10.1744</v>
      </c>
      <c r="E47" t="n">
        <v>9.83</v>
      </c>
      <c r="F47" t="n">
        <v>6.8</v>
      </c>
      <c r="G47" t="n">
        <v>58.29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101.63</v>
      </c>
      <c r="Q47" t="n">
        <v>204.14</v>
      </c>
      <c r="R47" t="n">
        <v>25.25</v>
      </c>
      <c r="S47" t="n">
        <v>17.37</v>
      </c>
      <c r="T47" t="n">
        <v>1830.3</v>
      </c>
      <c r="U47" t="n">
        <v>0.6899999999999999</v>
      </c>
      <c r="V47" t="n">
        <v>0.75</v>
      </c>
      <c r="W47" t="n">
        <v>1.15</v>
      </c>
      <c r="X47" t="n">
        <v>0.11</v>
      </c>
      <c r="Y47" t="n">
        <v>1</v>
      </c>
      <c r="Z47" t="n">
        <v>10</v>
      </c>
      <c r="AA47" t="n">
        <v>74.8877591303481</v>
      </c>
      <c r="AB47" t="n">
        <v>102.4647358568634</v>
      </c>
      <c r="AC47" t="n">
        <v>92.68564527687005</v>
      </c>
      <c r="AD47" t="n">
        <v>74887.7591303481</v>
      </c>
      <c r="AE47" t="n">
        <v>102464.7358568634</v>
      </c>
      <c r="AF47" t="n">
        <v>2.306683291964837e-06</v>
      </c>
      <c r="AG47" t="n">
        <v>0.1023958333333333</v>
      </c>
      <c r="AH47" t="n">
        <v>92685.64527687005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10.1675</v>
      </c>
      <c r="E48" t="n">
        <v>9.84</v>
      </c>
      <c r="F48" t="n">
        <v>6.81</v>
      </c>
      <c r="G48" t="n">
        <v>58.35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5</v>
      </c>
      <c r="N48" t="n">
        <v>62.68</v>
      </c>
      <c r="O48" t="n">
        <v>31425.4</v>
      </c>
      <c r="P48" t="n">
        <v>101.87</v>
      </c>
      <c r="Q48" t="n">
        <v>204.14</v>
      </c>
      <c r="R48" t="n">
        <v>25.38</v>
      </c>
      <c r="S48" t="n">
        <v>17.37</v>
      </c>
      <c r="T48" t="n">
        <v>1895.96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75.09337794284362</v>
      </c>
      <c r="AB48" t="n">
        <v>102.7460725873814</v>
      </c>
      <c r="AC48" t="n">
        <v>92.94013162468609</v>
      </c>
      <c r="AD48" t="n">
        <v>75093.37794284361</v>
      </c>
      <c r="AE48" t="n">
        <v>102746.0725873814</v>
      </c>
      <c r="AF48" t="n">
        <v>2.305118962400975e-06</v>
      </c>
      <c r="AG48" t="n">
        <v>0.1025</v>
      </c>
      <c r="AH48" t="n">
        <v>92940.1316246861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10.1701</v>
      </c>
      <c r="E49" t="n">
        <v>9.83</v>
      </c>
      <c r="F49" t="n">
        <v>6.8</v>
      </c>
      <c r="G49" t="n">
        <v>58.33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5</v>
      </c>
      <c r="N49" t="n">
        <v>62.88</v>
      </c>
      <c r="O49" t="n">
        <v>31481.28</v>
      </c>
      <c r="P49" t="n">
        <v>102.01</v>
      </c>
      <c r="Q49" t="n">
        <v>204.14</v>
      </c>
      <c r="R49" t="n">
        <v>25.31</v>
      </c>
      <c r="S49" t="n">
        <v>17.37</v>
      </c>
      <c r="T49" t="n">
        <v>1860.08</v>
      </c>
      <c r="U49" t="n">
        <v>0.6899999999999999</v>
      </c>
      <c r="V49" t="n">
        <v>0.75</v>
      </c>
      <c r="W49" t="n">
        <v>1.15</v>
      </c>
      <c r="X49" t="n">
        <v>0.11</v>
      </c>
      <c r="Y49" t="n">
        <v>1</v>
      </c>
      <c r="Z49" t="n">
        <v>10</v>
      </c>
      <c r="AA49" t="n">
        <v>75.12193422482734</v>
      </c>
      <c r="AB49" t="n">
        <v>102.7851445522058</v>
      </c>
      <c r="AC49" t="n">
        <v>92.97547461602548</v>
      </c>
      <c r="AD49" t="n">
        <v>75121.93422482735</v>
      </c>
      <c r="AE49" t="n">
        <v>102785.1445522057</v>
      </c>
      <c r="AF49" t="n">
        <v>2.305708419917793e-06</v>
      </c>
      <c r="AG49" t="n">
        <v>0.1023958333333333</v>
      </c>
      <c r="AH49" t="n">
        <v>92975.47461602547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10.1606</v>
      </c>
      <c r="E50" t="n">
        <v>9.84</v>
      </c>
      <c r="F50" t="n">
        <v>6.81</v>
      </c>
      <c r="G50" t="n">
        <v>58.41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5</v>
      </c>
      <c r="N50" t="n">
        <v>63.08</v>
      </c>
      <c r="O50" t="n">
        <v>31537.23</v>
      </c>
      <c r="P50" t="n">
        <v>102.04</v>
      </c>
      <c r="Q50" t="n">
        <v>204.14</v>
      </c>
      <c r="R50" t="n">
        <v>25.69</v>
      </c>
      <c r="S50" t="n">
        <v>17.37</v>
      </c>
      <c r="T50" t="n">
        <v>2050.94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75.23410113820314</v>
      </c>
      <c r="AB50" t="n">
        <v>102.9386162715414</v>
      </c>
      <c r="AC50" t="n">
        <v>93.1142992098667</v>
      </c>
      <c r="AD50" t="n">
        <v>75234.10113820314</v>
      </c>
      <c r="AE50" t="n">
        <v>102938.6162715414</v>
      </c>
      <c r="AF50" t="n">
        <v>2.303554632837113e-06</v>
      </c>
      <c r="AG50" t="n">
        <v>0.1025</v>
      </c>
      <c r="AH50" t="n">
        <v>93114.2992098667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10.1652</v>
      </c>
      <c r="E51" t="n">
        <v>9.84</v>
      </c>
      <c r="F51" t="n">
        <v>6.81</v>
      </c>
      <c r="G51" t="n">
        <v>58.37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5</v>
      </c>
      <c r="N51" t="n">
        <v>63.29</v>
      </c>
      <c r="O51" t="n">
        <v>31593.26</v>
      </c>
      <c r="P51" t="n">
        <v>101.96</v>
      </c>
      <c r="Q51" t="n">
        <v>204.21</v>
      </c>
      <c r="R51" t="n">
        <v>25.55</v>
      </c>
      <c r="S51" t="n">
        <v>17.37</v>
      </c>
      <c r="T51" t="n">
        <v>1980.75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75.15810950921599</v>
      </c>
      <c r="AB51" t="n">
        <v>102.8346411722472</v>
      </c>
      <c r="AC51" t="n">
        <v>93.02024734811913</v>
      </c>
      <c r="AD51" t="n">
        <v>75158.109509216</v>
      </c>
      <c r="AE51" t="n">
        <v>102834.6411722472</v>
      </c>
      <c r="AF51" t="n">
        <v>2.304597519213022e-06</v>
      </c>
      <c r="AG51" t="n">
        <v>0.1025</v>
      </c>
      <c r="AH51" t="n">
        <v>93020.24734811913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10.1626</v>
      </c>
      <c r="E52" t="n">
        <v>9.84</v>
      </c>
      <c r="F52" t="n">
        <v>6.81</v>
      </c>
      <c r="G52" t="n">
        <v>58.39</v>
      </c>
      <c r="H52" t="n">
        <v>0.9399999999999999</v>
      </c>
      <c r="I52" t="n">
        <v>7</v>
      </c>
      <c r="J52" t="n">
        <v>254.72</v>
      </c>
      <c r="K52" t="n">
        <v>57.72</v>
      </c>
      <c r="L52" t="n">
        <v>13.5</v>
      </c>
      <c r="M52" t="n">
        <v>5</v>
      </c>
      <c r="N52" t="n">
        <v>63.49</v>
      </c>
      <c r="O52" t="n">
        <v>31649.36</v>
      </c>
      <c r="P52" t="n">
        <v>101.73</v>
      </c>
      <c r="Q52" t="n">
        <v>204.15</v>
      </c>
      <c r="R52" t="n">
        <v>25.59</v>
      </c>
      <c r="S52" t="n">
        <v>17.37</v>
      </c>
      <c r="T52" t="n">
        <v>2003.24</v>
      </c>
      <c r="U52" t="n">
        <v>0.68</v>
      </c>
      <c r="V52" t="n">
        <v>0.75</v>
      </c>
      <c r="W52" t="n">
        <v>1.15</v>
      </c>
      <c r="X52" t="n">
        <v>0.12</v>
      </c>
      <c r="Y52" t="n">
        <v>1</v>
      </c>
      <c r="Z52" t="n">
        <v>10</v>
      </c>
      <c r="AA52" t="n">
        <v>75.05367701360545</v>
      </c>
      <c r="AB52" t="n">
        <v>102.6917520245163</v>
      </c>
      <c r="AC52" t="n">
        <v>92.8909953401015</v>
      </c>
      <c r="AD52" t="n">
        <v>75053.67701360545</v>
      </c>
      <c r="AE52" t="n">
        <v>102691.7520245163</v>
      </c>
      <c r="AF52" t="n">
        <v>2.304008061696203e-06</v>
      </c>
      <c r="AG52" t="n">
        <v>0.1025</v>
      </c>
      <c r="AH52" t="n">
        <v>92890.99534010149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10.1577</v>
      </c>
      <c r="E53" t="n">
        <v>9.84</v>
      </c>
      <c r="F53" t="n">
        <v>6.82</v>
      </c>
      <c r="G53" t="n">
        <v>58.43</v>
      </c>
      <c r="H53" t="n">
        <v>0.96</v>
      </c>
      <c r="I53" t="n">
        <v>7</v>
      </c>
      <c r="J53" t="n">
        <v>255.17</v>
      </c>
      <c r="K53" t="n">
        <v>57.72</v>
      </c>
      <c r="L53" t="n">
        <v>13.75</v>
      </c>
      <c r="M53" t="n">
        <v>5</v>
      </c>
      <c r="N53" t="n">
        <v>63.7</v>
      </c>
      <c r="O53" t="n">
        <v>31705.54</v>
      </c>
      <c r="P53" t="n">
        <v>101.62</v>
      </c>
      <c r="Q53" t="n">
        <v>204.19</v>
      </c>
      <c r="R53" t="n">
        <v>25.73</v>
      </c>
      <c r="S53" t="n">
        <v>17.37</v>
      </c>
      <c r="T53" t="n">
        <v>2070</v>
      </c>
      <c r="U53" t="n">
        <v>0.68</v>
      </c>
      <c r="V53" t="n">
        <v>0.75</v>
      </c>
      <c r="W53" t="n">
        <v>1.15</v>
      </c>
      <c r="X53" t="n">
        <v>0.13</v>
      </c>
      <c r="Y53" t="n">
        <v>1</v>
      </c>
      <c r="Z53" t="n">
        <v>10</v>
      </c>
      <c r="AA53" t="n">
        <v>75.05737996424671</v>
      </c>
      <c r="AB53" t="n">
        <v>102.6968185649464</v>
      </c>
      <c r="AC53" t="n">
        <v>92.89557833702381</v>
      </c>
      <c r="AD53" t="n">
        <v>75057.37996424671</v>
      </c>
      <c r="AE53" t="n">
        <v>102696.8185649464</v>
      </c>
      <c r="AF53" t="n">
        <v>2.302897160991432e-06</v>
      </c>
      <c r="AG53" t="n">
        <v>0.1025</v>
      </c>
      <c r="AH53" t="n">
        <v>92895.57833702381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10.1569</v>
      </c>
      <c r="E54" t="n">
        <v>9.85</v>
      </c>
      <c r="F54" t="n">
        <v>6.82</v>
      </c>
      <c r="G54" t="n">
        <v>58.44</v>
      </c>
      <c r="H54" t="n">
        <v>0.97</v>
      </c>
      <c r="I54" t="n">
        <v>7</v>
      </c>
      <c r="J54" t="n">
        <v>255.63</v>
      </c>
      <c r="K54" t="n">
        <v>57.72</v>
      </c>
      <c r="L54" t="n">
        <v>14</v>
      </c>
      <c r="M54" t="n">
        <v>5</v>
      </c>
      <c r="N54" t="n">
        <v>63.91</v>
      </c>
      <c r="O54" t="n">
        <v>31761.8</v>
      </c>
      <c r="P54" t="n">
        <v>101.53</v>
      </c>
      <c r="Q54" t="n">
        <v>204.14</v>
      </c>
      <c r="R54" t="n">
        <v>25.81</v>
      </c>
      <c r="S54" t="n">
        <v>17.37</v>
      </c>
      <c r="T54" t="n">
        <v>2113.3</v>
      </c>
      <c r="U54" t="n">
        <v>0.67</v>
      </c>
      <c r="V54" t="n">
        <v>0.75</v>
      </c>
      <c r="W54" t="n">
        <v>1.15</v>
      </c>
      <c r="X54" t="n">
        <v>0.13</v>
      </c>
      <c r="Y54" t="n">
        <v>1</v>
      </c>
      <c r="Z54" t="n">
        <v>10</v>
      </c>
      <c r="AA54" t="n">
        <v>75.01523817906806</v>
      </c>
      <c r="AB54" t="n">
        <v>102.6391583153006</v>
      </c>
      <c r="AC54" t="n">
        <v>92.8434211006776</v>
      </c>
      <c r="AD54" t="n">
        <v>75015.23817906807</v>
      </c>
      <c r="AE54" t="n">
        <v>102639.1583153007</v>
      </c>
      <c r="AF54" t="n">
        <v>2.302715789447796e-06</v>
      </c>
      <c r="AG54" t="n">
        <v>0.1026041666666667</v>
      </c>
      <c r="AH54" t="n">
        <v>92843.4211006776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10.1663</v>
      </c>
      <c r="E55" t="n">
        <v>9.84</v>
      </c>
      <c r="F55" t="n">
        <v>6.81</v>
      </c>
      <c r="G55" t="n">
        <v>58.36</v>
      </c>
      <c r="H55" t="n">
        <v>0.99</v>
      </c>
      <c r="I55" t="n">
        <v>7</v>
      </c>
      <c r="J55" t="n">
        <v>256.09</v>
      </c>
      <c r="K55" t="n">
        <v>57.72</v>
      </c>
      <c r="L55" t="n">
        <v>14.25</v>
      </c>
      <c r="M55" t="n">
        <v>5</v>
      </c>
      <c r="N55" t="n">
        <v>64.11</v>
      </c>
      <c r="O55" t="n">
        <v>31818.13</v>
      </c>
      <c r="P55" t="n">
        <v>101.1</v>
      </c>
      <c r="Q55" t="n">
        <v>204.15</v>
      </c>
      <c r="R55" t="n">
        <v>25.52</v>
      </c>
      <c r="S55" t="n">
        <v>17.37</v>
      </c>
      <c r="T55" t="n">
        <v>1969.03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74.68983542170371</v>
      </c>
      <c r="AB55" t="n">
        <v>102.1939279069185</v>
      </c>
      <c r="AC55" t="n">
        <v>92.44068285758649</v>
      </c>
      <c r="AD55" t="n">
        <v>74689.83542170371</v>
      </c>
      <c r="AE55" t="n">
        <v>102193.9279069185</v>
      </c>
      <c r="AF55" t="n">
        <v>2.304846905085521e-06</v>
      </c>
      <c r="AG55" t="n">
        <v>0.1025</v>
      </c>
      <c r="AH55" t="n">
        <v>92440.68285758649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10.2404</v>
      </c>
      <c r="E56" t="n">
        <v>9.77</v>
      </c>
      <c r="F56" t="n">
        <v>6.78</v>
      </c>
      <c r="G56" t="n">
        <v>67.83</v>
      </c>
      <c r="H56" t="n">
        <v>1.01</v>
      </c>
      <c r="I56" t="n">
        <v>6</v>
      </c>
      <c r="J56" t="n">
        <v>256.54</v>
      </c>
      <c r="K56" t="n">
        <v>57.72</v>
      </c>
      <c r="L56" t="n">
        <v>14.5</v>
      </c>
      <c r="M56" t="n">
        <v>4</v>
      </c>
      <c r="N56" t="n">
        <v>64.31999999999999</v>
      </c>
      <c r="O56" t="n">
        <v>31874.54</v>
      </c>
      <c r="P56" t="n">
        <v>100.48</v>
      </c>
      <c r="Q56" t="n">
        <v>204.15</v>
      </c>
      <c r="R56" t="n">
        <v>24.69</v>
      </c>
      <c r="S56" t="n">
        <v>17.37</v>
      </c>
      <c r="T56" t="n">
        <v>1555.6</v>
      </c>
      <c r="U56" t="n">
        <v>0.7</v>
      </c>
      <c r="V56" t="n">
        <v>0.75</v>
      </c>
      <c r="W56" t="n">
        <v>1.15</v>
      </c>
      <c r="X56" t="n">
        <v>0.09</v>
      </c>
      <c r="Y56" t="n">
        <v>1</v>
      </c>
      <c r="Z56" t="n">
        <v>10</v>
      </c>
      <c r="AA56" t="n">
        <v>73.75030314691215</v>
      </c>
      <c r="AB56" t="n">
        <v>100.9084183993107</v>
      </c>
      <c r="AC56" t="n">
        <v>91.27786057316042</v>
      </c>
      <c r="AD56" t="n">
        <v>73750.30314691215</v>
      </c>
      <c r="AE56" t="n">
        <v>100908.4183993107</v>
      </c>
      <c r="AF56" t="n">
        <v>2.321646444314821e-06</v>
      </c>
      <c r="AG56" t="n">
        <v>0.1017708333333333</v>
      </c>
      <c r="AH56" t="n">
        <v>91277.86057316042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10.2383</v>
      </c>
      <c r="E57" t="n">
        <v>9.77</v>
      </c>
      <c r="F57" t="n">
        <v>6.79</v>
      </c>
      <c r="G57" t="n">
        <v>67.84999999999999</v>
      </c>
      <c r="H57" t="n">
        <v>1.02</v>
      </c>
      <c r="I57" t="n">
        <v>6</v>
      </c>
      <c r="J57" t="n">
        <v>257</v>
      </c>
      <c r="K57" t="n">
        <v>57.72</v>
      </c>
      <c r="L57" t="n">
        <v>14.75</v>
      </c>
      <c r="M57" t="n">
        <v>4</v>
      </c>
      <c r="N57" t="n">
        <v>64.53</v>
      </c>
      <c r="O57" t="n">
        <v>31931.15</v>
      </c>
      <c r="P57" t="n">
        <v>100.61</v>
      </c>
      <c r="Q57" t="n">
        <v>204.14</v>
      </c>
      <c r="R57" t="n">
        <v>24.74</v>
      </c>
      <c r="S57" t="n">
        <v>17.37</v>
      </c>
      <c r="T57" t="n">
        <v>1580.16</v>
      </c>
      <c r="U57" t="n">
        <v>0.7</v>
      </c>
      <c r="V57" t="n">
        <v>0.75</v>
      </c>
      <c r="W57" t="n">
        <v>1.15</v>
      </c>
      <c r="X57" t="n">
        <v>0.09</v>
      </c>
      <c r="Y57" t="n">
        <v>1</v>
      </c>
      <c r="Z57" t="n">
        <v>10</v>
      </c>
      <c r="AA57" t="n">
        <v>73.8612841558098</v>
      </c>
      <c r="AB57" t="n">
        <v>101.0602675118209</v>
      </c>
      <c r="AC57" t="n">
        <v>91.41521741949433</v>
      </c>
      <c r="AD57" t="n">
        <v>73861.2841558098</v>
      </c>
      <c r="AE57" t="n">
        <v>101060.2675118209</v>
      </c>
      <c r="AF57" t="n">
        <v>2.321170344012777e-06</v>
      </c>
      <c r="AG57" t="n">
        <v>0.1017708333333333</v>
      </c>
      <c r="AH57" t="n">
        <v>91415.21741949432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10.2363</v>
      </c>
      <c r="E58" t="n">
        <v>9.77</v>
      </c>
      <c r="F58" t="n">
        <v>6.79</v>
      </c>
      <c r="G58" t="n">
        <v>67.87</v>
      </c>
      <c r="H58" t="n">
        <v>1.04</v>
      </c>
      <c r="I58" t="n">
        <v>6</v>
      </c>
      <c r="J58" t="n">
        <v>257.46</v>
      </c>
      <c r="K58" t="n">
        <v>57.72</v>
      </c>
      <c r="L58" t="n">
        <v>15</v>
      </c>
      <c r="M58" t="n">
        <v>4</v>
      </c>
      <c r="N58" t="n">
        <v>64.73999999999999</v>
      </c>
      <c r="O58" t="n">
        <v>31987.71</v>
      </c>
      <c r="P58" t="n">
        <v>100.61</v>
      </c>
      <c r="Q58" t="n">
        <v>204.14</v>
      </c>
      <c r="R58" t="n">
        <v>24.84</v>
      </c>
      <c r="S58" t="n">
        <v>17.37</v>
      </c>
      <c r="T58" t="n">
        <v>1631.11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73.87533512261291</v>
      </c>
      <c r="AB58" t="n">
        <v>101.0794926644859</v>
      </c>
      <c r="AC58" t="n">
        <v>91.43260775057158</v>
      </c>
      <c r="AD58" t="n">
        <v>73875.33512261292</v>
      </c>
      <c r="AE58" t="n">
        <v>101079.4926644859</v>
      </c>
      <c r="AF58" t="n">
        <v>2.320716915153686e-06</v>
      </c>
      <c r="AG58" t="n">
        <v>0.1017708333333333</v>
      </c>
      <c r="AH58" t="n">
        <v>91432.60775057158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10.2375</v>
      </c>
      <c r="E59" t="n">
        <v>9.77</v>
      </c>
      <c r="F59" t="n">
        <v>6.79</v>
      </c>
      <c r="G59" t="n">
        <v>67.86</v>
      </c>
      <c r="H59" t="n">
        <v>1.05</v>
      </c>
      <c r="I59" t="n">
        <v>6</v>
      </c>
      <c r="J59" t="n">
        <v>257.92</v>
      </c>
      <c r="K59" t="n">
        <v>57.72</v>
      </c>
      <c r="L59" t="n">
        <v>15.25</v>
      </c>
      <c r="M59" t="n">
        <v>4</v>
      </c>
      <c r="N59" t="n">
        <v>64.95</v>
      </c>
      <c r="O59" t="n">
        <v>32044.35</v>
      </c>
      <c r="P59" t="n">
        <v>100.7</v>
      </c>
      <c r="Q59" t="n">
        <v>204.14</v>
      </c>
      <c r="R59" t="n">
        <v>24.88</v>
      </c>
      <c r="S59" t="n">
        <v>17.37</v>
      </c>
      <c r="T59" t="n">
        <v>1651.39</v>
      </c>
      <c r="U59" t="n">
        <v>0.7</v>
      </c>
      <c r="V59" t="n">
        <v>0.75</v>
      </c>
      <c r="W59" t="n">
        <v>1.14</v>
      </c>
      <c r="X59" t="n">
        <v>0.09</v>
      </c>
      <c r="Y59" t="n">
        <v>1</v>
      </c>
      <c r="Z59" t="n">
        <v>10</v>
      </c>
      <c r="AA59" t="n">
        <v>73.91474527772638</v>
      </c>
      <c r="AB59" t="n">
        <v>101.1334153773654</v>
      </c>
      <c r="AC59" t="n">
        <v>91.48138415541493</v>
      </c>
      <c r="AD59" t="n">
        <v>73914.74527772638</v>
      </c>
      <c r="AE59" t="n">
        <v>101133.4153773654</v>
      </c>
      <c r="AF59" t="n">
        <v>2.32098897246914e-06</v>
      </c>
      <c r="AG59" t="n">
        <v>0.1017708333333333</v>
      </c>
      <c r="AH59" t="n">
        <v>91481.38415541493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10.234</v>
      </c>
      <c r="E60" t="n">
        <v>9.77</v>
      </c>
      <c r="F60" t="n">
        <v>6.79</v>
      </c>
      <c r="G60" t="n">
        <v>67.89</v>
      </c>
      <c r="H60" t="n">
        <v>1.07</v>
      </c>
      <c r="I60" t="n">
        <v>6</v>
      </c>
      <c r="J60" t="n">
        <v>258.38</v>
      </c>
      <c r="K60" t="n">
        <v>57.72</v>
      </c>
      <c r="L60" t="n">
        <v>15.5</v>
      </c>
      <c r="M60" t="n">
        <v>4</v>
      </c>
      <c r="N60" t="n">
        <v>65.16</v>
      </c>
      <c r="O60" t="n">
        <v>32101.07</v>
      </c>
      <c r="P60" t="n">
        <v>100.76</v>
      </c>
      <c r="Q60" t="n">
        <v>204.14</v>
      </c>
      <c r="R60" t="n">
        <v>24.98</v>
      </c>
      <c r="S60" t="n">
        <v>17.37</v>
      </c>
      <c r="T60" t="n">
        <v>1704.11</v>
      </c>
      <c r="U60" t="n">
        <v>0.7</v>
      </c>
      <c r="V60" t="n">
        <v>0.75</v>
      </c>
      <c r="W60" t="n">
        <v>1.14</v>
      </c>
      <c r="X60" t="n">
        <v>0.1</v>
      </c>
      <c r="Y60" t="n">
        <v>1</v>
      </c>
      <c r="Z60" t="n">
        <v>10</v>
      </c>
      <c r="AA60" t="n">
        <v>73.9712634498044</v>
      </c>
      <c r="AB60" t="n">
        <v>101.2107460338083</v>
      </c>
      <c r="AC60" t="n">
        <v>91.55133448254118</v>
      </c>
      <c r="AD60" t="n">
        <v>73971.26344980439</v>
      </c>
      <c r="AE60" t="n">
        <v>101210.7460338083</v>
      </c>
      <c r="AF60" t="n">
        <v>2.320195471965732e-06</v>
      </c>
      <c r="AG60" t="n">
        <v>0.1017708333333333</v>
      </c>
      <c r="AH60" t="n">
        <v>91551.33448254118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10.2375</v>
      </c>
      <c r="E61" t="n">
        <v>9.77</v>
      </c>
      <c r="F61" t="n">
        <v>6.79</v>
      </c>
      <c r="G61" t="n">
        <v>67.86</v>
      </c>
      <c r="H61" t="n">
        <v>1.08</v>
      </c>
      <c r="I61" t="n">
        <v>6</v>
      </c>
      <c r="J61" t="n">
        <v>258.84</v>
      </c>
      <c r="K61" t="n">
        <v>57.72</v>
      </c>
      <c r="L61" t="n">
        <v>15.75</v>
      </c>
      <c r="M61" t="n">
        <v>4</v>
      </c>
      <c r="N61" t="n">
        <v>65.37</v>
      </c>
      <c r="O61" t="n">
        <v>32157.87</v>
      </c>
      <c r="P61" t="n">
        <v>100.68</v>
      </c>
      <c r="Q61" t="n">
        <v>204.14</v>
      </c>
      <c r="R61" t="n">
        <v>24.67</v>
      </c>
      <c r="S61" t="n">
        <v>17.37</v>
      </c>
      <c r="T61" t="n">
        <v>1547.08</v>
      </c>
      <c r="U61" t="n">
        <v>0.7</v>
      </c>
      <c r="V61" t="n">
        <v>0.75</v>
      </c>
      <c r="W61" t="n">
        <v>1.15</v>
      </c>
      <c r="X61" t="n">
        <v>0.09</v>
      </c>
      <c r="Y61" t="n">
        <v>1</v>
      </c>
      <c r="Z61" t="n">
        <v>10</v>
      </c>
      <c r="AA61" t="n">
        <v>73.90411385683855</v>
      </c>
      <c r="AB61" t="n">
        <v>101.1188689982815</v>
      </c>
      <c r="AC61" t="n">
        <v>91.46822606233479</v>
      </c>
      <c r="AD61" t="n">
        <v>73904.11385683855</v>
      </c>
      <c r="AE61" t="n">
        <v>101118.8689982815</v>
      </c>
      <c r="AF61" t="n">
        <v>2.32098897246914e-06</v>
      </c>
      <c r="AG61" t="n">
        <v>0.1017708333333333</v>
      </c>
      <c r="AH61" t="n">
        <v>91468.2260623348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10.238</v>
      </c>
      <c r="E62" t="n">
        <v>9.77</v>
      </c>
      <c r="F62" t="n">
        <v>6.79</v>
      </c>
      <c r="G62" t="n">
        <v>67.84999999999999</v>
      </c>
      <c r="H62" t="n">
        <v>1.1</v>
      </c>
      <c r="I62" t="n">
        <v>6</v>
      </c>
      <c r="J62" t="n">
        <v>259.3</v>
      </c>
      <c r="K62" t="n">
        <v>57.72</v>
      </c>
      <c r="L62" t="n">
        <v>16</v>
      </c>
      <c r="M62" t="n">
        <v>4</v>
      </c>
      <c r="N62" t="n">
        <v>65.58</v>
      </c>
      <c r="O62" t="n">
        <v>32214.75</v>
      </c>
      <c r="P62" t="n">
        <v>100.43</v>
      </c>
      <c r="Q62" t="n">
        <v>204.15</v>
      </c>
      <c r="R62" t="n">
        <v>24.64</v>
      </c>
      <c r="S62" t="n">
        <v>17.37</v>
      </c>
      <c r="T62" t="n">
        <v>1530.9</v>
      </c>
      <c r="U62" t="n">
        <v>0.71</v>
      </c>
      <c r="V62" t="n">
        <v>0.75</v>
      </c>
      <c r="W62" t="n">
        <v>1.15</v>
      </c>
      <c r="X62" t="n">
        <v>0.09</v>
      </c>
      <c r="Y62" t="n">
        <v>1</v>
      </c>
      <c r="Z62" t="n">
        <v>10</v>
      </c>
      <c r="AA62" t="n">
        <v>73.76771333579325</v>
      </c>
      <c r="AB62" t="n">
        <v>100.9322397878211</v>
      </c>
      <c r="AC62" t="n">
        <v>91.29940848178497</v>
      </c>
      <c r="AD62" t="n">
        <v>73767.71333579325</v>
      </c>
      <c r="AE62" t="n">
        <v>100932.2397878211</v>
      </c>
      <c r="AF62" t="n">
        <v>2.321102329683913e-06</v>
      </c>
      <c r="AG62" t="n">
        <v>0.1017708333333333</v>
      </c>
      <c r="AH62" t="n">
        <v>91299.40848178497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10.2392</v>
      </c>
      <c r="E63" t="n">
        <v>9.77</v>
      </c>
      <c r="F63" t="n">
        <v>6.78</v>
      </c>
      <c r="G63" t="n">
        <v>67.84</v>
      </c>
      <c r="H63" t="n">
        <v>1.11</v>
      </c>
      <c r="I63" t="n">
        <v>6</v>
      </c>
      <c r="J63" t="n">
        <v>259.76</v>
      </c>
      <c r="K63" t="n">
        <v>57.72</v>
      </c>
      <c r="L63" t="n">
        <v>16.25</v>
      </c>
      <c r="M63" t="n">
        <v>4</v>
      </c>
      <c r="N63" t="n">
        <v>65.79000000000001</v>
      </c>
      <c r="O63" t="n">
        <v>32271.71</v>
      </c>
      <c r="P63" t="n">
        <v>100.24</v>
      </c>
      <c r="Q63" t="n">
        <v>204.14</v>
      </c>
      <c r="R63" t="n">
        <v>24.79</v>
      </c>
      <c r="S63" t="n">
        <v>17.37</v>
      </c>
      <c r="T63" t="n">
        <v>1607.51</v>
      </c>
      <c r="U63" t="n">
        <v>0.7</v>
      </c>
      <c r="V63" t="n">
        <v>0.75</v>
      </c>
      <c r="W63" t="n">
        <v>1.14</v>
      </c>
      <c r="X63" t="n">
        <v>0.09</v>
      </c>
      <c r="Y63" t="n">
        <v>1</v>
      </c>
      <c r="Z63" t="n">
        <v>10</v>
      </c>
      <c r="AA63" t="n">
        <v>73.63116246342236</v>
      </c>
      <c r="AB63" t="n">
        <v>100.745404860044</v>
      </c>
      <c r="AC63" t="n">
        <v>91.1304048172904</v>
      </c>
      <c r="AD63" t="n">
        <v>73631.16246342236</v>
      </c>
      <c r="AE63" t="n">
        <v>100745.404860044</v>
      </c>
      <c r="AF63" t="n">
        <v>2.321374386999367e-06</v>
      </c>
      <c r="AG63" t="n">
        <v>0.1017708333333333</v>
      </c>
      <c r="AH63" t="n">
        <v>91130.4048172904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10.2302</v>
      </c>
      <c r="E64" t="n">
        <v>9.779999999999999</v>
      </c>
      <c r="F64" t="n">
        <v>6.79</v>
      </c>
      <c r="G64" t="n">
        <v>67.93000000000001</v>
      </c>
      <c r="H64" t="n">
        <v>1.13</v>
      </c>
      <c r="I64" t="n">
        <v>6</v>
      </c>
      <c r="J64" t="n">
        <v>260.23</v>
      </c>
      <c r="K64" t="n">
        <v>57.72</v>
      </c>
      <c r="L64" t="n">
        <v>16.5</v>
      </c>
      <c r="M64" t="n">
        <v>4</v>
      </c>
      <c r="N64" t="n">
        <v>66</v>
      </c>
      <c r="O64" t="n">
        <v>32328.74</v>
      </c>
      <c r="P64" t="n">
        <v>100.3</v>
      </c>
      <c r="Q64" t="n">
        <v>204.14</v>
      </c>
      <c r="R64" t="n">
        <v>25.08</v>
      </c>
      <c r="S64" t="n">
        <v>17.37</v>
      </c>
      <c r="T64" t="n">
        <v>1751.84</v>
      </c>
      <c r="U64" t="n">
        <v>0.6899999999999999</v>
      </c>
      <c r="V64" t="n">
        <v>0.75</v>
      </c>
      <c r="W64" t="n">
        <v>1.14</v>
      </c>
      <c r="X64" t="n">
        <v>0.1</v>
      </c>
      <c r="Y64" t="n">
        <v>1</v>
      </c>
      <c r="Z64" t="n">
        <v>10</v>
      </c>
      <c r="AA64" t="n">
        <v>73.75364078974866</v>
      </c>
      <c r="AB64" t="n">
        <v>100.912985109486</v>
      </c>
      <c r="AC64" t="n">
        <v>91.28199144292607</v>
      </c>
      <c r="AD64" t="n">
        <v>73753.64078974866</v>
      </c>
      <c r="AE64" t="n">
        <v>100912.985109486</v>
      </c>
      <c r="AF64" t="n">
        <v>2.31933395713346e-06</v>
      </c>
      <c r="AG64" t="n">
        <v>0.101875</v>
      </c>
      <c r="AH64" t="n">
        <v>91281.99144292607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10.238</v>
      </c>
      <c r="E65" t="n">
        <v>9.77</v>
      </c>
      <c r="F65" t="n">
        <v>6.79</v>
      </c>
      <c r="G65" t="n">
        <v>67.84999999999999</v>
      </c>
      <c r="H65" t="n">
        <v>1.14</v>
      </c>
      <c r="I65" t="n">
        <v>6</v>
      </c>
      <c r="J65" t="n">
        <v>260.69</v>
      </c>
      <c r="K65" t="n">
        <v>57.72</v>
      </c>
      <c r="L65" t="n">
        <v>16.75</v>
      </c>
      <c r="M65" t="n">
        <v>4</v>
      </c>
      <c r="N65" t="n">
        <v>66.20999999999999</v>
      </c>
      <c r="O65" t="n">
        <v>32385.86</v>
      </c>
      <c r="P65" t="n">
        <v>99.95</v>
      </c>
      <c r="Q65" t="n">
        <v>204.14</v>
      </c>
      <c r="R65" t="n">
        <v>24.8</v>
      </c>
      <c r="S65" t="n">
        <v>17.37</v>
      </c>
      <c r="T65" t="n">
        <v>1614.04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73.51257169561548</v>
      </c>
      <c r="AB65" t="n">
        <v>100.5831437396753</v>
      </c>
      <c r="AC65" t="n">
        <v>90.98362967051469</v>
      </c>
      <c r="AD65" t="n">
        <v>73512.57169561548</v>
      </c>
      <c r="AE65" t="n">
        <v>100583.1437396753</v>
      </c>
      <c r="AF65" t="n">
        <v>2.321102329683913e-06</v>
      </c>
      <c r="AG65" t="n">
        <v>0.1017708333333333</v>
      </c>
      <c r="AH65" t="n">
        <v>90983.62967051468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10.2325</v>
      </c>
      <c r="E66" t="n">
        <v>9.77</v>
      </c>
      <c r="F66" t="n">
        <v>6.79</v>
      </c>
      <c r="G66" t="n">
        <v>67.91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99.92</v>
      </c>
      <c r="Q66" t="n">
        <v>204.14</v>
      </c>
      <c r="R66" t="n">
        <v>24.9</v>
      </c>
      <c r="S66" t="n">
        <v>17.37</v>
      </c>
      <c r="T66" t="n">
        <v>1660.98</v>
      </c>
      <c r="U66" t="n">
        <v>0.7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73.53508384621888</v>
      </c>
      <c r="AB66" t="n">
        <v>100.6139458572969</v>
      </c>
      <c r="AC66" t="n">
        <v>91.01149207726149</v>
      </c>
      <c r="AD66" t="n">
        <v>73535.08384621888</v>
      </c>
      <c r="AE66" t="n">
        <v>100613.9458572969</v>
      </c>
      <c r="AF66" t="n">
        <v>2.319855400321414e-06</v>
      </c>
      <c r="AG66" t="n">
        <v>0.1017708333333333</v>
      </c>
      <c r="AH66" t="n">
        <v>91011.4920772615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10.2398</v>
      </c>
      <c r="E67" t="n">
        <v>9.77</v>
      </c>
      <c r="F67" t="n">
        <v>6.78</v>
      </c>
      <c r="G67" t="n">
        <v>67.84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99.7</v>
      </c>
      <c r="Q67" t="n">
        <v>204.14</v>
      </c>
      <c r="R67" t="n">
        <v>24.75</v>
      </c>
      <c r="S67" t="n">
        <v>17.37</v>
      </c>
      <c r="T67" t="n">
        <v>1586.78</v>
      </c>
      <c r="U67" t="n">
        <v>0.7</v>
      </c>
      <c r="V67" t="n">
        <v>0.75</v>
      </c>
      <c r="W67" t="n">
        <v>1.14</v>
      </c>
      <c r="X67" t="n">
        <v>0.09</v>
      </c>
      <c r="Y67" t="n">
        <v>1</v>
      </c>
      <c r="Z67" t="n">
        <v>10</v>
      </c>
      <c r="AA67" t="n">
        <v>73.33997820918026</v>
      </c>
      <c r="AB67" t="n">
        <v>100.3469937172475</v>
      </c>
      <c r="AC67" t="n">
        <v>90.77001747478872</v>
      </c>
      <c r="AD67" t="n">
        <v>73339.97820918026</v>
      </c>
      <c r="AE67" t="n">
        <v>100346.9937172475</v>
      </c>
      <c r="AF67" t="n">
        <v>2.321510415657094e-06</v>
      </c>
      <c r="AG67" t="n">
        <v>0.1017708333333333</v>
      </c>
      <c r="AH67" t="n">
        <v>90770.01747478872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10.2287</v>
      </c>
      <c r="E68" t="n">
        <v>9.779999999999999</v>
      </c>
      <c r="F68" t="n">
        <v>6.79</v>
      </c>
      <c r="G68" t="n">
        <v>67.94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99.54000000000001</v>
      </c>
      <c r="Q68" t="n">
        <v>204.14</v>
      </c>
      <c r="R68" t="n">
        <v>25.07</v>
      </c>
      <c r="S68" t="n">
        <v>17.37</v>
      </c>
      <c r="T68" t="n">
        <v>1748.41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73.35982945266092</v>
      </c>
      <c r="AB68" t="n">
        <v>100.3741550643528</v>
      </c>
      <c r="AC68" t="n">
        <v>90.79458658104748</v>
      </c>
      <c r="AD68" t="n">
        <v>73359.82945266092</v>
      </c>
      <c r="AE68" t="n">
        <v>100374.1550643528</v>
      </c>
      <c r="AF68" t="n">
        <v>2.318993885489142e-06</v>
      </c>
      <c r="AG68" t="n">
        <v>0.101875</v>
      </c>
      <c r="AH68" t="n">
        <v>90794.58658104748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10.3046</v>
      </c>
      <c r="E69" t="n">
        <v>9.699999999999999</v>
      </c>
      <c r="F69" t="n">
        <v>6.77</v>
      </c>
      <c r="G69" t="n">
        <v>81.20999999999999</v>
      </c>
      <c r="H69" t="n">
        <v>1.2</v>
      </c>
      <c r="I69" t="n">
        <v>5</v>
      </c>
      <c r="J69" t="n">
        <v>262.55</v>
      </c>
      <c r="K69" t="n">
        <v>57.72</v>
      </c>
      <c r="L69" t="n">
        <v>17.75</v>
      </c>
      <c r="M69" t="n">
        <v>3</v>
      </c>
      <c r="N69" t="n">
        <v>67.06999999999999</v>
      </c>
      <c r="O69" t="n">
        <v>32615.12</v>
      </c>
      <c r="P69" t="n">
        <v>98.73999999999999</v>
      </c>
      <c r="Q69" t="n">
        <v>204.14</v>
      </c>
      <c r="R69" t="n">
        <v>24.22</v>
      </c>
      <c r="S69" t="n">
        <v>17.37</v>
      </c>
      <c r="T69" t="n">
        <v>1329.57</v>
      </c>
      <c r="U69" t="n">
        <v>0.72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72.35481141834504</v>
      </c>
      <c r="AB69" t="n">
        <v>98.99904505153606</v>
      </c>
      <c r="AC69" t="n">
        <v>89.55071513787449</v>
      </c>
      <c r="AD69" t="n">
        <v>72354.81141834504</v>
      </c>
      <c r="AE69" t="n">
        <v>98999.04505153606</v>
      </c>
      <c r="AF69" t="n">
        <v>2.336201510691624e-06</v>
      </c>
      <c r="AG69" t="n">
        <v>0.1010416666666667</v>
      </c>
      <c r="AH69" t="n">
        <v>89550.71513787449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10.2998</v>
      </c>
      <c r="E70" t="n">
        <v>9.710000000000001</v>
      </c>
      <c r="F70" t="n">
        <v>6.77</v>
      </c>
      <c r="G70" t="n">
        <v>81.27</v>
      </c>
      <c r="H70" t="n">
        <v>1.22</v>
      </c>
      <c r="I70" t="n">
        <v>5</v>
      </c>
      <c r="J70" t="n">
        <v>263.01</v>
      </c>
      <c r="K70" t="n">
        <v>57.72</v>
      </c>
      <c r="L70" t="n">
        <v>18</v>
      </c>
      <c r="M70" t="n">
        <v>3</v>
      </c>
      <c r="N70" t="n">
        <v>67.29000000000001</v>
      </c>
      <c r="O70" t="n">
        <v>32672.64</v>
      </c>
      <c r="P70" t="n">
        <v>99.09999999999999</v>
      </c>
      <c r="Q70" t="n">
        <v>204.14</v>
      </c>
      <c r="R70" t="n">
        <v>24.39</v>
      </c>
      <c r="S70" t="n">
        <v>17.37</v>
      </c>
      <c r="T70" t="n">
        <v>1411.35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72.57815379100899</v>
      </c>
      <c r="AB70" t="n">
        <v>99.30463193898485</v>
      </c>
      <c r="AC70" t="n">
        <v>89.82713724167913</v>
      </c>
      <c r="AD70" t="n">
        <v>72578.15379100898</v>
      </c>
      <c r="AE70" t="n">
        <v>99304.63193898485</v>
      </c>
      <c r="AF70" t="n">
        <v>2.335113281429807e-06</v>
      </c>
      <c r="AG70" t="n">
        <v>0.1011458333333333</v>
      </c>
      <c r="AH70" t="n">
        <v>89827.13724167913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10.2928</v>
      </c>
      <c r="E71" t="n">
        <v>9.720000000000001</v>
      </c>
      <c r="F71" t="n">
        <v>6.78</v>
      </c>
      <c r="G71" t="n">
        <v>81.34999999999999</v>
      </c>
      <c r="H71" t="n">
        <v>1.23</v>
      </c>
      <c r="I71" t="n">
        <v>5</v>
      </c>
      <c r="J71" t="n">
        <v>263.48</v>
      </c>
      <c r="K71" t="n">
        <v>57.72</v>
      </c>
      <c r="L71" t="n">
        <v>18.25</v>
      </c>
      <c r="M71" t="n">
        <v>3</v>
      </c>
      <c r="N71" t="n">
        <v>67.51000000000001</v>
      </c>
      <c r="O71" t="n">
        <v>32730.24</v>
      </c>
      <c r="P71" t="n">
        <v>99.33</v>
      </c>
      <c r="Q71" t="n">
        <v>204.14</v>
      </c>
      <c r="R71" t="n">
        <v>24.59</v>
      </c>
      <c r="S71" t="n">
        <v>17.37</v>
      </c>
      <c r="T71" t="n">
        <v>1512.47</v>
      </c>
      <c r="U71" t="n">
        <v>0.71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72.77512677867885</v>
      </c>
      <c r="AB71" t="n">
        <v>99.57413907054952</v>
      </c>
      <c r="AC71" t="n">
        <v>90.07092299086301</v>
      </c>
      <c r="AD71" t="n">
        <v>72775.12677867885</v>
      </c>
      <c r="AE71" t="n">
        <v>99574.13907054951</v>
      </c>
      <c r="AF71" t="n">
        <v>2.333526280422991e-06</v>
      </c>
      <c r="AG71" t="n">
        <v>0.10125</v>
      </c>
      <c r="AH71" t="n">
        <v>90070.92299086301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10.3007</v>
      </c>
      <c r="E72" t="n">
        <v>9.710000000000001</v>
      </c>
      <c r="F72" t="n">
        <v>6.77</v>
      </c>
      <c r="G72" t="n">
        <v>81.26000000000001</v>
      </c>
      <c r="H72" t="n">
        <v>1.25</v>
      </c>
      <c r="I72" t="n">
        <v>5</v>
      </c>
      <c r="J72" t="n">
        <v>263.95</v>
      </c>
      <c r="K72" t="n">
        <v>57.72</v>
      </c>
      <c r="L72" t="n">
        <v>18.5</v>
      </c>
      <c r="M72" t="n">
        <v>3</v>
      </c>
      <c r="N72" t="n">
        <v>67.72</v>
      </c>
      <c r="O72" t="n">
        <v>32787.92</v>
      </c>
      <c r="P72" t="n">
        <v>99.25</v>
      </c>
      <c r="Q72" t="n">
        <v>204.17</v>
      </c>
      <c r="R72" t="n">
        <v>24.34</v>
      </c>
      <c r="S72" t="n">
        <v>17.37</v>
      </c>
      <c r="T72" t="n">
        <v>1387.16</v>
      </c>
      <c r="U72" t="n">
        <v>0.71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72.65122876740413</v>
      </c>
      <c r="AB72" t="n">
        <v>99.40461634552906</v>
      </c>
      <c r="AC72" t="n">
        <v>89.91757927679181</v>
      </c>
      <c r="AD72" t="n">
        <v>72651.22876740413</v>
      </c>
      <c r="AE72" t="n">
        <v>99404.61634552907</v>
      </c>
      <c r="AF72" t="n">
        <v>2.335317324416398e-06</v>
      </c>
      <c r="AG72" t="n">
        <v>0.1011458333333333</v>
      </c>
      <c r="AH72" t="n">
        <v>89917.57927679182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10.2987</v>
      </c>
      <c r="E73" t="n">
        <v>9.710000000000001</v>
      </c>
      <c r="F73" t="n">
        <v>6.77</v>
      </c>
      <c r="G73" t="n">
        <v>81.28</v>
      </c>
      <c r="H73" t="n">
        <v>1.26</v>
      </c>
      <c r="I73" t="n">
        <v>5</v>
      </c>
      <c r="J73" t="n">
        <v>264.42</v>
      </c>
      <c r="K73" t="n">
        <v>57.72</v>
      </c>
      <c r="L73" t="n">
        <v>18.75</v>
      </c>
      <c r="M73" t="n">
        <v>3</v>
      </c>
      <c r="N73" t="n">
        <v>67.94</v>
      </c>
      <c r="O73" t="n">
        <v>32845.69</v>
      </c>
      <c r="P73" t="n">
        <v>99.51000000000001</v>
      </c>
      <c r="Q73" t="n">
        <v>204.14</v>
      </c>
      <c r="R73" t="n">
        <v>24.41</v>
      </c>
      <c r="S73" t="n">
        <v>17.37</v>
      </c>
      <c r="T73" t="n">
        <v>1424.48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72.80234714922861</v>
      </c>
      <c r="AB73" t="n">
        <v>99.61138318241368</v>
      </c>
      <c r="AC73" t="n">
        <v>90.10461257696329</v>
      </c>
      <c r="AD73" t="n">
        <v>72802.3471492286</v>
      </c>
      <c r="AE73" t="n">
        <v>99611.38318241367</v>
      </c>
      <c r="AF73" t="n">
        <v>2.334863895557308e-06</v>
      </c>
      <c r="AG73" t="n">
        <v>0.1011458333333333</v>
      </c>
      <c r="AH73" t="n">
        <v>90104.61257696329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10.2987</v>
      </c>
      <c r="E74" t="n">
        <v>9.710000000000001</v>
      </c>
      <c r="F74" t="n">
        <v>6.77</v>
      </c>
      <c r="G74" t="n">
        <v>81.28</v>
      </c>
      <c r="H74" t="n">
        <v>1.28</v>
      </c>
      <c r="I74" t="n">
        <v>5</v>
      </c>
      <c r="J74" t="n">
        <v>264.89</v>
      </c>
      <c r="K74" t="n">
        <v>57.72</v>
      </c>
      <c r="L74" t="n">
        <v>19</v>
      </c>
      <c r="M74" t="n">
        <v>3</v>
      </c>
      <c r="N74" t="n">
        <v>68.16</v>
      </c>
      <c r="O74" t="n">
        <v>32903.54</v>
      </c>
      <c r="P74" t="n">
        <v>99.44</v>
      </c>
      <c r="Q74" t="n">
        <v>204.14</v>
      </c>
      <c r="R74" t="n">
        <v>24.47</v>
      </c>
      <c r="S74" t="n">
        <v>17.37</v>
      </c>
      <c r="T74" t="n">
        <v>1452.24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72.76535829629694</v>
      </c>
      <c r="AB74" t="n">
        <v>99.56077340199957</v>
      </c>
      <c r="AC74" t="n">
        <v>90.05883292296063</v>
      </c>
      <c r="AD74" t="n">
        <v>72765.35829629694</v>
      </c>
      <c r="AE74" t="n">
        <v>99560.77340199957</v>
      </c>
      <c r="AF74" t="n">
        <v>2.334863895557308e-06</v>
      </c>
      <c r="AG74" t="n">
        <v>0.1011458333333333</v>
      </c>
      <c r="AH74" t="n">
        <v>90058.83292296063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10.2993</v>
      </c>
      <c r="E75" t="n">
        <v>9.710000000000001</v>
      </c>
      <c r="F75" t="n">
        <v>6.77</v>
      </c>
      <c r="G75" t="n">
        <v>81.27</v>
      </c>
      <c r="H75" t="n">
        <v>1.29</v>
      </c>
      <c r="I75" t="n">
        <v>5</v>
      </c>
      <c r="J75" t="n">
        <v>265.36</v>
      </c>
      <c r="K75" t="n">
        <v>57.72</v>
      </c>
      <c r="L75" t="n">
        <v>19.25</v>
      </c>
      <c r="M75" t="n">
        <v>3</v>
      </c>
      <c r="N75" t="n">
        <v>68.38</v>
      </c>
      <c r="O75" t="n">
        <v>32961.47</v>
      </c>
      <c r="P75" t="n">
        <v>99.37</v>
      </c>
      <c r="Q75" t="n">
        <v>204.14</v>
      </c>
      <c r="R75" t="n">
        <v>24.43</v>
      </c>
      <c r="S75" t="n">
        <v>17.37</v>
      </c>
      <c r="T75" t="n">
        <v>1434.22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72.72424582526979</v>
      </c>
      <c r="AB75" t="n">
        <v>99.50452150538602</v>
      </c>
      <c r="AC75" t="n">
        <v>90.00794962840983</v>
      </c>
      <c r="AD75" t="n">
        <v>72724.24582526978</v>
      </c>
      <c r="AE75" t="n">
        <v>99504.52150538603</v>
      </c>
      <c r="AF75" t="n">
        <v>2.334999924215034e-06</v>
      </c>
      <c r="AG75" t="n">
        <v>0.1011458333333333</v>
      </c>
      <c r="AH75" t="n">
        <v>90007.94962840983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10.2954</v>
      </c>
      <c r="E76" t="n">
        <v>9.710000000000001</v>
      </c>
      <c r="F76" t="n">
        <v>6.78</v>
      </c>
      <c r="G76" t="n">
        <v>81.31999999999999</v>
      </c>
      <c r="H76" t="n">
        <v>1.31</v>
      </c>
      <c r="I76" t="n">
        <v>5</v>
      </c>
      <c r="J76" t="n">
        <v>265.83</v>
      </c>
      <c r="K76" t="n">
        <v>57.72</v>
      </c>
      <c r="L76" t="n">
        <v>19.5</v>
      </c>
      <c r="M76" t="n">
        <v>3</v>
      </c>
      <c r="N76" t="n">
        <v>68.59999999999999</v>
      </c>
      <c r="O76" t="n">
        <v>33019.48</v>
      </c>
      <c r="P76" t="n">
        <v>99.33</v>
      </c>
      <c r="Q76" t="n">
        <v>204.14</v>
      </c>
      <c r="R76" t="n">
        <v>24.51</v>
      </c>
      <c r="S76" t="n">
        <v>17.37</v>
      </c>
      <c r="T76" t="n">
        <v>1472.26</v>
      </c>
      <c r="U76" t="n">
        <v>0.71</v>
      </c>
      <c r="V76" t="n">
        <v>0.75</v>
      </c>
      <c r="W76" t="n">
        <v>1.14</v>
      </c>
      <c r="X76" t="n">
        <v>0.09</v>
      </c>
      <c r="Y76" t="n">
        <v>1</v>
      </c>
      <c r="Z76" t="n">
        <v>10</v>
      </c>
      <c r="AA76" t="n">
        <v>72.75691837291194</v>
      </c>
      <c r="AB76" t="n">
        <v>99.54922552648108</v>
      </c>
      <c r="AC76" t="n">
        <v>90.04838716047406</v>
      </c>
      <c r="AD76" t="n">
        <v>72756.91837291194</v>
      </c>
      <c r="AE76" t="n">
        <v>99549.22552648108</v>
      </c>
      <c r="AF76" t="n">
        <v>2.334115737939808e-06</v>
      </c>
      <c r="AG76" t="n">
        <v>0.1011458333333333</v>
      </c>
      <c r="AH76" t="n">
        <v>90048.38716047407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10.2942</v>
      </c>
      <c r="E77" t="n">
        <v>9.710000000000001</v>
      </c>
      <c r="F77" t="n">
        <v>6.78</v>
      </c>
      <c r="G77" t="n">
        <v>81.33</v>
      </c>
      <c r="H77" t="n">
        <v>1.32</v>
      </c>
      <c r="I77" t="n">
        <v>5</v>
      </c>
      <c r="J77" t="n">
        <v>266.3</v>
      </c>
      <c r="K77" t="n">
        <v>57.72</v>
      </c>
      <c r="L77" t="n">
        <v>19.75</v>
      </c>
      <c r="M77" t="n">
        <v>3</v>
      </c>
      <c r="N77" t="n">
        <v>68.81999999999999</v>
      </c>
      <c r="O77" t="n">
        <v>33077.58</v>
      </c>
      <c r="P77" t="n">
        <v>99.31</v>
      </c>
      <c r="Q77" t="n">
        <v>204.17</v>
      </c>
      <c r="R77" t="n">
        <v>24.53</v>
      </c>
      <c r="S77" t="n">
        <v>17.37</v>
      </c>
      <c r="T77" t="n">
        <v>1479.9</v>
      </c>
      <c r="U77" t="n">
        <v>0.71</v>
      </c>
      <c r="V77" t="n">
        <v>0.75</v>
      </c>
      <c r="W77" t="n">
        <v>1.15</v>
      </c>
      <c r="X77" t="n">
        <v>0.09</v>
      </c>
      <c r="Y77" t="n">
        <v>1</v>
      </c>
      <c r="Z77" t="n">
        <v>10</v>
      </c>
      <c r="AA77" t="n">
        <v>72.75460015945959</v>
      </c>
      <c r="AB77" t="n">
        <v>99.54605364456322</v>
      </c>
      <c r="AC77" t="n">
        <v>90.04551799851468</v>
      </c>
      <c r="AD77" t="n">
        <v>72754.60015945959</v>
      </c>
      <c r="AE77" t="n">
        <v>99546.05364456322</v>
      </c>
      <c r="AF77" t="n">
        <v>2.333843680624354e-06</v>
      </c>
      <c r="AG77" t="n">
        <v>0.1011458333333333</v>
      </c>
      <c r="AH77" t="n">
        <v>90045.51799851468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10.2972</v>
      </c>
      <c r="E78" t="n">
        <v>9.710000000000001</v>
      </c>
      <c r="F78" t="n">
        <v>6.77</v>
      </c>
      <c r="G78" t="n">
        <v>81.3</v>
      </c>
      <c r="H78" t="n">
        <v>1.33</v>
      </c>
      <c r="I78" t="n">
        <v>5</v>
      </c>
      <c r="J78" t="n">
        <v>266.77</v>
      </c>
      <c r="K78" t="n">
        <v>57.72</v>
      </c>
      <c r="L78" t="n">
        <v>20</v>
      </c>
      <c r="M78" t="n">
        <v>3</v>
      </c>
      <c r="N78" t="n">
        <v>69.05</v>
      </c>
      <c r="O78" t="n">
        <v>33135.76</v>
      </c>
      <c r="P78" t="n">
        <v>99.08</v>
      </c>
      <c r="Q78" t="n">
        <v>204.14</v>
      </c>
      <c r="R78" t="n">
        <v>24.38</v>
      </c>
      <c r="S78" t="n">
        <v>17.37</v>
      </c>
      <c r="T78" t="n">
        <v>1407.61</v>
      </c>
      <c r="U78" t="n">
        <v>0.71</v>
      </c>
      <c r="V78" t="n">
        <v>0.75</v>
      </c>
      <c r="W78" t="n">
        <v>1.15</v>
      </c>
      <c r="X78" t="n">
        <v>0.08</v>
      </c>
      <c r="Y78" t="n">
        <v>1</v>
      </c>
      <c r="Z78" t="n">
        <v>10</v>
      </c>
      <c r="AA78" t="n">
        <v>72.58541873494076</v>
      </c>
      <c r="AB78" t="n">
        <v>99.31457215577898</v>
      </c>
      <c r="AC78" t="n">
        <v>89.83612877813363</v>
      </c>
      <c r="AD78" t="n">
        <v>72585.41873494076</v>
      </c>
      <c r="AE78" t="n">
        <v>99314.57215577898</v>
      </c>
      <c r="AF78" t="n">
        <v>2.33452382391299e-06</v>
      </c>
      <c r="AG78" t="n">
        <v>0.1011458333333333</v>
      </c>
      <c r="AH78" t="n">
        <v>89836.12877813363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10.301</v>
      </c>
      <c r="E79" t="n">
        <v>9.710000000000001</v>
      </c>
      <c r="F79" t="n">
        <v>6.77</v>
      </c>
      <c r="G79" t="n">
        <v>81.25</v>
      </c>
      <c r="H79" t="n">
        <v>1.35</v>
      </c>
      <c r="I79" t="n">
        <v>5</v>
      </c>
      <c r="J79" t="n">
        <v>267.24</v>
      </c>
      <c r="K79" t="n">
        <v>57.72</v>
      </c>
      <c r="L79" t="n">
        <v>20.25</v>
      </c>
      <c r="M79" t="n">
        <v>3</v>
      </c>
      <c r="N79" t="n">
        <v>69.27</v>
      </c>
      <c r="O79" t="n">
        <v>33194.02</v>
      </c>
      <c r="P79" t="n">
        <v>98.95999999999999</v>
      </c>
      <c r="Q79" t="n">
        <v>204.14</v>
      </c>
      <c r="R79" t="n">
        <v>24.35</v>
      </c>
      <c r="S79" t="n">
        <v>17.37</v>
      </c>
      <c r="T79" t="n">
        <v>1393.22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72.49596422686041</v>
      </c>
      <c r="AB79" t="n">
        <v>99.19217655136916</v>
      </c>
      <c r="AC79" t="n">
        <v>89.72541443842533</v>
      </c>
      <c r="AD79" t="n">
        <v>72495.96422686041</v>
      </c>
      <c r="AE79" t="n">
        <v>99192.17655136916</v>
      </c>
      <c r="AF79" t="n">
        <v>2.335385338745262e-06</v>
      </c>
      <c r="AG79" t="n">
        <v>0.1011458333333333</v>
      </c>
      <c r="AH79" t="n">
        <v>89725.41443842533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10.3069</v>
      </c>
      <c r="E80" t="n">
        <v>9.699999999999999</v>
      </c>
      <c r="F80" t="n">
        <v>6.77</v>
      </c>
      <c r="G80" t="n">
        <v>81.19</v>
      </c>
      <c r="H80" t="n">
        <v>1.36</v>
      </c>
      <c r="I80" t="n">
        <v>5</v>
      </c>
      <c r="J80" t="n">
        <v>267.71</v>
      </c>
      <c r="K80" t="n">
        <v>57.72</v>
      </c>
      <c r="L80" t="n">
        <v>20.5</v>
      </c>
      <c r="M80" t="n">
        <v>3</v>
      </c>
      <c r="N80" t="n">
        <v>69.48999999999999</v>
      </c>
      <c r="O80" t="n">
        <v>33252.37</v>
      </c>
      <c r="P80" t="n">
        <v>98.67</v>
      </c>
      <c r="Q80" t="n">
        <v>204.14</v>
      </c>
      <c r="R80" t="n">
        <v>24.15</v>
      </c>
      <c r="S80" t="n">
        <v>17.37</v>
      </c>
      <c r="T80" t="n">
        <v>1294.75</v>
      </c>
      <c r="U80" t="n">
        <v>0.72</v>
      </c>
      <c r="V80" t="n">
        <v>0.75</v>
      </c>
      <c r="W80" t="n">
        <v>1.14</v>
      </c>
      <c r="X80" t="n">
        <v>0.07000000000000001</v>
      </c>
      <c r="Y80" t="n">
        <v>1</v>
      </c>
      <c r="Z80" t="n">
        <v>10</v>
      </c>
      <c r="AA80" t="n">
        <v>72.30213973461288</v>
      </c>
      <c r="AB80" t="n">
        <v>98.92697733014312</v>
      </c>
      <c r="AC80" t="n">
        <v>89.48552545866356</v>
      </c>
      <c r="AD80" t="n">
        <v>72302.13973461288</v>
      </c>
      <c r="AE80" t="n">
        <v>98926.97733014311</v>
      </c>
      <c r="AF80" t="n">
        <v>2.336722953879578e-06</v>
      </c>
      <c r="AG80" t="n">
        <v>0.1010416666666667</v>
      </c>
      <c r="AH80" t="n">
        <v>89485.52545866356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10.3102</v>
      </c>
      <c r="E81" t="n">
        <v>9.699999999999999</v>
      </c>
      <c r="F81" t="n">
        <v>6.76</v>
      </c>
      <c r="G81" t="n">
        <v>81.15000000000001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3</v>
      </c>
      <c r="N81" t="n">
        <v>69.70999999999999</v>
      </c>
      <c r="O81" t="n">
        <v>33310.81</v>
      </c>
      <c r="P81" t="n">
        <v>98.33</v>
      </c>
      <c r="Q81" t="n">
        <v>204.14</v>
      </c>
      <c r="R81" t="n">
        <v>24.09</v>
      </c>
      <c r="S81" t="n">
        <v>17.37</v>
      </c>
      <c r="T81" t="n">
        <v>1263.74</v>
      </c>
      <c r="U81" t="n">
        <v>0.72</v>
      </c>
      <c r="V81" t="n">
        <v>0.76</v>
      </c>
      <c r="W81" t="n">
        <v>1.14</v>
      </c>
      <c r="X81" t="n">
        <v>0.07000000000000001</v>
      </c>
      <c r="Y81" t="n">
        <v>1</v>
      </c>
      <c r="Z81" t="n">
        <v>10</v>
      </c>
      <c r="AA81" t="n">
        <v>72.0731954458869</v>
      </c>
      <c r="AB81" t="n">
        <v>98.61372565399917</v>
      </c>
      <c r="AC81" t="n">
        <v>89.20217008283922</v>
      </c>
      <c r="AD81" t="n">
        <v>72073.1954458869</v>
      </c>
      <c r="AE81" t="n">
        <v>98613.72565399916</v>
      </c>
      <c r="AF81" t="n">
        <v>2.337471111497077e-06</v>
      </c>
      <c r="AG81" t="n">
        <v>0.1010416666666667</v>
      </c>
      <c r="AH81" t="n">
        <v>89202.17008283922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10.3093</v>
      </c>
      <c r="E82" t="n">
        <v>9.699999999999999</v>
      </c>
      <c r="F82" t="n">
        <v>6.76</v>
      </c>
      <c r="G82" t="n">
        <v>81.16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3</v>
      </c>
      <c r="N82" t="n">
        <v>69.94</v>
      </c>
      <c r="O82" t="n">
        <v>33369.33</v>
      </c>
      <c r="P82" t="n">
        <v>98.06999999999999</v>
      </c>
      <c r="Q82" t="n">
        <v>204.14</v>
      </c>
      <c r="R82" t="n">
        <v>24.05</v>
      </c>
      <c r="S82" t="n">
        <v>17.37</v>
      </c>
      <c r="T82" t="n">
        <v>1243.03</v>
      </c>
      <c r="U82" t="n">
        <v>0.72</v>
      </c>
      <c r="V82" t="n">
        <v>0.76</v>
      </c>
      <c r="W82" t="n">
        <v>1.14</v>
      </c>
      <c r="X82" t="n">
        <v>0.07000000000000001</v>
      </c>
      <c r="Y82" t="n">
        <v>1</v>
      </c>
      <c r="Z82" t="n">
        <v>10</v>
      </c>
      <c r="AA82" t="n">
        <v>71.94207179778067</v>
      </c>
      <c r="AB82" t="n">
        <v>98.43431649389323</v>
      </c>
      <c r="AC82" t="n">
        <v>89.03988348117139</v>
      </c>
      <c r="AD82" t="n">
        <v>71942.07179778066</v>
      </c>
      <c r="AE82" t="n">
        <v>98434.31649389323</v>
      </c>
      <c r="AF82" t="n">
        <v>2.337267068510487e-06</v>
      </c>
      <c r="AG82" t="n">
        <v>0.1010416666666667</v>
      </c>
      <c r="AH82" t="n">
        <v>89039.88348117139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10.3066</v>
      </c>
      <c r="E83" t="n">
        <v>9.699999999999999</v>
      </c>
      <c r="F83" t="n">
        <v>6.77</v>
      </c>
      <c r="G83" t="n">
        <v>81.19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3</v>
      </c>
      <c r="N83" t="n">
        <v>70.16</v>
      </c>
      <c r="O83" t="n">
        <v>33427.94</v>
      </c>
      <c r="P83" t="n">
        <v>97.75</v>
      </c>
      <c r="Q83" t="n">
        <v>204.14</v>
      </c>
      <c r="R83" t="n">
        <v>24.16</v>
      </c>
      <c r="S83" t="n">
        <v>17.37</v>
      </c>
      <c r="T83" t="n">
        <v>1296.6</v>
      </c>
      <c r="U83" t="n">
        <v>0.72</v>
      </c>
      <c r="V83" t="n">
        <v>0.75</v>
      </c>
      <c r="W83" t="n">
        <v>1.14</v>
      </c>
      <c r="X83" t="n">
        <v>0.07000000000000001</v>
      </c>
      <c r="Y83" t="n">
        <v>1</v>
      </c>
      <c r="Z83" t="n">
        <v>10</v>
      </c>
      <c r="AA83" t="n">
        <v>71.81842110147302</v>
      </c>
      <c r="AB83" t="n">
        <v>98.2651321561215</v>
      </c>
      <c r="AC83" t="n">
        <v>88.88684585914483</v>
      </c>
      <c r="AD83" t="n">
        <v>71818.42110147302</v>
      </c>
      <c r="AE83" t="n">
        <v>98265.1321561215</v>
      </c>
      <c r="AF83" t="n">
        <v>2.336654939550714e-06</v>
      </c>
      <c r="AG83" t="n">
        <v>0.1010416666666667</v>
      </c>
      <c r="AH83" t="n">
        <v>88886.84585914483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10.3081</v>
      </c>
      <c r="E84" t="n">
        <v>9.699999999999999</v>
      </c>
      <c r="F84" t="n">
        <v>6.76</v>
      </c>
      <c r="G84" t="n">
        <v>81.17</v>
      </c>
      <c r="H84" t="n">
        <v>1.42</v>
      </c>
      <c r="I84" t="n">
        <v>5</v>
      </c>
      <c r="J84" t="n">
        <v>269.61</v>
      </c>
      <c r="K84" t="n">
        <v>57.72</v>
      </c>
      <c r="L84" t="n">
        <v>21.5</v>
      </c>
      <c r="M84" t="n">
        <v>3</v>
      </c>
      <c r="N84" t="n">
        <v>70.39</v>
      </c>
      <c r="O84" t="n">
        <v>33486.63</v>
      </c>
      <c r="P84" t="n">
        <v>97.38</v>
      </c>
      <c r="Q84" t="n">
        <v>204.14</v>
      </c>
      <c r="R84" t="n">
        <v>24.17</v>
      </c>
      <c r="S84" t="n">
        <v>17.37</v>
      </c>
      <c r="T84" t="n">
        <v>1304.47</v>
      </c>
      <c r="U84" t="n">
        <v>0.72</v>
      </c>
      <c r="V84" t="n">
        <v>0.75</v>
      </c>
      <c r="W84" t="n">
        <v>1.14</v>
      </c>
      <c r="X84" t="n">
        <v>0.07000000000000001</v>
      </c>
      <c r="Y84" t="n">
        <v>1</v>
      </c>
      <c r="Z84" t="n">
        <v>10</v>
      </c>
      <c r="AA84" t="n">
        <v>71.58594857200717</v>
      </c>
      <c r="AB84" t="n">
        <v>97.94705298534231</v>
      </c>
      <c r="AC84" t="n">
        <v>88.59912371799778</v>
      </c>
      <c r="AD84" t="n">
        <v>71585.94857200717</v>
      </c>
      <c r="AE84" t="n">
        <v>97947.05298534231</v>
      </c>
      <c r="AF84" t="n">
        <v>2.336995011195032e-06</v>
      </c>
      <c r="AG84" t="n">
        <v>0.1010416666666667</v>
      </c>
      <c r="AH84" t="n">
        <v>88599.12371799779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10.3034</v>
      </c>
      <c r="E85" t="n">
        <v>9.710000000000001</v>
      </c>
      <c r="F85" t="n">
        <v>6.77</v>
      </c>
      <c r="G85" t="n">
        <v>81.23</v>
      </c>
      <c r="H85" t="n">
        <v>1.43</v>
      </c>
      <c r="I85" t="n">
        <v>5</v>
      </c>
      <c r="J85" t="n">
        <v>270.09</v>
      </c>
      <c r="K85" t="n">
        <v>57.72</v>
      </c>
      <c r="L85" t="n">
        <v>21.75</v>
      </c>
      <c r="M85" t="n">
        <v>3</v>
      </c>
      <c r="N85" t="n">
        <v>70.62</v>
      </c>
      <c r="O85" t="n">
        <v>33545.41</v>
      </c>
      <c r="P85" t="n">
        <v>97.38</v>
      </c>
      <c r="Q85" t="n">
        <v>204.14</v>
      </c>
      <c r="R85" t="n">
        <v>24.27</v>
      </c>
      <c r="S85" t="n">
        <v>17.37</v>
      </c>
      <c r="T85" t="n">
        <v>1354.65</v>
      </c>
      <c r="U85" t="n">
        <v>0.72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71.64502004506797</v>
      </c>
      <c r="AB85" t="n">
        <v>98.0278771808335</v>
      </c>
      <c r="AC85" t="n">
        <v>88.6722341657088</v>
      </c>
      <c r="AD85" t="n">
        <v>71645.02004506797</v>
      </c>
      <c r="AE85" t="n">
        <v>98027.8771808335</v>
      </c>
      <c r="AF85" t="n">
        <v>2.33592945337617e-06</v>
      </c>
      <c r="AG85" t="n">
        <v>0.1011458333333333</v>
      </c>
      <c r="AH85" t="n">
        <v>88672.2341657088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10.301</v>
      </c>
      <c r="E86" t="n">
        <v>9.710000000000001</v>
      </c>
      <c r="F86" t="n">
        <v>6.77</v>
      </c>
      <c r="G86" t="n">
        <v>81.25</v>
      </c>
      <c r="H86" t="n">
        <v>1.45</v>
      </c>
      <c r="I86" t="n">
        <v>5</v>
      </c>
      <c r="J86" t="n">
        <v>270.57</v>
      </c>
      <c r="K86" t="n">
        <v>57.72</v>
      </c>
      <c r="L86" t="n">
        <v>22</v>
      </c>
      <c r="M86" t="n">
        <v>3</v>
      </c>
      <c r="N86" t="n">
        <v>70.84</v>
      </c>
      <c r="O86" t="n">
        <v>33604.28</v>
      </c>
      <c r="P86" t="n">
        <v>97.33</v>
      </c>
      <c r="Q86" t="n">
        <v>204.14</v>
      </c>
      <c r="R86" t="n">
        <v>24.32</v>
      </c>
      <c r="S86" t="n">
        <v>17.37</v>
      </c>
      <c r="T86" t="n">
        <v>1377.23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71.63484467884156</v>
      </c>
      <c r="AB86" t="n">
        <v>98.01395479585707</v>
      </c>
      <c r="AC86" t="n">
        <v>88.65964051361433</v>
      </c>
      <c r="AD86" t="n">
        <v>71634.84467884156</v>
      </c>
      <c r="AE86" t="n">
        <v>98013.95479585708</v>
      </c>
      <c r="AF86" t="n">
        <v>2.335385338745262e-06</v>
      </c>
      <c r="AG86" t="n">
        <v>0.1011458333333333</v>
      </c>
      <c r="AH86" t="n">
        <v>88659.64051361433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10.301</v>
      </c>
      <c r="E87" t="n">
        <v>9.710000000000001</v>
      </c>
      <c r="F87" t="n">
        <v>6.77</v>
      </c>
      <c r="G87" t="n">
        <v>81.25</v>
      </c>
      <c r="H87" t="n">
        <v>1.46</v>
      </c>
      <c r="I87" t="n">
        <v>5</v>
      </c>
      <c r="J87" t="n">
        <v>271.05</v>
      </c>
      <c r="K87" t="n">
        <v>57.72</v>
      </c>
      <c r="L87" t="n">
        <v>22.25</v>
      </c>
      <c r="M87" t="n">
        <v>3</v>
      </c>
      <c r="N87" t="n">
        <v>71.06999999999999</v>
      </c>
      <c r="O87" t="n">
        <v>33663.24</v>
      </c>
      <c r="P87" t="n">
        <v>97.19</v>
      </c>
      <c r="Q87" t="n">
        <v>204.14</v>
      </c>
      <c r="R87" t="n">
        <v>24.42</v>
      </c>
      <c r="S87" t="n">
        <v>17.37</v>
      </c>
      <c r="T87" t="n">
        <v>1425.75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71.56088349066815</v>
      </c>
      <c r="AB87" t="n">
        <v>97.91275783526096</v>
      </c>
      <c r="AC87" t="n">
        <v>88.56810164890663</v>
      </c>
      <c r="AD87" t="n">
        <v>71560.88349066814</v>
      </c>
      <c r="AE87" t="n">
        <v>97912.75783526096</v>
      </c>
      <c r="AF87" t="n">
        <v>2.335385338745262e-06</v>
      </c>
      <c r="AG87" t="n">
        <v>0.1011458333333333</v>
      </c>
      <c r="AH87" t="n">
        <v>88568.10164890664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10.2987</v>
      </c>
      <c r="E88" t="n">
        <v>9.710000000000001</v>
      </c>
      <c r="F88" t="n">
        <v>6.77</v>
      </c>
      <c r="G88" t="n">
        <v>81.28</v>
      </c>
      <c r="H88" t="n">
        <v>1.47</v>
      </c>
      <c r="I88" t="n">
        <v>5</v>
      </c>
      <c r="J88" t="n">
        <v>271.52</v>
      </c>
      <c r="K88" t="n">
        <v>57.72</v>
      </c>
      <c r="L88" t="n">
        <v>22.5</v>
      </c>
      <c r="M88" t="n">
        <v>3</v>
      </c>
      <c r="N88" t="n">
        <v>71.3</v>
      </c>
      <c r="O88" t="n">
        <v>33722.28</v>
      </c>
      <c r="P88" t="n">
        <v>96.90000000000001</v>
      </c>
      <c r="Q88" t="n">
        <v>204.14</v>
      </c>
      <c r="R88" t="n">
        <v>24.33</v>
      </c>
      <c r="S88" t="n">
        <v>17.37</v>
      </c>
      <c r="T88" t="n">
        <v>1380.28</v>
      </c>
      <c r="U88" t="n">
        <v>0.71</v>
      </c>
      <c r="V88" t="n">
        <v>0.75</v>
      </c>
      <c r="W88" t="n">
        <v>1.15</v>
      </c>
      <c r="X88" t="n">
        <v>0.08</v>
      </c>
      <c r="Y88" t="n">
        <v>1</v>
      </c>
      <c r="Z88" t="n">
        <v>10</v>
      </c>
      <c r="AA88" t="n">
        <v>71.42319134706311</v>
      </c>
      <c r="AB88" t="n">
        <v>97.72436136983197</v>
      </c>
      <c r="AC88" t="n">
        <v>88.39768547772205</v>
      </c>
      <c r="AD88" t="n">
        <v>71423.19134706311</v>
      </c>
      <c r="AE88" t="n">
        <v>97724.36136983197</v>
      </c>
      <c r="AF88" t="n">
        <v>2.334863895557308e-06</v>
      </c>
      <c r="AG88" t="n">
        <v>0.1011458333333333</v>
      </c>
      <c r="AH88" t="n">
        <v>88397.68547772204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10.3051</v>
      </c>
      <c r="E89" t="n">
        <v>9.699999999999999</v>
      </c>
      <c r="F89" t="n">
        <v>6.77</v>
      </c>
      <c r="G89" t="n">
        <v>81.20999999999999</v>
      </c>
      <c r="H89" t="n">
        <v>1.49</v>
      </c>
      <c r="I89" t="n">
        <v>5</v>
      </c>
      <c r="J89" t="n">
        <v>272</v>
      </c>
      <c r="K89" t="n">
        <v>57.72</v>
      </c>
      <c r="L89" t="n">
        <v>22.75</v>
      </c>
      <c r="M89" t="n">
        <v>3</v>
      </c>
      <c r="N89" t="n">
        <v>71.53</v>
      </c>
      <c r="O89" t="n">
        <v>33781.41</v>
      </c>
      <c r="P89" t="n">
        <v>96.51000000000001</v>
      </c>
      <c r="Q89" t="n">
        <v>204.14</v>
      </c>
      <c r="R89" t="n">
        <v>24.22</v>
      </c>
      <c r="S89" t="n">
        <v>17.37</v>
      </c>
      <c r="T89" t="n">
        <v>1327.94</v>
      </c>
      <c r="U89" t="n">
        <v>0.72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71.17376776336221</v>
      </c>
      <c r="AB89" t="n">
        <v>97.38308901882063</v>
      </c>
      <c r="AC89" t="n">
        <v>88.08898368091236</v>
      </c>
      <c r="AD89" t="n">
        <v>71173.76776336221</v>
      </c>
      <c r="AE89" t="n">
        <v>97383.08901882062</v>
      </c>
      <c r="AF89" t="n">
        <v>2.336314867906397e-06</v>
      </c>
      <c r="AG89" t="n">
        <v>0.1010416666666667</v>
      </c>
      <c r="AH89" t="n">
        <v>88088.98368091237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10.3773</v>
      </c>
      <c r="E90" t="n">
        <v>9.640000000000001</v>
      </c>
      <c r="F90" t="n">
        <v>6.75</v>
      </c>
      <c r="G90" t="n">
        <v>101.18</v>
      </c>
      <c r="H90" t="n">
        <v>1.5</v>
      </c>
      <c r="I90" t="n">
        <v>4</v>
      </c>
      <c r="J90" t="n">
        <v>272.49</v>
      </c>
      <c r="K90" t="n">
        <v>57.72</v>
      </c>
      <c r="L90" t="n">
        <v>23</v>
      </c>
      <c r="M90" t="n">
        <v>2</v>
      </c>
      <c r="N90" t="n">
        <v>71.76000000000001</v>
      </c>
      <c r="O90" t="n">
        <v>33840.76</v>
      </c>
      <c r="P90" t="n">
        <v>95.95999999999999</v>
      </c>
      <c r="Q90" t="n">
        <v>204.14</v>
      </c>
      <c r="R90" t="n">
        <v>23.45</v>
      </c>
      <c r="S90" t="n">
        <v>17.37</v>
      </c>
      <c r="T90" t="n">
        <v>948.74</v>
      </c>
      <c r="U90" t="n">
        <v>0.74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70.34817067650546</v>
      </c>
      <c r="AB90" t="n">
        <v>96.25347066181094</v>
      </c>
      <c r="AC90" t="n">
        <v>87.06717451446596</v>
      </c>
      <c r="AD90" t="n">
        <v>70348.17067650546</v>
      </c>
      <c r="AE90" t="n">
        <v>96253.47066181093</v>
      </c>
      <c r="AF90" t="n">
        <v>2.352683649719561e-06</v>
      </c>
      <c r="AG90" t="n">
        <v>0.1004166666666667</v>
      </c>
      <c r="AH90" t="n">
        <v>87067.17451446597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10.3788</v>
      </c>
      <c r="E91" t="n">
        <v>9.640000000000001</v>
      </c>
      <c r="F91" t="n">
        <v>6.74</v>
      </c>
      <c r="G91" t="n">
        <v>101.16</v>
      </c>
      <c r="H91" t="n">
        <v>1.52</v>
      </c>
      <c r="I91" t="n">
        <v>4</v>
      </c>
      <c r="J91" t="n">
        <v>272.97</v>
      </c>
      <c r="K91" t="n">
        <v>57.72</v>
      </c>
      <c r="L91" t="n">
        <v>23.25</v>
      </c>
      <c r="M91" t="n">
        <v>2</v>
      </c>
      <c r="N91" t="n">
        <v>71.98999999999999</v>
      </c>
      <c r="O91" t="n">
        <v>33900.07</v>
      </c>
      <c r="P91" t="n">
        <v>95.98999999999999</v>
      </c>
      <c r="Q91" t="n">
        <v>204.14</v>
      </c>
      <c r="R91" t="n">
        <v>23.49</v>
      </c>
      <c r="S91" t="n">
        <v>17.37</v>
      </c>
      <c r="T91" t="n">
        <v>967.48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70.327227584178</v>
      </c>
      <c r="AB91" t="n">
        <v>96.22481539894449</v>
      </c>
      <c r="AC91" t="n">
        <v>87.04125406966959</v>
      </c>
      <c r="AD91" t="n">
        <v>70327.22758417801</v>
      </c>
      <c r="AE91" t="n">
        <v>96224.81539894448</v>
      </c>
      <c r="AF91" t="n">
        <v>2.353023721363879e-06</v>
      </c>
      <c r="AG91" t="n">
        <v>0.1004166666666667</v>
      </c>
      <c r="AH91" t="n">
        <v>87041.25406966959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10.3743</v>
      </c>
      <c r="E92" t="n">
        <v>9.640000000000001</v>
      </c>
      <c r="F92" t="n">
        <v>6.75</v>
      </c>
      <c r="G92" t="n">
        <v>101.22</v>
      </c>
      <c r="H92" t="n">
        <v>1.53</v>
      </c>
      <c r="I92" t="n">
        <v>4</v>
      </c>
      <c r="J92" t="n">
        <v>273.45</v>
      </c>
      <c r="K92" t="n">
        <v>57.72</v>
      </c>
      <c r="L92" t="n">
        <v>23.5</v>
      </c>
      <c r="M92" t="n">
        <v>2</v>
      </c>
      <c r="N92" t="n">
        <v>72.22</v>
      </c>
      <c r="O92" t="n">
        <v>33959.47</v>
      </c>
      <c r="P92" t="n">
        <v>96.11</v>
      </c>
      <c r="Q92" t="n">
        <v>204.14</v>
      </c>
      <c r="R92" t="n">
        <v>23.56</v>
      </c>
      <c r="S92" t="n">
        <v>17.37</v>
      </c>
      <c r="T92" t="n">
        <v>1002.09</v>
      </c>
      <c r="U92" t="n">
        <v>0.74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70.44663629123208</v>
      </c>
      <c r="AB92" t="n">
        <v>96.38819565987617</v>
      </c>
      <c r="AC92" t="n">
        <v>87.18904154780364</v>
      </c>
      <c r="AD92" t="n">
        <v>70446.63629123208</v>
      </c>
      <c r="AE92" t="n">
        <v>96388.19565987618</v>
      </c>
      <c r="AF92" t="n">
        <v>2.352003506430926e-06</v>
      </c>
      <c r="AG92" t="n">
        <v>0.1004166666666667</v>
      </c>
      <c r="AH92" t="n">
        <v>87189.04154780364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10.3719</v>
      </c>
      <c r="E93" t="n">
        <v>9.640000000000001</v>
      </c>
      <c r="F93" t="n">
        <v>6.75</v>
      </c>
      <c r="G93" t="n">
        <v>101.25</v>
      </c>
      <c r="H93" t="n">
        <v>1.54</v>
      </c>
      <c r="I93" t="n">
        <v>4</v>
      </c>
      <c r="J93" t="n">
        <v>273.93</v>
      </c>
      <c r="K93" t="n">
        <v>57.72</v>
      </c>
      <c r="L93" t="n">
        <v>23.75</v>
      </c>
      <c r="M93" t="n">
        <v>2</v>
      </c>
      <c r="N93" t="n">
        <v>72.45999999999999</v>
      </c>
      <c r="O93" t="n">
        <v>34018.96</v>
      </c>
      <c r="P93" t="n">
        <v>96.37</v>
      </c>
      <c r="Q93" t="n">
        <v>204.14</v>
      </c>
      <c r="R93" t="n">
        <v>23.66</v>
      </c>
      <c r="S93" t="n">
        <v>17.37</v>
      </c>
      <c r="T93" t="n">
        <v>1053.22</v>
      </c>
      <c r="U93" t="n">
        <v>0.73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70.598905400878</v>
      </c>
      <c r="AB93" t="n">
        <v>96.5965369733326</v>
      </c>
      <c r="AC93" t="n">
        <v>87.37749905871274</v>
      </c>
      <c r="AD93" t="n">
        <v>70598.90540087799</v>
      </c>
      <c r="AE93" t="n">
        <v>96596.53697333261</v>
      </c>
      <c r="AF93" t="n">
        <v>2.351459391800017e-06</v>
      </c>
      <c r="AG93" t="n">
        <v>0.1004166666666667</v>
      </c>
      <c r="AH93" t="n">
        <v>87377.49905871274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10.3717</v>
      </c>
      <c r="E94" t="n">
        <v>9.640000000000001</v>
      </c>
      <c r="F94" t="n">
        <v>6.75</v>
      </c>
      <c r="G94" t="n">
        <v>101.26</v>
      </c>
      <c r="H94" t="n">
        <v>1.56</v>
      </c>
      <c r="I94" t="n">
        <v>4</v>
      </c>
      <c r="J94" t="n">
        <v>274.41</v>
      </c>
      <c r="K94" t="n">
        <v>57.72</v>
      </c>
      <c r="L94" t="n">
        <v>24</v>
      </c>
      <c r="M94" t="n">
        <v>2</v>
      </c>
      <c r="N94" t="n">
        <v>72.69</v>
      </c>
      <c r="O94" t="n">
        <v>34078.55</v>
      </c>
      <c r="P94" t="n">
        <v>96.5</v>
      </c>
      <c r="Q94" t="n">
        <v>204.14</v>
      </c>
      <c r="R94" t="n">
        <v>23.64</v>
      </c>
      <c r="S94" t="n">
        <v>17.37</v>
      </c>
      <c r="T94" t="n">
        <v>1040.16</v>
      </c>
      <c r="U94" t="n">
        <v>0.74</v>
      </c>
      <c r="V94" t="n">
        <v>0.76</v>
      </c>
      <c r="W94" t="n">
        <v>1.14</v>
      </c>
      <c r="X94" t="n">
        <v>0.06</v>
      </c>
      <c r="Y94" t="n">
        <v>1</v>
      </c>
      <c r="Z94" t="n">
        <v>10</v>
      </c>
      <c r="AA94" t="n">
        <v>70.66843941781227</v>
      </c>
      <c r="AB94" t="n">
        <v>96.69167648292634</v>
      </c>
      <c r="AC94" t="n">
        <v>87.46355858704001</v>
      </c>
      <c r="AD94" t="n">
        <v>70668.43941781226</v>
      </c>
      <c r="AE94" t="n">
        <v>96691.67648292634</v>
      </c>
      <c r="AF94" t="n">
        <v>2.351414048914108e-06</v>
      </c>
      <c r="AG94" t="n">
        <v>0.1004166666666667</v>
      </c>
      <c r="AH94" t="n">
        <v>87463.55858704001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10.369</v>
      </c>
      <c r="E95" t="n">
        <v>9.640000000000001</v>
      </c>
      <c r="F95" t="n">
        <v>6.75</v>
      </c>
      <c r="G95" t="n">
        <v>101.3</v>
      </c>
      <c r="H95" t="n">
        <v>1.57</v>
      </c>
      <c r="I95" t="n">
        <v>4</v>
      </c>
      <c r="J95" t="n">
        <v>274.9</v>
      </c>
      <c r="K95" t="n">
        <v>57.72</v>
      </c>
      <c r="L95" t="n">
        <v>24.25</v>
      </c>
      <c r="M95" t="n">
        <v>2</v>
      </c>
      <c r="N95" t="n">
        <v>72.92</v>
      </c>
      <c r="O95" t="n">
        <v>34138.22</v>
      </c>
      <c r="P95" t="n">
        <v>96.48999999999999</v>
      </c>
      <c r="Q95" t="n">
        <v>204.14</v>
      </c>
      <c r="R95" t="n">
        <v>23.72</v>
      </c>
      <c r="S95" t="n">
        <v>17.37</v>
      </c>
      <c r="T95" t="n">
        <v>1084.67</v>
      </c>
      <c r="U95" t="n">
        <v>0.73</v>
      </c>
      <c r="V95" t="n">
        <v>0.76</v>
      </c>
      <c r="W95" t="n">
        <v>1.14</v>
      </c>
      <c r="X95" t="n">
        <v>0.06</v>
      </c>
      <c r="Y95" t="n">
        <v>1</v>
      </c>
      <c r="Z95" t="n">
        <v>10</v>
      </c>
      <c r="AA95" t="n">
        <v>70.68108686477582</v>
      </c>
      <c r="AB95" t="n">
        <v>96.70898127782787</v>
      </c>
      <c r="AC95" t="n">
        <v>87.47921183660357</v>
      </c>
      <c r="AD95" t="n">
        <v>70681.08686477582</v>
      </c>
      <c r="AE95" t="n">
        <v>96708.98127782787</v>
      </c>
      <c r="AF95" t="n">
        <v>2.350801919954336e-06</v>
      </c>
      <c r="AG95" t="n">
        <v>0.1004166666666667</v>
      </c>
      <c r="AH95" t="n">
        <v>87479.21183660357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10.3761</v>
      </c>
      <c r="E96" t="n">
        <v>9.640000000000001</v>
      </c>
      <c r="F96" t="n">
        <v>6.75</v>
      </c>
      <c r="G96" t="n">
        <v>101.2</v>
      </c>
      <c r="H96" t="n">
        <v>1.58</v>
      </c>
      <c r="I96" t="n">
        <v>4</v>
      </c>
      <c r="J96" t="n">
        <v>275.38</v>
      </c>
      <c r="K96" t="n">
        <v>57.72</v>
      </c>
      <c r="L96" t="n">
        <v>24.5</v>
      </c>
      <c r="M96" t="n">
        <v>2</v>
      </c>
      <c r="N96" t="n">
        <v>73.16</v>
      </c>
      <c r="O96" t="n">
        <v>34197.98</v>
      </c>
      <c r="P96" t="n">
        <v>96.62</v>
      </c>
      <c r="Q96" t="n">
        <v>204.14</v>
      </c>
      <c r="R96" t="n">
        <v>23.59</v>
      </c>
      <c r="S96" t="n">
        <v>17.37</v>
      </c>
      <c r="T96" t="n">
        <v>1017.34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70.70223240209779</v>
      </c>
      <c r="AB96" t="n">
        <v>96.73791353486703</v>
      </c>
      <c r="AC96" t="n">
        <v>87.50538283963762</v>
      </c>
      <c r="AD96" t="n">
        <v>70702.2324020978</v>
      </c>
      <c r="AE96" t="n">
        <v>96737.91353486704</v>
      </c>
      <c r="AF96" t="n">
        <v>2.352411592404107e-06</v>
      </c>
      <c r="AG96" t="n">
        <v>0.1004166666666667</v>
      </c>
      <c r="AH96" t="n">
        <v>87505.38283963762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10.3791</v>
      </c>
      <c r="E97" t="n">
        <v>9.630000000000001</v>
      </c>
      <c r="F97" t="n">
        <v>6.74</v>
      </c>
      <c r="G97" t="n">
        <v>101.15</v>
      </c>
      <c r="H97" t="n">
        <v>1.6</v>
      </c>
      <c r="I97" t="n">
        <v>4</v>
      </c>
      <c r="J97" t="n">
        <v>275.87</v>
      </c>
      <c r="K97" t="n">
        <v>57.72</v>
      </c>
      <c r="L97" t="n">
        <v>24.75</v>
      </c>
      <c r="M97" t="n">
        <v>2</v>
      </c>
      <c r="N97" t="n">
        <v>73.39</v>
      </c>
      <c r="O97" t="n">
        <v>34257.84</v>
      </c>
      <c r="P97" t="n">
        <v>96.66</v>
      </c>
      <c r="Q97" t="n">
        <v>204.14</v>
      </c>
      <c r="R97" t="n">
        <v>23.54</v>
      </c>
      <c r="S97" t="n">
        <v>17.37</v>
      </c>
      <c r="T97" t="n">
        <v>993.72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70.67622374821337</v>
      </c>
      <c r="AB97" t="n">
        <v>96.70232734720156</v>
      </c>
      <c r="AC97" t="n">
        <v>87.47319294777738</v>
      </c>
      <c r="AD97" t="n">
        <v>70676.22374821338</v>
      </c>
      <c r="AE97" t="n">
        <v>96702.32734720156</v>
      </c>
      <c r="AF97" t="n">
        <v>2.353091735692743e-06</v>
      </c>
      <c r="AG97" t="n">
        <v>0.1003125</v>
      </c>
      <c r="AH97" t="n">
        <v>87473.19294777738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10.3824</v>
      </c>
      <c r="E98" t="n">
        <v>9.630000000000001</v>
      </c>
      <c r="F98" t="n">
        <v>6.74</v>
      </c>
      <c r="G98" t="n">
        <v>101.11</v>
      </c>
      <c r="H98" t="n">
        <v>1.61</v>
      </c>
      <c r="I98" t="n">
        <v>4</v>
      </c>
      <c r="J98" t="n">
        <v>276.35</v>
      </c>
      <c r="K98" t="n">
        <v>57.72</v>
      </c>
      <c r="L98" t="n">
        <v>25</v>
      </c>
      <c r="M98" t="n">
        <v>2</v>
      </c>
      <c r="N98" t="n">
        <v>73.63</v>
      </c>
      <c r="O98" t="n">
        <v>34317.79</v>
      </c>
      <c r="P98" t="n">
        <v>96.72</v>
      </c>
      <c r="Q98" t="n">
        <v>204.14</v>
      </c>
      <c r="R98" t="n">
        <v>23.42</v>
      </c>
      <c r="S98" t="n">
        <v>17.37</v>
      </c>
      <c r="T98" t="n">
        <v>932.34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70.6858259629153</v>
      </c>
      <c r="AB98" t="n">
        <v>96.71546552097655</v>
      </c>
      <c r="AC98" t="n">
        <v>87.48507723268683</v>
      </c>
      <c r="AD98" t="n">
        <v>70685.8259629153</v>
      </c>
      <c r="AE98" t="n">
        <v>96715.46552097655</v>
      </c>
      <c r="AF98" t="n">
        <v>2.353839893310242e-06</v>
      </c>
      <c r="AG98" t="n">
        <v>0.1003125</v>
      </c>
      <c r="AH98" t="n">
        <v>87485.07723268683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10.3749</v>
      </c>
      <c r="E99" t="n">
        <v>9.640000000000001</v>
      </c>
      <c r="F99" t="n">
        <v>6.75</v>
      </c>
      <c r="G99" t="n">
        <v>101.21</v>
      </c>
      <c r="H99" t="n">
        <v>1.62</v>
      </c>
      <c r="I99" t="n">
        <v>4</v>
      </c>
      <c r="J99" t="n">
        <v>276.84</v>
      </c>
      <c r="K99" t="n">
        <v>57.72</v>
      </c>
      <c r="L99" t="n">
        <v>25.25</v>
      </c>
      <c r="M99" t="n">
        <v>2</v>
      </c>
      <c r="N99" t="n">
        <v>73.87</v>
      </c>
      <c r="O99" t="n">
        <v>34377.83</v>
      </c>
      <c r="P99" t="n">
        <v>96.81</v>
      </c>
      <c r="Q99" t="n">
        <v>204.14</v>
      </c>
      <c r="R99" t="n">
        <v>23.52</v>
      </c>
      <c r="S99" t="n">
        <v>17.37</v>
      </c>
      <c r="T99" t="n">
        <v>982.75</v>
      </c>
      <c r="U99" t="n">
        <v>0.74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70.80984637606559</v>
      </c>
      <c r="AB99" t="n">
        <v>96.88515572164319</v>
      </c>
      <c r="AC99" t="n">
        <v>87.63857243876357</v>
      </c>
      <c r="AD99" t="n">
        <v>70809.84637606559</v>
      </c>
      <c r="AE99" t="n">
        <v>96885.15572164318</v>
      </c>
      <c r="AF99" t="n">
        <v>2.352139535088653e-06</v>
      </c>
      <c r="AG99" t="n">
        <v>0.1004166666666667</v>
      </c>
      <c r="AH99" t="n">
        <v>87638.57243876357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10.3764</v>
      </c>
      <c r="E100" t="n">
        <v>9.640000000000001</v>
      </c>
      <c r="F100" t="n">
        <v>6.75</v>
      </c>
      <c r="G100" t="n">
        <v>101.19</v>
      </c>
      <c r="H100" t="n">
        <v>1.64</v>
      </c>
      <c r="I100" t="n">
        <v>4</v>
      </c>
      <c r="J100" t="n">
        <v>277.33</v>
      </c>
      <c r="K100" t="n">
        <v>57.72</v>
      </c>
      <c r="L100" t="n">
        <v>25.5</v>
      </c>
      <c r="M100" t="n">
        <v>2</v>
      </c>
      <c r="N100" t="n">
        <v>74.09999999999999</v>
      </c>
      <c r="O100" t="n">
        <v>34437.96</v>
      </c>
      <c r="P100" t="n">
        <v>96.73</v>
      </c>
      <c r="Q100" t="n">
        <v>204.14</v>
      </c>
      <c r="R100" t="n">
        <v>23.57</v>
      </c>
      <c r="S100" t="n">
        <v>17.37</v>
      </c>
      <c r="T100" t="n">
        <v>1007.43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70.7579345164791</v>
      </c>
      <c r="AB100" t="n">
        <v>96.81412762516737</v>
      </c>
      <c r="AC100" t="n">
        <v>87.57432316412684</v>
      </c>
      <c r="AD100" t="n">
        <v>70757.9345164791</v>
      </c>
      <c r="AE100" t="n">
        <v>96814.12762516737</v>
      </c>
      <c r="AF100" t="n">
        <v>2.352479606732971e-06</v>
      </c>
      <c r="AG100" t="n">
        <v>0.1004166666666667</v>
      </c>
      <c r="AH100" t="n">
        <v>87574.32316412684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10.3693</v>
      </c>
      <c r="E101" t="n">
        <v>9.640000000000001</v>
      </c>
      <c r="F101" t="n">
        <v>6.75</v>
      </c>
      <c r="G101" t="n">
        <v>101.29</v>
      </c>
      <c r="H101" t="n">
        <v>1.65</v>
      </c>
      <c r="I101" t="n">
        <v>4</v>
      </c>
      <c r="J101" t="n">
        <v>277.82</v>
      </c>
      <c r="K101" t="n">
        <v>57.72</v>
      </c>
      <c r="L101" t="n">
        <v>25.75</v>
      </c>
      <c r="M101" t="n">
        <v>2</v>
      </c>
      <c r="N101" t="n">
        <v>74.34</v>
      </c>
      <c r="O101" t="n">
        <v>34498.19</v>
      </c>
      <c r="P101" t="n">
        <v>96.83</v>
      </c>
      <c r="Q101" t="n">
        <v>204.14</v>
      </c>
      <c r="R101" t="n">
        <v>23.76</v>
      </c>
      <c r="S101" t="n">
        <v>17.37</v>
      </c>
      <c r="T101" t="n">
        <v>1101.16</v>
      </c>
      <c r="U101" t="n">
        <v>0.73</v>
      </c>
      <c r="V101" t="n">
        <v>0.76</v>
      </c>
      <c r="W101" t="n">
        <v>1.14</v>
      </c>
      <c r="X101" t="n">
        <v>0.06</v>
      </c>
      <c r="Y101" t="n">
        <v>1</v>
      </c>
      <c r="Z101" t="n">
        <v>10</v>
      </c>
      <c r="AA101" t="n">
        <v>70.85753505643078</v>
      </c>
      <c r="AB101" t="n">
        <v>96.95040547799491</v>
      </c>
      <c r="AC101" t="n">
        <v>87.69759484994772</v>
      </c>
      <c r="AD101" t="n">
        <v>70857.53505643077</v>
      </c>
      <c r="AE101" t="n">
        <v>96950.40547799491</v>
      </c>
      <c r="AF101" t="n">
        <v>2.3508699342832e-06</v>
      </c>
      <c r="AG101" t="n">
        <v>0.1004166666666667</v>
      </c>
      <c r="AH101" t="n">
        <v>87697.59484994772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10.3696</v>
      </c>
      <c r="E102" t="n">
        <v>9.640000000000001</v>
      </c>
      <c r="F102" t="n">
        <v>6.75</v>
      </c>
      <c r="G102" t="n">
        <v>101.29</v>
      </c>
      <c r="H102" t="n">
        <v>1.66</v>
      </c>
      <c r="I102" t="n">
        <v>4</v>
      </c>
      <c r="J102" t="n">
        <v>278.31</v>
      </c>
      <c r="K102" t="n">
        <v>57.72</v>
      </c>
      <c r="L102" t="n">
        <v>26</v>
      </c>
      <c r="M102" t="n">
        <v>2</v>
      </c>
      <c r="N102" t="n">
        <v>74.58</v>
      </c>
      <c r="O102" t="n">
        <v>34558.51</v>
      </c>
      <c r="P102" t="n">
        <v>96.76000000000001</v>
      </c>
      <c r="Q102" t="n">
        <v>204.14</v>
      </c>
      <c r="R102" t="n">
        <v>23.71</v>
      </c>
      <c r="S102" t="n">
        <v>17.37</v>
      </c>
      <c r="T102" t="n">
        <v>1078</v>
      </c>
      <c r="U102" t="n">
        <v>0.73</v>
      </c>
      <c r="V102" t="n">
        <v>0.76</v>
      </c>
      <c r="W102" t="n">
        <v>1.14</v>
      </c>
      <c r="X102" t="n">
        <v>0.06</v>
      </c>
      <c r="Y102" t="n">
        <v>1</v>
      </c>
      <c r="Z102" t="n">
        <v>10</v>
      </c>
      <c r="AA102" t="n">
        <v>70.81880533559463</v>
      </c>
      <c r="AB102" t="n">
        <v>96.89741376531224</v>
      </c>
      <c r="AC102" t="n">
        <v>87.64966059194913</v>
      </c>
      <c r="AD102" t="n">
        <v>70818.80533559463</v>
      </c>
      <c r="AE102" t="n">
        <v>96897.41376531223</v>
      </c>
      <c r="AF102" t="n">
        <v>2.350937948612063e-06</v>
      </c>
      <c r="AG102" t="n">
        <v>0.1004166666666667</v>
      </c>
      <c r="AH102" t="n">
        <v>87649.66059194913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10.3737</v>
      </c>
      <c r="E103" t="n">
        <v>9.640000000000001</v>
      </c>
      <c r="F103" t="n">
        <v>6.75</v>
      </c>
      <c r="G103" t="n">
        <v>101.23</v>
      </c>
      <c r="H103" t="n">
        <v>1.68</v>
      </c>
      <c r="I103" t="n">
        <v>4</v>
      </c>
      <c r="J103" t="n">
        <v>278.79</v>
      </c>
      <c r="K103" t="n">
        <v>57.72</v>
      </c>
      <c r="L103" t="n">
        <v>26.25</v>
      </c>
      <c r="M103" t="n">
        <v>2</v>
      </c>
      <c r="N103" t="n">
        <v>74.81999999999999</v>
      </c>
      <c r="O103" t="n">
        <v>34618.92</v>
      </c>
      <c r="P103" t="n">
        <v>96.67</v>
      </c>
      <c r="Q103" t="n">
        <v>204.14</v>
      </c>
      <c r="R103" t="n">
        <v>23.68</v>
      </c>
      <c r="S103" t="n">
        <v>17.37</v>
      </c>
      <c r="T103" t="n">
        <v>1064.38</v>
      </c>
      <c r="U103" t="n">
        <v>0.73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70.74436993354182</v>
      </c>
      <c r="AB103" t="n">
        <v>96.79556796436542</v>
      </c>
      <c r="AC103" t="n">
        <v>87.55753481130319</v>
      </c>
      <c r="AD103" t="n">
        <v>70744.36993354182</v>
      </c>
      <c r="AE103" t="n">
        <v>96795.56796436541</v>
      </c>
      <c r="AF103" t="n">
        <v>2.351867477773198e-06</v>
      </c>
      <c r="AG103" t="n">
        <v>0.1004166666666667</v>
      </c>
      <c r="AH103" t="n">
        <v>87557.53481130318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10.3764</v>
      </c>
      <c r="E104" t="n">
        <v>9.640000000000001</v>
      </c>
      <c r="F104" t="n">
        <v>6.75</v>
      </c>
      <c r="G104" t="n">
        <v>101.19</v>
      </c>
      <c r="H104" t="n">
        <v>1.69</v>
      </c>
      <c r="I104" t="n">
        <v>4</v>
      </c>
      <c r="J104" t="n">
        <v>279.29</v>
      </c>
      <c r="K104" t="n">
        <v>57.72</v>
      </c>
      <c r="L104" t="n">
        <v>26.5</v>
      </c>
      <c r="M104" t="n">
        <v>2</v>
      </c>
      <c r="N104" t="n">
        <v>75.06</v>
      </c>
      <c r="O104" t="n">
        <v>34679.43</v>
      </c>
      <c r="P104" t="n">
        <v>96.48</v>
      </c>
      <c r="Q104" t="n">
        <v>204.14</v>
      </c>
      <c r="R104" t="n">
        <v>23.55</v>
      </c>
      <c r="S104" t="n">
        <v>17.37</v>
      </c>
      <c r="T104" t="n">
        <v>996.86</v>
      </c>
      <c r="U104" t="n">
        <v>0.74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70.62682067721505</v>
      </c>
      <c r="AB104" t="n">
        <v>96.63473188595202</v>
      </c>
      <c r="AC104" t="n">
        <v>87.41204870247864</v>
      </c>
      <c r="AD104" t="n">
        <v>70626.82067721504</v>
      </c>
      <c r="AE104" t="n">
        <v>96634.73188595202</v>
      </c>
      <c r="AF104" t="n">
        <v>2.352479606732971e-06</v>
      </c>
      <c r="AG104" t="n">
        <v>0.1004166666666667</v>
      </c>
      <c r="AH104" t="n">
        <v>87412.04870247864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10.3764</v>
      </c>
      <c r="E105" t="n">
        <v>9.640000000000001</v>
      </c>
      <c r="F105" t="n">
        <v>6.75</v>
      </c>
      <c r="G105" t="n">
        <v>101.19</v>
      </c>
      <c r="H105" t="n">
        <v>1.7</v>
      </c>
      <c r="I105" t="n">
        <v>4</v>
      </c>
      <c r="J105" t="n">
        <v>279.78</v>
      </c>
      <c r="K105" t="n">
        <v>57.72</v>
      </c>
      <c r="L105" t="n">
        <v>26.75</v>
      </c>
      <c r="M105" t="n">
        <v>2</v>
      </c>
      <c r="N105" t="n">
        <v>75.3</v>
      </c>
      <c r="O105" t="n">
        <v>34740.03</v>
      </c>
      <c r="P105" t="n">
        <v>96.48</v>
      </c>
      <c r="Q105" t="n">
        <v>204.14</v>
      </c>
      <c r="R105" t="n">
        <v>23.53</v>
      </c>
      <c r="S105" t="n">
        <v>17.37</v>
      </c>
      <c r="T105" t="n">
        <v>985.83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70.62682067721505</v>
      </c>
      <c r="AB105" t="n">
        <v>96.63473188595202</v>
      </c>
      <c r="AC105" t="n">
        <v>87.41204870247864</v>
      </c>
      <c r="AD105" t="n">
        <v>70626.82067721504</v>
      </c>
      <c r="AE105" t="n">
        <v>96634.73188595202</v>
      </c>
      <c r="AF105" t="n">
        <v>2.352479606732971e-06</v>
      </c>
      <c r="AG105" t="n">
        <v>0.1004166666666667</v>
      </c>
      <c r="AH105" t="n">
        <v>87412.04870247864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10.3788</v>
      </c>
      <c r="E106" t="n">
        <v>9.640000000000001</v>
      </c>
      <c r="F106" t="n">
        <v>6.74</v>
      </c>
      <c r="G106" t="n">
        <v>101.16</v>
      </c>
      <c r="H106" t="n">
        <v>1.72</v>
      </c>
      <c r="I106" t="n">
        <v>4</v>
      </c>
      <c r="J106" t="n">
        <v>280.27</v>
      </c>
      <c r="K106" t="n">
        <v>57.72</v>
      </c>
      <c r="L106" t="n">
        <v>27</v>
      </c>
      <c r="M106" t="n">
        <v>2</v>
      </c>
      <c r="N106" t="n">
        <v>75.54000000000001</v>
      </c>
      <c r="O106" t="n">
        <v>34800.73</v>
      </c>
      <c r="P106" t="n">
        <v>96.34999999999999</v>
      </c>
      <c r="Q106" t="n">
        <v>204.14</v>
      </c>
      <c r="R106" t="n">
        <v>23.5</v>
      </c>
      <c r="S106" t="n">
        <v>17.37</v>
      </c>
      <c r="T106" t="n">
        <v>971.38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70.51598785358344</v>
      </c>
      <c r="AB106" t="n">
        <v>96.48308552706025</v>
      </c>
      <c r="AC106" t="n">
        <v>87.27487525924245</v>
      </c>
      <c r="AD106" t="n">
        <v>70515.98785358344</v>
      </c>
      <c r="AE106" t="n">
        <v>96483.08552706025</v>
      </c>
      <c r="AF106" t="n">
        <v>2.353023721363879e-06</v>
      </c>
      <c r="AG106" t="n">
        <v>0.1004166666666667</v>
      </c>
      <c r="AH106" t="n">
        <v>87274.87525924244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10.3833</v>
      </c>
      <c r="E107" t="n">
        <v>9.630000000000001</v>
      </c>
      <c r="F107" t="n">
        <v>6.74</v>
      </c>
      <c r="G107" t="n">
        <v>101.1</v>
      </c>
      <c r="H107" t="n">
        <v>1.73</v>
      </c>
      <c r="I107" t="n">
        <v>4</v>
      </c>
      <c r="J107" t="n">
        <v>280.76</v>
      </c>
      <c r="K107" t="n">
        <v>57.72</v>
      </c>
      <c r="L107" t="n">
        <v>27.25</v>
      </c>
      <c r="M107" t="n">
        <v>2</v>
      </c>
      <c r="N107" t="n">
        <v>75.79000000000001</v>
      </c>
      <c r="O107" t="n">
        <v>34861.53</v>
      </c>
      <c r="P107" t="n">
        <v>96.18000000000001</v>
      </c>
      <c r="Q107" t="n">
        <v>204.14</v>
      </c>
      <c r="R107" t="n">
        <v>23.33</v>
      </c>
      <c r="S107" t="n">
        <v>17.37</v>
      </c>
      <c r="T107" t="n">
        <v>887.2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70.39684970129635</v>
      </c>
      <c r="AB107" t="n">
        <v>96.3200754510968</v>
      </c>
      <c r="AC107" t="n">
        <v>87.12742263614284</v>
      </c>
      <c r="AD107" t="n">
        <v>70396.84970129635</v>
      </c>
      <c r="AE107" t="n">
        <v>96320.0754510968</v>
      </c>
      <c r="AF107" t="n">
        <v>2.354043936296833e-06</v>
      </c>
      <c r="AG107" t="n">
        <v>0.1003125</v>
      </c>
      <c r="AH107" t="n">
        <v>87127.42263614284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10.3806</v>
      </c>
      <c r="E108" t="n">
        <v>9.630000000000001</v>
      </c>
      <c r="F108" t="n">
        <v>6.74</v>
      </c>
      <c r="G108" t="n">
        <v>101.13</v>
      </c>
      <c r="H108" t="n">
        <v>1.74</v>
      </c>
      <c r="I108" t="n">
        <v>4</v>
      </c>
      <c r="J108" t="n">
        <v>281.26</v>
      </c>
      <c r="K108" t="n">
        <v>57.72</v>
      </c>
      <c r="L108" t="n">
        <v>27.5</v>
      </c>
      <c r="M108" t="n">
        <v>2</v>
      </c>
      <c r="N108" t="n">
        <v>76.03</v>
      </c>
      <c r="O108" t="n">
        <v>34922.42</v>
      </c>
      <c r="P108" t="n">
        <v>96.06999999999999</v>
      </c>
      <c r="Q108" t="n">
        <v>204.17</v>
      </c>
      <c r="R108" t="n">
        <v>23.44</v>
      </c>
      <c r="S108" t="n">
        <v>17.37</v>
      </c>
      <c r="T108" t="n">
        <v>940.75</v>
      </c>
      <c r="U108" t="n">
        <v>0.74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70.35698814175829</v>
      </c>
      <c r="AB108" t="n">
        <v>96.26553510676897</v>
      </c>
      <c r="AC108" t="n">
        <v>87.07808754572982</v>
      </c>
      <c r="AD108" t="n">
        <v>70356.98814175829</v>
      </c>
      <c r="AE108" t="n">
        <v>96265.53510676896</v>
      </c>
      <c r="AF108" t="n">
        <v>2.35343180733706e-06</v>
      </c>
      <c r="AG108" t="n">
        <v>0.1003125</v>
      </c>
      <c r="AH108" t="n">
        <v>87078.08754572981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10.38</v>
      </c>
      <c r="E109" t="n">
        <v>9.630000000000001</v>
      </c>
      <c r="F109" t="n">
        <v>6.74</v>
      </c>
      <c r="G109" t="n">
        <v>101.14</v>
      </c>
      <c r="H109" t="n">
        <v>1.75</v>
      </c>
      <c r="I109" t="n">
        <v>4</v>
      </c>
      <c r="J109" t="n">
        <v>281.75</v>
      </c>
      <c r="K109" t="n">
        <v>57.72</v>
      </c>
      <c r="L109" t="n">
        <v>27.75</v>
      </c>
      <c r="M109" t="n">
        <v>2</v>
      </c>
      <c r="N109" t="n">
        <v>76.28</v>
      </c>
      <c r="O109" t="n">
        <v>34983.41</v>
      </c>
      <c r="P109" t="n">
        <v>95.86</v>
      </c>
      <c r="Q109" t="n">
        <v>204.14</v>
      </c>
      <c r="R109" t="n">
        <v>23.49</v>
      </c>
      <c r="S109" t="n">
        <v>17.37</v>
      </c>
      <c r="T109" t="n">
        <v>969.66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70.2508453471841</v>
      </c>
      <c r="AB109" t="n">
        <v>96.12030585254298</v>
      </c>
      <c r="AC109" t="n">
        <v>86.94671876769655</v>
      </c>
      <c r="AD109" t="n">
        <v>70250.84534718409</v>
      </c>
      <c r="AE109" t="n">
        <v>96120.30585254298</v>
      </c>
      <c r="AF109" t="n">
        <v>2.353295778679333e-06</v>
      </c>
      <c r="AG109" t="n">
        <v>0.1003125</v>
      </c>
      <c r="AH109" t="n">
        <v>86946.71876769656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10.3812</v>
      </c>
      <c r="E110" t="n">
        <v>9.630000000000001</v>
      </c>
      <c r="F110" t="n">
        <v>6.74</v>
      </c>
      <c r="G110" t="n">
        <v>101.12</v>
      </c>
      <c r="H110" t="n">
        <v>1.77</v>
      </c>
      <c r="I110" t="n">
        <v>4</v>
      </c>
      <c r="J110" t="n">
        <v>282.25</v>
      </c>
      <c r="K110" t="n">
        <v>57.72</v>
      </c>
      <c r="L110" t="n">
        <v>28</v>
      </c>
      <c r="M110" t="n">
        <v>2</v>
      </c>
      <c r="N110" t="n">
        <v>76.52</v>
      </c>
      <c r="O110" t="n">
        <v>35044.49</v>
      </c>
      <c r="P110" t="n">
        <v>95.73999999999999</v>
      </c>
      <c r="Q110" t="n">
        <v>204.15</v>
      </c>
      <c r="R110" t="n">
        <v>23.37</v>
      </c>
      <c r="S110" t="n">
        <v>17.37</v>
      </c>
      <c r="T110" t="n">
        <v>907.73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70.18004372122147</v>
      </c>
      <c r="AB110" t="n">
        <v>96.02343194435369</v>
      </c>
      <c r="AC110" t="n">
        <v>86.85909036934143</v>
      </c>
      <c r="AD110" t="n">
        <v>70180.04372122146</v>
      </c>
      <c r="AE110" t="n">
        <v>96023.4319443537</v>
      </c>
      <c r="AF110" t="n">
        <v>2.353567835994788e-06</v>
      </c>
      <c r="AG110" t="n">
        <v>0.1003125</v>
      </c>
      <c r="AH110" t="n">
        <v>86859.09036934143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10.3833</v>
      </c>
      <c r="E111" t="n">
        <v>9.630000000000001</v>
      </c>
      <c r="F111" t="n">
        <v>6.74</v>
      </c>
      <c r="G111" t="n">
        <v>101.1</v>
      </c>
      <c r="H111" t="n">
        <v>1.78</v>
      </c>
      <c r="I111" t="n">
        <v>4</v>
      </c>
      <c r="J111" t="n">
        <v>282.74</v>
      </c>
      <c r="K111" t="n">
        <v>57.72</v>
      </c>
      <c r="L111" t="n">
        <v>28.25</v>
      </c>
      <c r="M111" t="n">
        <v>2</v>
      </c>
      <c r="N111" t="n">
        <v>76.77</v>
      </c>
      <c r="O111" t="n">
        <v>35105.68</v>
      </c>
      <c r="P111" t="n">
        <v>95.45</v>
      </c>
      <c r="Q111" t="n">
        <v>204.14</v>
      </c>
      <c r="R111" t="n">
        <v>23.37</v>
      </c>
      <c r="S111" t="n">
        <v>17.37</v>
      </c>
      <c r="T111" t="n">
        <v>904.96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70.01425170702865</v>
      </c>
      <c r="AB111" t="n">
        <v>95.79658799630775</v>
      </c>
      <c r="AC111" t="n">
        <v>86.65389608931943</v>
      </c>
      <c r="AD111" t="n">
        <v>70014.25170702866</v>
      </c>
      <c r="AE111" t="n">
        <v>95796.58799630775</v>
      </c>
      <c r="AF111" t="n">
        <v>2.354043936296833e-06</v>
      </c>
      <c r="AG111" t="n">
        <v>0.1003125</v>
      </c>
      <c r="AH111" t="n">
        <v>86653.89608931943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10.3794</v>
      </c>
      <c r="E112" t="n">
        <v>9.630000000000001</v>
      </c>
      <c r="F112" t="n">
        <v>6.74</v>
      </c>
      <c r="G112" t="n">
        <v>101.15</v>
      </c>
      <c r="H112" t="n">
        <v>1.79</v>
      </c>
      <c r="I112" t="n">
        <v>4</v>
      </c>
      <c r="J112" t="n">
        <v>283.24</v>
      </c>
      <c r="K112" t="n">
        <v>57.72</v>
      </c>
      <c r="L112" t="n">
        <v>28.5</v>
      </c>
      <c r="M112" t="n">
        <v>2</v>
      </c>
      <c r="N112" t="n">
        <v>77.01000000000001</v>
      </c>
      <c r="O112" t="n">
        <v>35166.96</v>
      </c>
      <c r="P112" t="n">
        <v>95.31</v>
      </c>
      <c r="Q112" t="n">
        <v>204.14</v>
      </c>
      <c r="R112" t="n">
        <v>23.44</v>
      </c>
      <c r="S112" t="n">
        <v>17.37</v>
      </c>
      <c r="T112" t="n">
        <v>943.11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69.96642699871276</v>
      </c>
      <c r="AB112" t="n">
        <v>95.73115212051276</v>
      </c>
      <c r="AC112" t="n">
        <v>86.59470532167047</v>
      </c>
      <c r="AD112" t="n">
        <v>69966.42699871276</v>
      </c>
      <c r="AE112" t="n">
        <v>95731.15212051276</v>
      </c>
      <c r="AF112" t="n">
        <v>2.353159750021607e-06</v>
      </c>
      <c r="AG112" t="n">
        <v>0.1003125</v>
      </c>
      <c r="AH112" t="n">
        <v>86594.70532167048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10.389</v>
      </c>
      <c r="E113" t="n">
        <v>9.630000000000001</v>
      </c>
      <c r="F113" t="n">
        <v>6.73</v>
      </c>
      <c r="G113" t="n">
        <v>101.02</v>
      </c>
      <c r="H113" t="n">
        <v>1.8</v>
      </c>
      <c r="I113" t="n">
        <v>4</v>
      </c>
      <c r="J113" t="n">
        <v>283.74</v>
      </c>
      <c r="K113" t="n">
        <v>57.72</v>
      </c>
      <c r="L113" t="n">
        <v>28.75</v>
      </c>
      <c r="M113" t="n">
        <v>2</v>
      </c>
      <c r="N113" t="n">
        <v>77.26000000000001</v>
      </c>
      <c r="O113" t="n">
        <v>35228.34</v>
      </c>
      <c r="P113" t="n">
        <v>95.01000000000001</v>
      </c>
      <c r="Q113" t="n">
        <v>204.14</v>
      </c>
      <c r="R113" t="n">
        <v>23.17</v>
      </c>
      <c r="S113" t="n">
        <v>17.37</v>
      </c>
      <c r="T113" t="n">
        <v>804.89</v>
      </c>
      <c r="U113" t="n">
        <v>0.75</v>
      </c>
      <c r="V113" t="n">
        <v>0.76</v>
      </c>
      <c r="W113" t="n">
        <v>1.14</v>
      </c>
      <c r="X113" t="n">
        <v>0.04</v>
      </c>
      <c r="Y113" t="n">
        <v>1</v>
      </c>
      <c r="Z113" t="n">
        <v>10</v>
      </c>
      <c r="AA113" t="n">
        <v>69.7196623873009</v>
      </c>
      <c r="AB113" t="n">
        <v>95.3935178926929</v>
      </c>
      <c r="AC113" t="n">
        <v>86.289294430681</v>
      </c>
      <c r="AD113" t="n">
        <v>69719.66238730089</v>
      </c>
      <c r="AE113" t="n">
        <v>95393.51789269289</v>
      </c>
      <c r="AF113" t="n">
        <v>2.35533620854524e-06</v>
      </c>
      <c r="AG113" t="n">
        <v>0.1003125</v>
      </c>
      <c r="AH113" t="n">
        <v>86289.29443068099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10.386</v>
      </c>
      <c r="E114" t="n">
        <v>9.630000000000001</v>
      </c>
      <c r="F114" t="n">
        <v>6.74</v>
      </c>
      <c r="G114" t="n">
        <v>101.06</v>
      </c>
      <c r="H114" t="n">
        <v>1.82</v>
      </c>
      <c r="I114" t="n">
        <v>4</v>
      </c>
      <c r="J114" t="n">
        <v>284.23</v>
      </c>
      <c r="K114" t="n">
        <v>57.72</v>
      </c>
      <c r="L114" t="n">
        <v>29</v>
      </c>
      <c r="M114" t="n">
        <v>2</v>
      </c>
      <c r="N114" t="n">
        <v>77.51000000000001</v>
      </c>
      <c r="O114" t="n">
        <v>35289.82</v>
      </c>
      <c r="P114" t="n">
        <v>94.86</v>
      </c>
      <c r="Q114" t="n">
        <v>204.16</v>
      </c>
      <c r="R114" t="n">
        <v>23.16</v>
      </c>
      <c r="S114" t="n">
        <v>17.37</v>
      </c>
      <c r="T114" t="n">
        <v>800</v>
      </c>
      <c r="U114" t="n">
        <v>0.75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69.68741258924071</v>
      </c>
      <c r="AB114" t="n">
        <v>95.34939229622628</v>
      </c>
      <c r="AC114" t="n">
        <v>86.2493801192105</v>
      </c>
      <c r="AD114" t="n">
        <v>69687.4125892407</v>
      </c>
      <c r="AE114" t="n">
        <v>95349.39229622629</v>
      </c>
      <c r="AF114" t="n">
        <v>2.354656065256605e-06</v>
      </c>
      <c r="AG114" t="n">
        <v>0.1003125</v>
      </c>
      <c r="AH114" t="n">
        <v>86249.3801192105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10.3875</v>
      </c>
      <c r="E115" t="n">
        <v>9.630000000000001</v>
      </c>
      <c r="F115" t="n">
        <v>6.74</v>
      </c>
      <c r="G115" t="n">
        <v>101.04</v>
      </c>
      <c r="H115" t="n">
        <v>1.83</v>
      </c>
      <c r="I115" t="n">
        <v>4</v>
      </c>
      <c r="J115" t="n">
        <v>284.73</v>
      </c>
      <c r="K115" t="n">
        <v>57.72</v>
      </c>
      <c r="L115" t="n">
        <v>29.25</v>
      </c>
      <c r="M115" t="n">
        <v>2</v>
      </c>
      <c r="N115" t="n">
        <v>77.76000000000001</v>
      </c>
      <c r="O115" t="n">
        <v>35351.4</v>
      </c>
      <c r="P115" t="n">
        <v>94.58</v>
      </c>
      <c r="Q115" t="n">
        <v>204.14</v>
      </c>
      <c r="R115" t="n">
        <v>23.13</v>
      </c>
      <c r="S115" t="n">
        <v>17.37</v>
      </c>
      <c r="T115" t="n">
        <v>788.25</v>
      </c>
      <c r="U115" t="n">
        <v>0.75</v>
      </c>
      <c r="V115" t="n">
        <v>0.76</v>
      </c>
      <c r="W115" t="n">
        <v>1.14</v>
      </c>
      <c r="X115" t="n">
        <v>0.04</v>
      </c>
      <c r="Y115" t="n">
        <v>1</v>
      </c>
      <c r="Z115" t="n">
        <v>10</v>
      </c>
      <c r="AA115" t="n">
        <v>69.53093925457193</v>
      </c>
      <c r="AB115" t="n">
        <v>95.13529857661625</v>
      </c>
      <c r="AC115" t="n">
        <v>86.05571920371756</v>
      </c>
      <c r="AD115" t="n">
        <v>69530.93925457193</v>
      </c>
      <c r="AE115" t="n">
        <v>95135.29857661625</v>
      </c>
      <c r="AF115" t="n">
        <v>2.354996136900922e-06</v>
      </c>
      <c r="AG115" t="n">
        <v>0.1003125</v>
      </c>
      <c r="AH115" t="n">
        <v>86055.71920371756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10.3863</v>
      </c>
      <c r="E116" t="n">
        <v>9.630000000000001</v>
      </c>
      <c r="F116" t="n">
        <v>6.74</v>
      </c>
      <c r="G116" t="n">
        <v>101.05</v>
      </c>
      <c r="H116" t="n">
        <v>1.84</v>
      </c>
      <c r="I116" t="n">
        <v>4</v>
      </c>
      <c r="J116" t="n">
        <v>285.23</v>
      </c>
      <c r="K116" t="n">
        <v>57.72</v>
      </c>
      <c r="L116" t="n">
        <v>29.5</v>
      </c>
      <c r="M116" t="n">
        <v>2</v>
      </c>
      <c r="N116" t="n">
        <v>78.01000000000001</v>
      </c>
      <c r="O116" t="n">
        <v>35413.08</v>
      </c>
      <c r="P116" t="n">
        <v>94.38</v>
      </c>
      <c r="Q116" t="n">
        <v>204.14</v>
      </c>
      <c r="R116" t="n">
        <v>23.19</v>
      </c>
      <c r="S116" t="n">
        <v>17.37</v>
      </c>
      <c r="T116" t="n">
        <v>818.89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69.43395719269286</v>
      </c>
      <c r="AB116" t="n">
        <v>95.00260344100678</v>
      </c>
      <c r="AC116" t="n">
        <v>85.93568830561181</v>
      </c>
      <c r="AD116" t="n">
        <v>69433.95719269286</v>
      </c>
      <c r="AE116" t="n">
        <v>95002.60344100678</v>
      </c>
      <c r="AF116" t="n">
        <v>2.354724079585469e-06</v>
      </c>
      <c r="AG116" t="n">
        <v>0.1003125</v>
      </c>
      <c r="AH116" t="n">
        <v>85935.68830561181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10.3854</v>
      </c>
      <c r="E117" t="n">
        <v>9.630000000000001</v>
      </c>
      <c r="F117" t="n">
        <v>6.74</v>
      </c>
      <c r="G117" t="n">
        <v>101.07</v>
      </c>
      <c r="H117" t="n">
        <v>1.85</v>
      </c>
      <c r="I117" t="n">
        <v>4</v>
      </c>
      <c r="J117" t="n">
        <v>285.73</v>
      </c>
      <c r="K117" t="n">
        <v>57.72</v>
      </c>
      <c r="L117" t="n">
        <v>29.75</v>
      </c>
      <c r="M117" t="n">
        <v>2</v>
      </c>
      <c r="N117" t="n">
        <v>78.26000000000001</v>
      </c>
      <c r="O117" t="n">
        <v>35474.86</v>
      </c>
      <c r="P117" t="n">
        <v>94.2</v>
      </c>
      <c r="Q117" t="n">
        <v>204.14</v>
      </c>
      <c r="R117" t="n">
        <v>23.24</v>
      </c>
      <c r="S117" t="n">
        <v>17.37</v>
      </c>
      <c r="T117" t="n">
        <v>842.1799999999999</v>
      </c>
      <c r="U117" t="n">
        <v>0.75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69.34548591254618</v>
      </c>
      <c r="AB117" t="n">
        <v>94.88155313243271</v>
      </c>
      <c r="AC117" t="n">
        <v>85.82619086859286</v>
      </c>
      <c r="AD117" t="n">
        <v>69345.48591254618</v>
      </c>
      <c r="AE117" t="n">
        <v>94881.55313243272</v>
      </c>
      <c r="AF117" t="n">
        <v>2.354520036598878e-06</v>
      </c>
      <c r="AG117" t="n">
        <v>0.1003125</v>
      </c>
      <c r="AH117" t="n">
        <v>85826.19086859286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10.3836</v>
      </c>
      <c r="E118" t="n">
        <v>9.630000000000001</v>
      </c>
      <c r="F118" t="n">
        <v>6.74</v>
      </c>
      <c r="G118" t="n">
        <v>101.09</v>
      </c>
      <c r="H118" t="n">
        <v>1.87</v>
      </c>
      <c r="I118" t="n">
        <v>4</v>
      </c>
      <c r="J118" t="n">
        <v>286.24</v>
      </c>
      <c r="K118" t="n">
        <v>57.72</v>
      </c>
      <c r="L118" t="n">
        <v>30</v>
      </c>
      <c r="M118" t="n">
        <v>2</v>
      </c>
      <c r="N118" t="n">
        <v>78.51000000000001</v>
      </c>
      <c r="O118" t="n">
        <v>35536.74</v>
      </c>
      <c r="P118" t="n">
        <v>94.08</v>
      </c>
      <c r="Q118" t="n">
        <v>204.14</v>
      </c>
      <c r="R118" t="n">
        <v>23.26</v>
      </c>
      <c r="S118" t="n">
        <v>17.37</v>
      </c>
      <c r="T118" t="n">
        <v>850.91</v>
      </c>
      <c r="U118" t="n">
        <v>0.75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69.29427935047667</v>
      </c>
      <c r="AB118" t="n">
        <v>94.81149005513518</v>
      </c>
      <c r="AC118" t="n">
        <v>85.76281451305842</v>
      </c>
      <c r="AD118" t="n">
        <v>69294.27935047667</v>
      </c>
      <c r="AE118" t="n">
        <v>94811.49005513517</v>
      </c>
      <c r="AF118" t="n">
        <v>2.354111950625696e-06</v>
      </c>
      <c r="AG118" t="n">
        <v>0.1003125</v>
      </c>
      <c r="AH118" t="n">
        <v>85762.81451305842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10.3821</v>
      </c>
      <c r="E119" t="n">
        <v>9.630000000000001</v>
      </c>
      <c r="F119" t="n">
        <v>6.74</v>
      </c>
      <c r="G119" t="n">
        <v>101.11</v>
      </c>
      <c r="H119" t="n">
        <v>1.88</v>
      </c>
      <c r="I119" t="n">
        <v>4</v>
      </c>
      <c r="J119" t="n">
        <v>286.74</v>
      </c>
      <c r="K119" t="n">
        <v>57.72</v>
      </c>
      <c r="L119" t="n">
        <v>30.25</v>
      </c>
      <c r="M119" t="n">
        <v>2</v>
      </c>
      <c r="N119" t="n">
        <v>78.77</v>
      </c>
      <c r="O119" t="n">
        <v>35598.85</v>
      </c>
      <c r="P119" t="n">
        <v>93.84</v>
      </c>
      <c r="Q119" t="n">
        <v>204.14</v>
      </c>
      <c r="R119" t="n">
        <v>23.38</v>
      </c>
      <c r="S119" t="n">
        <v>17.37</v>
      </c>
      <c r="T119" t="n">
        <v>911.84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69.17821021313407</v>
      </c>
      <c r="AB119" t="n">
        <v>94.65267914081414</v>
      </c>
      <c r="AC119" t="n">
        <v>85.61916028950763</v>
      </c>
      <c r="AD119" t="n">
        <v>69178.21021313407</v>
      </c>
      <c r="AE119" t="n">
        <v>94652.67914081414</v>
      </c>
      <c r="AF119" t="n">
        <v>2.353771878981378e-06</v>
      </c>
      <c r="AG119" t="n">
        <v>0.1003125</v>
      </c>
      <c r="AH119" t="n">
        <v>85619.16028950764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10.3797</v>
      </c>
      <c r="E120" t="n">
        <v>9.630000000000001</v>
      </c>
      <c r="F120" t="n">
        <v>6.74</v>
      </c>
      <c r="G120" t="n">
        <v>101.15</v>
      </c>
      <c r="H120" t="n">
        <v>1.89</v>
      </c>
      <c r="I120" t="n">
        <v>4</v>
      </c>
      <c r="J120" t="n">
        <v>287.24</v>
      </c>
      <c r="K120" t="n">
        <v>57.72</v>
      </c>
      <c r="L120" t="n">
        <v>30.5</v>
      </c>
      <c r="M120" t="n">
        <v>2</v>
      </c>
      <c r="N120" t="n">
        <v>79.02</v>
      </c>
      <c r="O120" t="n">
        <v>35660.94</v>
      </c>
      <c r="P120" t="n">
        <v>93.59</v>
      </c>
      <c r="Q120" t="n">
        <v>204.14</v>
      </c>
      <c r="R120" t="n">
        <v>23.41</v>
      </c>
      <c r="S120" t="n">
        <v>17.37</v>
      </c>
      <c r="T120" t="n">
        <v>927.08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69.06268449049809</v>
      </c>
      <c r="AB120" t="n">
        <v>94.49461175046849</v>
      </c>
      <c r="AC120" t="n">
        <v>85.47617862904754</v>
      </c>
      <c r="AD120" t="n">
        <v>69062.68449049808</v>
      </c>
      <c r="AE120" t="n">
        <v>94494.6117504685</v>
      </c>
      <c r="AF120" t="n">
        <v>2.35322776435047e-06</v>
      </c>
      <c r="AG120" t="n">
        <v>0.1003125</v>
      </c>
      <c r="AH120" t="n">
        <v>85476.17862904754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10.386</v>
      </c>
      <c r="E121" t="n">
        <v>9.630000000000001</v>
      </c>
      <c r="F121" t="n">
        <v>6.74</v>
      </c>
      <c r="G121" t="n">
        <v>101.06</v>
      </c>
      <c r="H121" t="n">
        <v>1.9</v>
      </c>
      <c r="I121" t="n">
        <v>4</v>
      </c>
      <c r="J121" t="n">
        <v>287.75</v>
      </c>
      <c r="K121" t="n">
        <v>57.72</v>
      </c>
      <c r="L121" t="n">
        <v>30.75</v>
      </c>
      <c r="M121" t="n">
        <v>2</v>
      </c>
      <c r="N121" t="n">
        <v>79.27</v>
      </c>
      <c r="O121" t="n">
        <v>35723.13</v>
      </c>
      <c r="P121" t="n">
        <v>93.26000000000001</v>
      </c>
      <c r="Q121" t="n">
        <v>204.14</v>
      </c>
      <c r="R121" t="n">
        <v>23.29</v>
      </c>
      <c r="S121" t="n">
        <v>17.37</v>
      </c>
      <c r="T121" t="n">
        <v>865.6799999999999</v>
      </c>
      <c r="U121" t="n">
        <v>0.75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68.84905964228001</v>
      </c>
      <c r="AB121" t="n">
        <v>94.20232080867353</v>
      </c>
      <c r="AC121" t="n">
        <v>85.21178352450447</v>
      </c>
      <c r="AD121" t="n">
        <v>68849.05964228002</v>
      </c>
      <c r="AE121" t="n">
        <v>94202.32080867354</v>
      </c>
      <c r="AF121" t="n">
        <v>2.354656065256605e-06</v>
      </c>
      <c r="AG121" t="n">
        <v>0.1003125</v>
      </c>
      <c r="AH121" t="n">
        <v>85211.78352450447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10.3839</v>
      </c>
      <c r="E122" t="n">
        <v>9.630000000000001</v>
      </c>
      <c r="F122" t="n">
        <v>6.74</v>
      </c>
      <c r="G122" t="n">
        <v>101.09</v>
      </c>
      <c r="H122" t="n">
        <v>1.92</v>
      </c>
      <c r="I122" t="n">
        <v>4</v>
      </c>
      <c r="J122" t="n">
        <v>288.25</v>
      </c>
      <c r="K122" t="n">
        <v>57.72</v>
      </c>
      <c r="L122" t="n">
        <v>31</v>
      </c>
      <c r="M122" t="n">
        <v>2</v>
      </c>
      <c r="N122" t="n">
        <v>79.53</v>
      </c>
      <c r="O122" t="n">
        <v>35785.42</v>
      </c>
      <c r="P122" t="n">
        <v>92.98999999999999</v>
      </c>
      <c r="Q122" t="n">
        <v>204.15</v>
      </c>
      <c r="R122" t="n">
        <v>23.25</v>
      </c>
      <c r="S122" t="n">
        <v>17.37</v>
      </c>
      <c r="T122" t="n">
        <v>846.15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68.72109003133474</v>
      </c>
      <c r="AB122" t="n">
        <v>94.02722714135749</v>
      </c>
      <c r="AC122" t="n">
        <v>85.05340055105152</v>
      </c>
      <c r="AD122" t="n">
        <v>68721.09003133474</v>
      </c>
      <c r="AE122" t="n">
        <v>94027.22714135749</v>
      </c>
      <c r="AF122" t="n">
        <v>2.35417996495456e-06</v>
      </c>
      <c r="AG122" t="n">
        <v>0.1003125</v>
      </c>
      <c r="AH122" t="n">
        <v>85053.40055105153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10.3833</v>
      </c>
      <c r="E123" t="n">
        <v>9.630000000000001</v>
      </c>
      <c r="F123" t="n">
        <v>6.74</v>
      </c>
      <c r="G123" t="n">
        <v>101.1</v>
      </c>
      <c r="H123" t="n">
        <v>1.93</v>
      </c>
      <c r="I123" t="n">
        <v>4</v>
      </c>
      <c r="J123" t="n">
        <v>288.76</v>
      </c>
      <c r="K123" t="n">
        <v>57.72</v>
      </c>
      <c r="L123" t="n">
        <v>31.25</v>
      </c>
      <c r="M123" t="n">
        <v>2</v>
      </c>
      <c r="N123" t="n">
        <v>79.78</v>
      </c>
      <c r="O123" t="n">
        <v>35847.82</v>
      </c>
      <c r="P123" t="n">
        <v>92.89</v>
      </c>
      <c r="Q123" t="n">
        <v>204.14</v>
      </c>
      <c r="R123" t="n">
        <v>23.33</v>
      </c>
      <c r="S123" t="n">
        <v>17.37</v>
      </c>
      <c r="T123" t="n">
        <v>889.1799999999999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68.67253819288443</v>
      </c>
      <c r="AB123" t="n">
        <v>93.96079637403388</v>
      </c>
      <c r="AC123" t="n">
        <v>84.99330984292509</v>
      </c>
      <c r="AD123" t="n">
        <v>68672.53819288443</v>
      </c>
      <c r="AE123" t="n">
        <v>93960.79637403387</v>
      </c>
      <c r="AF123" t="n">
        <v>2.354043936296833e-06</v>
      </c>
      <c r="AG123" t="n">
        <v>0.1003125</v>
      </c>
      <c r="AH123" t="n">
        <v>84993.30984292508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10.3863</v>
      </c>
      <c r="E124" t="n">
        <v>9.630000000000001</v>
      </c>
      <c r="F124" t="n">
        <v>6.74</v>
      </c>
      <c r="G124" t="n">
        <v>101.05</v>
      </c>
      <c r="H124" t="n">
        <v>1.94</v>
      </c>
      <c r="I124" t="n">
        <v>4</v>
      </c>
      <c r="J124" t="n">
        <v>289.27</v>
      </c>
      <c r="K124" t="n">
        <v>57.72</v>
      </c>
      <c r="L124" t="n">
        <v>31.5</v>
      </c>
      <c r="M124" t="n">
        <v>2</v>
      </c>
      <c r="N124" t="n">
        <v>80.04000000000001</v>
      </c>
      <c r="O124" t="n">
        <v>35910.33</v>
      </c>
      <c r="P124" t="n">
        <v>92.62</v>
      </c>
      <c r="Q124" t="n">
        <v>204.14</v>
      </c>
      <c r="R124" t="n">
        <v>23.23</v>
      </c>
      <c r="S124" t="n">
        <v>17.37</v>
      </c>
      <c r="T124" t="n">
        <v>834.86</v>
      </c>
      <c r="U124" t="n">
        <v>0.75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68.51179558770872</v>
      </c>
      <c r="AB124" t="n">
        <v>93.74086125016935</v>
      </c>
      <c r="AC124" t="n">
        <v>84.79436501860121</v>
      </c>
      <c r="AD124" t="n">
        <v>68511.79558770872</v>
      </c>
      <c r="AE124" t="n">
        <v>93740.86125016934</v>
      </c>
      <c r="AF124" t="n">
        <v>2.354724079585469e-06</v>
      </c>
      <c r="AG124" t="n">
        <v>0.1003125</v>
      </c>
      <c r="AH124" t="n">
        <v>84794.36501860121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10.3803</v>
      </c>
      <c r="E125" t="n">
        <v>9.630000000000001</v>
      </c>
      <c r="F125" t="n">
        <v>6.74</v>
      </c>
      <c r="G125" t="n">
        <v>101.14</v>
      </c>
      <c r="H125" t="n">
        <v>1.95</v>
      </c>
      <c r="I125" t="n">
        <v>4</v>
      </c>
      <c r="J125" t="n">
        <v>289.77</v>
      </c>
      <c r="K125" t="n">
        <v>57.72</v>
      </c>
      <c r="L125" t="n">
        <v>31.75</v>
      </c>
      <c r="M125" t="n">
        <v>2</v>
      </c>
      <c r="N125" t="n">
        <v>80.3</v>
      </c>
      <c r="O125" t="n">
        <v>35972.93</v>
      </c>
      <c r="P125" t="n">
        <v>92.37</v>
      </c>
      <c r="Q125" t="n">
        <v>204.14</v>
      </c>
      <c r="R125" t="n">
        <v>23.36</v>
      </c>
      <c r="S125" t="n">
        <v>17.37</v>
      </c>
      <c r="T125" t="n">
        <v>904.8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68.41920964286558</v>
      </c>
      <c r="AB125" t="n">
        <v>93.61418107583138</v>
      </c>
      <c r="AC125" t="n">
        <v>84.67977502230531</v>
      </c>
      <c r="AD125" t="n">
        <v>68419.20964286558</v>
      </c>
      <c r="AE125" t="n">
        <v>93614.18107583138</v>
      </c>
      <c r="AF125" t="n">
        <v>2.353363793008197e-06</v>
      </c>
      <c r="AG125" t="n">
        <v>0.1003125</v>
      </c>
      <c r="AH125" t="n">
        <v>84679.7750223053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10.3788</v>
      </c>
      <c r="E126" t="n">
        <v>9.640000000000001</v>
      </c>
      <c r="F126" t="n">
        <v>6.74</v>
      </c>
      <c r="G126" t="n">
        <v>101.16</v>
      </c>
      <c r="H126" t="n">
        <v>1.96</v>
      </c>
      <c r="I126" t="n">
        <v>4</v>
      </c>
      <c r="J126" t="n">
        <v>290.28</v>
      </c>
      <c r="K126" t="n">
        <v>57.72</v>
      </c>
      <c r="L126" t="n">
        <v>32</v>
      </c>
      <c r="M126" t="n">
        <v>2</v>
      </c>
      <c r="N126" t="n">
        <v>80.56</v>
      </c>
      <c r="O126" t="n">
        <v>36035.65</v>
      </c>
      <c r="P126" t="n">
        <v>91.98999999999999</v>
      </c>
      <c r="Q126" t="n">
        <v>204.14</v>
      </c>
      <c r="R126" t="n">
        <v>23.47</v>
      </c>
      <c r="S126" t="n">
        <v>17.37</v>
      </c>
      <c r="T126" t="n">
        <v>957.1900000000001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68.22989125745102</v>
      </c>
      <c r="AB126" t="n">
        <v>93.35514730876965</v>
      </c>
      <c r="AC126" t="n">
        <v>84.44546307441564</v>
      </c>
      <c r="AD126" t="n">
        <v>68229.89125745102</v>
      </c>
      <c r="AE126" t="n">
        <v>93355.14730876965</v>
      </c>
      <c r="AF126" t="n">
        <v>2.353023721363879e-06</v>
      </c>
      <c r="AG126" t="n">
        <v>0.1004166666666667</v>
      </c>
      <c r="AH126" t="n">
        <v>84445.46307441565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10.383</v>
      </c>
      <c r="E127" t="n">
        <v>9.630000000000001</v>
      </c>
      <c r="F127" t="n">
        <v>6.74</v>
      </c>
      <c r="G127" t="n">
        <v>101.1</v>
      </c>
      <c r="H127" t="n">
        <v>1.97</v>
      </c>
      <c r="I127" t="n">
        <v>4</v>
      </c>
      <c r="J127" t="n">
        <v>290.79</v>
      </c>
      <c r="K127" t="n">
        <v>57.72</v>
      </c>
      <c r="L127" t="n">
        <v>32.25</v>
      </c>
      <c r="M127" t="n">
        <v>2</v>
      </c>
      <c r="N127" t="n">
        <v>80.81999999999999</v>
      </c>
      <c r="O127" t="n">
        <v>36098.46</v>
      </c>
      <c r="P127" t="n">
        <v>91.59999999999999</v>
      </c>
      <c r="Q127" t="n">
        <v>204.14</v>
      </c>
      <c r="R127" t="n">
        <v>23.32</v>
      </c>
      <c r="S127" t="n">
        <v>17.37</v>
      </c>
      <c r="T127" t="n">
        <v>884.4299999999999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67.99834890841265</v>
      </c>
      <c r="AB127" t="n">
        <v>93.03834085188797</v>
      </c>
      <c r="AC127" t="n">
        <v>84.15889218113804</v>
      </c>
      <c r="AD127" t="n">
        <v>67998.34890841265</v>
      </c>
      <c r="AE127" t="n">
        <v>93038.34085188797</v>
      </c>
      <c r="AF127" t="n">
        <v>2.353975921967969e-06</v>
      </c>
      <c r="AG127" t="n">
        <v>0.1003125</v>
      </c>
      <c r="AH127" t="n">
        <v>84158.89218113804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10.459</v>
      </c>
      <c r="E128" t="n">
        <v>9.56</v>
      </c>
      <c r="F128" t="n">
        <v>6.72</v>
      </c>
      <c r="G128" t="n">
        <v>134.31</v>
      </c>
      <c r="H128" t="n">
        <v>1.99</v>
      </c>
      <c r="I128" t="n">
        <v>3</v>
      </c>
      <c r="J128" t="n">
        <v>291.3</v>
      </c>
      <c r="K128" t="n">
        <v>57.72</v>
      </c>
      <c r="L128" t="n">
        <v>32.5</v>
      </c>
      <c r="M128" t="n">
        <v>1</v>
      </c>
      <c r="N128" t="n">
        <v>81.08</v>
      </c>
      <c r="O128" t="n">
        <v>36161.39</v>
      </c>
      <c r="P128" t="n">
        <v>90.73</v>
      </c>
      <c r="Q128" t="n">
        <v>204.14</v>
      </c>
      <c r="R128" t="n">
        <v>22.58</v>
      </c>
      <c r="S128" t="n">
        <v>17.37</v>
      </c>
      <c r="T128" t="n">
        <v>516.14</v>
      </c>
      <c r="U128" t="n">
        <v>0.77</v>
      </c>
      <c r="V128" t="n">
        <v>0.76</v>
      </c>
      <c r="W128" t="n">
        <v>1.14</v>
      </c>
      <c r="X128" t="n">
        <v>0.02</v>
      </c>
      <c r="Y128" t="n">
        <v>1</v>
      </c>
      <c r="Z128" t="n">
        <v>10</v>
      </c>
      <c r="AA128" t="n">
        <v>67.01026967928281</v>
      </c>
      <c r="AB128" t="n">
        <v>91.68640725961414</v>
      </c>
      <c r="AC128" t="n">
        <v>82.93598523345966</v>
      </c>
      <c r="AD128" t="n">
        <v>67010.26967928282</v>
      </c>
      <c r="AE128" t="n">
        <v>91686.40725961415</v>
      </c>
      <c r="AF128" t="n">
        <v>2.371206218613405e-06</v>
      </c>
      <c r="AG128" t="n">
        <v>0.09958333333333334</v>
      </c>
      <c r="AH128" t="n">
        <v>82935.98523345967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10.4557</v>
      </c>
      <c r="E129" t="n">
        <v>9.56</v>
      </c>
      <c r="F129" t="n">
        <v>6.72</v>
      </c>
      <c r="G129" t="n">
        <v>134.37</v>
      </c>
      <c r="H129" t="n">
        <v>2</v>
      </c>
      <c r="I129" t="n">
        <v>3</v>
      </c>
      <c r="J129" t="n">
        <v>291.81</v>
      </c>
      <c r="K129" t="n">
        <v>57.72</v>
      </c>
      <c r="L129" t="n">
        <v>32.75</v>
      </c>
      <c r="M129" t="n">
        <v>1</v>
      </c>
      <c r="N129" t="n">
        <v>81.34</v>
      </c>
      <c r="O129" t="n">
        <v>36224.42</v>
      </c>
      <c r="P129" t="n">
        <v>91.11</v>
      </c>
      <c r="Q129" t="n">
        <v>204.14</v>
      </c>
      <c r="R129" t="n">
        <v>22.63</v>
      </c>
      <c r="S129" t="n">
        <v>17.37</v>
      </c>
      <c r="T129" t="n">
        <v>540.47</v>
      </c>
      <c r="U129" t="n">
        <v>0.77</v>
      </c>
      <c r="V129" t="n">
        <v>0.76</v>
      </c>
      <c r="W129" t="n">
        <v>1.14</v>
      </c>
      <c r="X129" t="n">
        <v>0.03</v>
      </c>
      <c r="Y129" t="n">
        <v>1</v>
      </c>
      <c r="Z129" t="n">
        <v>10</v>
      </c>
      <c r="AA129" t="n">
        <v>67.22858863448015</v>
      </c>
      <c r="AB129" t="n">
        <v>91.98512088566753</v>
      </c>
      <c r="AC129" t="n">
        <v>83.20619005028982</v>
      </c>
      <c r="AD129" t="n">
        <v>67228.58863448014</v>
      </c>
      <c r="AE129" t="n">
        <v>91985.12088566752</v>
      </c>
      <c r="AF129" t="n">
        <v>2.370458060995907e-06</v>
      </c>
      <c r="AG129" t="n">
        <v>0.09958333333333334</v>
      </c>
      <c r="AH129" t="n">
        <v>83206.19005028982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10.4554</v>
      </c>
      <c r="E130" t="n">
        <v>9.56</v>
      </c>
      <c r="F130" t="n">
        <v>6.72</v>
      </c>
      <c r="G130" t="n">
        <v>134.38</v>
      </c>
      <c r="H130" t="n">
        <v>2.01</v>
      </c>
      <c r="I130" t="n">
        <v>3</v>
      </c>
      <c r="J130" t="n">
        <v>292.32</v>
      </c>
      <c r="K130" t="n">
        <v>57.72</v>
      </c>
      <c r="L130" t="n">
        <v>33</v>
      </c>
      <c r="M130" t="n">
        <v>1</v>
      </c>
      <c r="N130" t="n">
        <v>81.59999999999999</v>
      </c>
      <c r="O130" t="n">
        <v>36287.56</v>
      </c>
      <c r="P130" t="n">
        <v>91.22</v>
      </c>
      <c r="Q130" t="n">
        <v>204.15</v>
      </c>
      <c r="R130" t="n">
        <v>22.67</v>
      </c>
      <c r="S130" t="n">
        <v>17.37</v>
      </c>
      <c r="T130" t="n">
        <v>560.34</v>
      </c>
      <c r="U130" t="n">
        <v>0.77</v>
      </c>
      <c r="V130" t="n">
        <v>0.76</v>
      </c>
      <c r="W130" t="n">
        <v>1.14</v>
      </c>
      <c r="X130" t="n">
        <v>0.03</v>
      </c>
      <c r="Y130" t="n">
        <v>1</v>
      </c>
      <c r="Z130" t="n">
        <v>10</v>
      </c>
      <c r="AA130" t="n">
        <v>67.28771618025455</v>
      </c>
      <c r="AB130" t="n">
        <v>92.06602180231924</v>
      </c>
      <c r="AC130" t="n">
        <v>83.27936989700146</v>
      </c>
      <c r="AD130" t="n">
        <v>67287.71618025455</v>
      </c>
      <c r="AE130" t="n">
        <v>92066.02180231924</v>
      </c>
      <c r="AF130" t="n">
        <v>2.370390046667043e-06</v>
      </c>
      <c r="AG130" t="n">
        <v>0.09958333333333334</v>
      </c>
      <c r="AH130" t="n">
        <v>83279.36989700145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10.4557</v>
      </c>
      <c r="E131" t="n">
        <v>9.56</v>
      </c>
      <c r="F131" t="n">
        <v>6.72</v>
      </c>
      <c r="G131" t="n">
        <v>134.37</v>
      </c>
      <c r="H131" t="n">
        <v>2.02</v>
      </c>
      <c r="I131" t="n">
        <v>3</v>
      </c>
      <c r="J131" t="n">
        <v>292.84</v>
      </c>
      <c r="K131" t="n">
        <v>57.72</v>
      </c>
      <c r="L131" t="n">
        <v>33.25</v>
      </c>
      <c r="M131" t="n">
        <v>1</v>
      </c>
      <c r="N131" t="n">
        <v>81.86</v>
      </c>
      <c r="O131" t="n">
        <v>36350.81</v>
      </c>
      <c r="P131" t="n">
        <v>91.52</v>
      </c>
      <c r="Q131" t="n">
        <v>204.14</v>
      </c>
      <c r="R131" t="n">
        <v>22.65</v>
      </c>
      <c r="S131" t="n">
        <v>17.37</v>
      </c>
      <c r="T131" t="n">
        <v>554.6</v>
      </c>
      <c r="U131" t="n">
        <v>0.77</v>
      </c>
      <c r="V131" t="n">
        <v>0.76</v>
      </c>
      <c r="W131" t="n">
        <v>1.14</v>
      </c>
      <c r="X131" t="n">
        <v>0.03</v>
      </c>
      <c r="Y131" t="n">
        <v>1</v>
      </c>
      <c r="Z131" t="n">
        <v>10</v>
      </c>
      <c r="AA131" t="n">
        <v>67.44198448673806</v>
      </c>
      <c r="AB131" t="n">
        <v>92.27709850508721</v>
      </c>
      <c r="AC131" t="n">
        <v>83.47030173550533</v>
      </c>
      <c r="AD131" t="n">
        <v>67441.98448673806</v>
      </c>
      <c r="AE131" t="n">
        <v>92277.09850508721</v>
      </c>
      <c r="AF131" t="n">
        <v>2.370458060995907e-06</v>
      </c>
      <c r="AG131" t="n">
        <v>0.09958333333333334</v>
      </c>
      <c r="AH131" t="n">
        <v>83470.30173550533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10.4548</v>
      </c>
      <c r="E132" t="n">
        <v>9.56</v>
      </c>
      <c r="F132" t="n">
        <v>6.72</v>
      </c>
      <c r="G132" t="n">
        <v>134.39</v>
      </c>
      <c r="H132" t="n">
        <v>2.03</v>
      </c>
      <c r="I132" t="n">
        <v>3</v>
      </c>
      <c r="J132" t="n">
        <v>293.35</v>
      </c>
      <c r="K132" t="n">
        <v>57.72</v>
      </c>
      <c r="L132" t="n">
        <v>33.5</v>
      </c>
      <c r="M132" t="n">
        <v>1</v>
      </c>
      <c r="N132" t="n">
        <v>82.13</v>
      </c>
      <c r="O132" t="n">
        <v>36414.16</v>
      </c>
      <c r="P132" t="n">
        <v>91.59</v>
      </c>
      <c r="Q132" t="n">
        <v>204.14</v>
      </c>
      <c r="R132" t="n">
        <v>22.68</v>
      </c>
      <c r="S132" t="n">
        <v>17.37</v>
      </c>
      <c r="T132" t="n">
        <v>569.5</v>
      </c>
      <c r="U132" t="n">
        <v>0.77</v>
      </c>
      <c r="V132" t="n">
        <v>0.76</v>
      </c>
      <c r="W132" t="n">
        <v>1.14</v>
      </c>
      <c r="X132" t="n">
        <v>0.03</v>
      </c>
      <c r="Y132" t="n">
        <v>1</v>
      </c>
      <c r="Z132" t="n">
        <v>10</v>
      </c>
      <c r="AA132" t="n">
        <v>67.48405982582885</v>
      </c>
      <c r="AB132" t="n">
        <v>92.33466784026416</v>
      </c>
      <c r="AC132" t="n">
        <v>83.52237673413208</v>
      </c>
      <c r="AD132" t="n">
        <v>67484.05982582885</v>
      </c>
      <c r="AE132" t="n">
        <v>92334.66784026416</v>
      </c>
      <c r="AF132" t="n">
        <v>2.370254018009316e-06</v>
      </c>
      <c r="AG132" t="n">
        <v>0.09958333333333334</v>
      </c>
      <c r="AH132" t="n">
        <v>83522.37673413208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10.4578</v>
      </c>
      <c r="E133" t="n">
        <v>9.56</v>
      </c>
      <c r="F133" t="n">
        <v>6.72</v>
      </c>
      <c r="G133" t="n">
        <v>134.33</v>
      </c>
      <c r="H133" t="n">
        <v>2.05</v>
      </c>
      <c r="I133" t="n">
        <v>3</v>
      </c>
      <c r="J133" t="n">
        <v>293.87</v>
      </c>
      <c r="K133" t="n">
        <v>57.72</v>
      </c>
      <c r="L133" t="n">
        <v>33.75</v>
      </c>
      <c r="M133" t="n">
        <v>1</v>
      </c>
      <c r="N133" t="n">
        <v>82.39</v>
      </c>
      <c r="O133" t="n">
        <v>36477.63</v>
      </c>
      <c r="P133" t="n">
        <v>91.77</v>
      </c>
      <c r="Q133" t="n">
        <v>204.14</v>
      </c>
      <c r="R133" t="n">
        <v>22.61</v>
      </c>
      <c r="S133" t="n">
        <v>17.37</v>
      </c>
      <c r="T133" t="n">
        <v>533.72</v>
      </c>
      <c r="U133" t="n">
        <v>0.77</v>
      </c>
      <c r="V133" t="n">
        <v>0.76</v>
      </c>
      <c r="W133" t="n">
        <v>1.14</v>
      </c>
      <c r="X133" t="n">
        <v>0.03</v>
      </c>
      <c r="Y133" t="n">
        <v>1</v>
      </c>
      <c r="Z133" t="n">
        <v>10</v>
      </c>
      <c r="AA133" t="n">
        <v>67.55892443705088</v>
      </c>
      <c r="AB133" t="n">
        <v>92.43710090413163</v>
      </c>
      <c r="AC133" t="n">
        <v>83.61503373014979</v>
      </c>
      <c r="AD133" t="n">
        <v>67558.92443705088</v>
      </c>
      <c r="AE133" t="n">
        <v>92437.10090413163</v>
      </c>
      <c r="AF133" t="n">
        <v>2.370934161297951e-06</v>
      </c>
      <c r="AG133" t="n">
        <v>0.09958333333333334</v>
      </c>
      <c r="AH133" t="n">
        <v>83615.03373014979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10.4563</v>
      </c>
      <c r="E134" t="n">
        <v>9.56</v>
      </c>
      <c r="F134" t="n">
        <v>6.72</v>
      </c>
      <c r="G134" t="n">
        <v>134.36</v>
      </c>
      <c r="H134" t="n">
        <v>2.06</v>
      </c>
      <c r="I134" t="n">
        <v>3</v>
      </c>
      <c r="J134" t="n">
        <v>294.38</v>
      </c>
      <c r="K134" t="n">
        <v>57.72</v>
      </c>
      <c r="L134" t="n">
        <v>34</v>
      </c>
      <c r="M134" t="n">
        <v>1</v>
      </c>
      <c r="N134" t="n">
        <v>82.66</v>
      </c>
      <c r="O134" t="n">
        <v>36541.2</v>
      </c>
      <c r="P134" t="n">
        <v>91.95999999999999</v>
      </c>
      <c r="Q134" t="n">
        <v>204.14</v>
      </c>
      <c r="R134" t="n">
        <v>22.61</v>
      </c>
      <c r="S134" t="n">
        <v>17.37</v>
      </c>
      <c r="T134" t="n">
        <v>534.28</v>
      </c>
      <c r="U134" t="n">
        <v>0.77</v>
      </c>
      <c r="V134" t="n">
        <v>0.76</v>
      </c>
      <c r="W134" t="n">
        <v>1.14</v>
      </c>
      <c r="X134" t="n">
        <v>0.03</v>
      </c>
      <c r="Y134" t="n">
        <v>1</v>
      </c>
      <c r="Z134" t="n">
        <v>10</v>
      </c>
      <c r="AA134" t="n">
        <v>67.66722289157555</v>
      </c>
      <c r="AB134" t="n">
        <v>92.58527962740284</v>
      </c>
      <c r="AC134" t="n">
        <v>83.74907048404219</v>
      </c>
      <c r="AD134" t="n">
        <v>67667.22289157555</v>
      </c>
      <c r="AE134" t="n">
        <v>92585.27962740284</v>
      </c>
      <c r="AF134" t="n">
        <v>2.370594089653634e-06</v>
      </c>
      <c r="AG134" t="n">
        <v>0.09958333333333334</v>
      </c>
      <c r="AH134" t="n">
        <v>83749.0704840422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10.4554</v>
      </c>
      <c r="E135" t="n">
        <v>9.56</v>
      </c>
      <c r="F135" t="n">
        <v>6.72</v>
      </c>
      <c r="G135" t="n">
        <v>134.38</v>
      </c>
      <c r="H135" t="n">
        <v>2.07</v>
      </c>
      <c r="I135" t="n">
        <v>3</v>
      </c>
      <c r="J135" t="n">
        <v>294.9</v>
      </c>
      <c r="K135" t="n">
        <v>57.72</v>
      </c>
      <c r="L135" t="n">
        <v>34.25</v>
      </c>
      <c r="M135" t="n">
        <v>1</v>
      </c>
      <c r="N135" t="n">
        <v>82.92</v>
      </c>
      <c r="O135" t="n">
        <v>36604.89</v>
      </c>
      <c r="P135" t="n">
        <v>92.02</v>
      </c>
      <c r="Q135" t="n">
        <v>204.14</v>
      </c>
      <c r="R135" t="n">
        <v>22.69</v>
      </c>
      <c r="S135" t="n">
        <v>17.37</v>
      </c>
      <c r="T135" t="n">
        <v>572.79</v>
      </c>
      <c r="U135" t="n">
        <v>0.77</v>
      </c>
      <c r="V135" t="n">
        <v>0.76</v>
      </c>
      <c r="W135" t="n">
        <v>1.14</v>
      </c>
      <c r="X135" t="n">
        <v>0.03</v>
      </c>
      <c r="Y135" t="n">
        <v>1</v>
      </c>
      <c r="Z135" t="n">
        <v>10</v>
      </c>
      <c r="AA135" t="n">
        <v>67.70411027838247</v>
      </c>
      <c r="AB135" t="n">
        <v>92.63575057738871</v>
      </c>
      <c r="AC135" t="n">
        <v>83.79472455739783</v>
      </c>
      <c r="AD135" t="n">
        <v>67704.11027838248</v>
      </c>
      <c r="AE135" t="n">
        <v>92635.75057738871</v>
      </c>
      <c r="AF135" t="n">
        <v>2.370390046667043e-06</v>
      </c>
      <c r="AG135" t="n">
        <v>0.09958333333333334</v>
      </c>
      <c r="AH135" t="n">
        <v>83794.72455739783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10.4517</v>
      </c>
      <c r="E136" t="n">
        <v>9.57</v>
      </c>
      <c r="F136" t="n">
        <v>6.72</v>
      </c>
      <c r="G136" t="n">
        <v>134.44</v>
      </c>
      <c r="H136" t="n">
        <v>2.08</v>
      </c>
      <c r="I136" t="n">
        <v>3</v>
      </c>
      <c r="J136" t="n">
        <v>295.41</v>
      </c>
      <c r="K136" t="n">
        <v>57.72</v>
      </c>
      <c r="L136" t="n">
        <v>34.5</v>
      </c>
      <c r="M136" t="n">
        <v>1</v>
      </c>
      <c r="N136" t="n">
        <v>83.19</v>
      </c>
      <c r="O136" t="n">
        <v>36668.68</v>
      </c>
      <c r="P136" t="n">
        <v>92.09999999999999</v>
      </c>
      <c r="Q136" t="n">
        <v>204.14</v>
      </c>
      <c r="R136" t="n">
        <v>22.77</v>
      </c>
      <c r="S136" t="n">
        <v>17.37</v>
      </c>
      <c r="T136" t="n">
        <v>614.1799999999999</v>
      </c>
      <c r="U136" t="n">
        <v>0.76</v>
      </c>
      <c r="V136" t="n">
        <v>0.76</v>
      </c>
      <c r="W136" t="n">
        <v>1.14</v>
      </c>
      <c r="X136" t="n">
        <v>0.03</v>
      </c>
      <c r="Y136" t="n">
        <v>1</v>
      </c>
      <c r="Z136" t="n">
        <v>10</v>
      </c>
      <c r="AA136" t="n">
        <v>67.76936658517468</v>
      </c>
      <c r="AB136" t="n">
        <v>92.72503713524682</v>
      </c>
      <c r="AC136" t="n">
        <v>83.87548973148847</v>
      </c>
      <c r="AD136" t="n">
        <v>67769.36658517468</v>
      </c>
      <c r="AE136" t="n">
        <v>92725.03713524682</v>
      </c>
      <c r="AF136" t="n">
        <v>2.369551203277725e-06</v>
      </c>
      <c r="AG136" t="n">
        <v>0.0996875</v>
      </c>
      <c r="AH136" t="n">
        <v>83875.48973148847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10.4533</v>
      </c>
      <c r="E137" t="n">
        <v>9.57</v>
      </c>
      <c r="F137" t="n">
        <v>6.72</v>
      </c>
      <c r="G137" t="n">
        <v>134.42</v>
      </c>
      <c r="H137" t="n">
        <v>2.09</v>
      </c>
      <c r="I137" t="n">
        <v>3</v>
      </c>
      <c r="J137" t="n">
        <v>295.93</v>
      </c>
      <c r="K137" t="n">
        <v>57.72</v>
      </c>
      <c r="L137" t="n">
        <v>34.75</v>
      </c>
      <c r="M137" t="n">
        <v>1</v>
      </c>
      <c r="N137" t="n">
        <v>83.45999999999999</v>
      </c>
      <c r="O137" t="n">
        <v>36732.59</v>
      </c>
      <c r="P137" t="n">
        <v>92.06999999999999</v>
      </c>
      <c r="Q137" t="n">
        <v>204.14</v>
      </c>
      <c r="R137" t="n">
        <v>22.74</v>
      </c>
      <c r="S137" t="n">
        <v>17.37</v>
      </c>
      <c r="T137" t="n">
        <v>598.02</v>
      </c>
      <c r="U137" t="n">
        <v>0.76</v>
      </c>
      <c r="V137" t="n">
        <v>0.76</v>
      </c>
      <c r="W137" t="n">
        <v>1.14</v>
      </c>
      <c r="X137" t="n">
        <v>0.03</v>
      </c>
      <c r="Y137" t="n">
        <v>1</v>
      </c>
      <c r="Z137" t="n">
        <v>10</v>
      </c>
      <c r="AA137" t="n">
        <v>67.74367270029417</v>
      </c>
      <c r="AB137" t="n">
        <v>92.68988162841914</v>
      </c>
      <c r="AC137" t="n">
        <v>83.84368941689132</v>
      </c>
      <c r="AD137" t="n">
        <v>67743.67270029416</v>
      </c>
      <c r="AE137" t="n">
        <v>92689.88162841914</v>
      </c>
      <c r="AF137" t="n">
        <v>2.369913946364998e-06</v>
      </c>
      <c r="AG137" t="n">
        <v>0.0996875</v>
      </c>
      <c r="AH137" t="n">
        <v>83843.68941689133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10.4548</v>
      </c>
      <c r="E138" t="n">
        <v>9.56</v>
      </c>
      <c r="F138" t="n">
        <v>6.72</v>
      </c>
      <c r="G138" t="n">
        <v>134.39</v>
      </c>
      <c r="H138" t="n">
        <v>2.1</v>
      </c>
      <c r="I138" t="n">
        <v>3</v>
      </c>
      <c r="J138" t="n">
        <v>296.45</v>
      </c>
      <c r="K138" t="n">
        <v>57.72</v>
      </c>
      <c r="L138" t="n">
        <v>35</v>
      </c>
      <c r="M138" t="n">
        <v>1</v>
      </c>
      <c r="N138" t="n">
        <v>83.73</v>
      </c>
      <c r="O138" t="n">
        <v>36796.61</v>
      </c>
      <c r="P138" t="n">
        <v>92.17</v>
      </c>
      <c r="Q138" t="n">
        <v>204.14</v>
      </c>
      <c r="R138" t="n">
        <v>22.71</v>
      </c>
      <c r="S138" t="n">
        <v>17.37</v>
      </c>
      <c r="T138" t="n">
        <v>584.08</v>
      </c>
      <c r="U138" t="n">
        <v>0.76</v>
      </c>
      <c r="V138" t="n">
        <v>0.76</v>
      </c>
      <c r="W138" t="n">
        <v>1.14</v>
      </c>
      <c r="X138" t="n">
        <v>0.03</v>
      </c>
      <c r="Y138" t="n">
        <v>1</v>
      </c>
      <c r="Z138" t="n">
        <v>10</v>
      </c>
      <c r="AA138" t="n">
        <v>67.78596287216509</v>
      </c>
      <c r="AB138" t="n">
        <v>92.74774490728356</v>
      </c>
      <c r="AC138" t="n">
        <v>83.89603030563259</v>
      </c>
      <c r="AD138" t="n">
        <v>67785.96287216508</v>
      </c>
      <c r="AE138" t="n">
        <v>92747.74490728356</v>
      </c>
      <c r="AF138" t="n">
        <v>2.370254018009316e-06</v>
      </c>
      <c r="AG138" t="n">
        <v>0.09958333333333334</v>
      </c>
      <c r="AH138" t="n">
        <v>83896.03030563259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10.4533</v>
      </c>
      <c r="E139" t="n">
        <v>9.57</v>
      </c>
      <c r="F139" t="n">
        <v>6.72</v>
      </c>
      <c r="G139" t="n">
        <v>134.42</v>
      </c>
      <c r="H139" t="n">
        <v>2.11</v>
      </c>
      <c r="I139" t="n">
        <v>3</v>
      </c>
      <c r="J139" t="n">
        <v>296.97</v>
      </c>
      <c r="K139" t="n">
        <v>57.72</v>
      </c>
      <c r="L139" t="n">
        <v>35.25</v>
      </c>
      <c r="M139" t="n">
        <v>1</v>
      </c>
      <c r="N139" t="n">
        <v>84</v>
      </c>
      <c r="O139" t="n">
        <v>36860.74</v>
      </c>
      <c r="P139" t="n">
        <v>92.27</v>
      </c>
      <c r="Q139" t="n">
        <v>204.14</v>
      </c>
      <c r="R139" t="n">
        <v>22.76</v>
      </c>
      <c r="S139" t="n">
        <v>17.37</v>
      </c>
      <c r="T139" t="n">
        <v>606.08</v>
      </c>
      <c r="U139" t="n">
        <v>0.76</v>
      </c>
      <c r="V139" t="n">
        <v>0.76</v>
      </c>
      <c r="W139" t="n">
        <v>1.14</v>
      </c>
      <c r="X139" t="n">
        <v>0.03</v>
      </c>
      <c r="Y139" t="n">
        <v>1</v>
      </c>
      <c r="Z139" t="n">
        <v>10</v>
      </c>
      <c r="AA139" t="n">
        <v>67.84779213754285</v>
      </c>
      <c r="AB139" t="n">
        <v>92.83234243588811</v>
      </c>
      <c r="AC139" t="n">
        <v>83.97255396484051</v>
      </c>
      <c r="AD139" t="n">
        <v>67847.79213754286</v>
      </c>
      <c r="AE139" t="n">
        <v>92832.3424358881</v>
      </c>
      <c r="AF139" t="n">
        <v>2.369913946364998e-06</v>
      </c>
      <c r="AG139" t="n">
        <v>0.0996875</v>
      </c>
      <c r="AH139" t="n">
        <v>83972.55396484051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10.453</v>
      </c>
      <c r="E140" t="n">
        <v>9.57</v>
      </c>
      <c r="F140" t="n">
        <v>6.72</v>
      </c>
      <c r="G140" t="n">
        <v>134.42</v>
      </c>
      <c r="H140" t="n">
        <v>2.13</v>
      </c>
      <c r="I140" t="n">
        <v>3</v>
      </c>
      <c r="J140" t="n">
        <v>297.49</v>
      </c>
      <c r="K140" t="n">
        <v>57.72</v>
      </c>
      <c r="L140" t="n">
        <v>35.5</v>
      </c>
      <c r="M140" t="n">
        <v>1</v>
      </c>
      <c r="N140" t="n">
        <v>84.27</v>
      </c>
      <c r="O140" t="n">
        <v>36924.99</v>
      </c>
      <c r="P140" t="n">
        <v>92.27</v>
      </c>
      <c r="Q140" t="n">
        <v>204.14</v>
      </c>
      <c r="R140" t="n">
        <v>22.73</v>
      </c>
      <c r="S140" t="n">
        <v>17.37</v>
      </c>
      <c r="T140" t="n">
        <v>592.88</v>
      </c>
      <c r="U140" t="n">
        <v>0.76</v>
      </c>
      <c r="V140" t="n">
        <v>0.76</v>
      </c>
      <c r="W140" t="n">
        <v>1.14</v>
      </c>
      <c r="X140" t="n">
        <v>0.03</v>
      </c>
      <c r="Y140" t="n">
        <v>1</v>
      </c>
      <c r="Z140" t="n">
        <v>10</v>
      </c>
      <c r="AA140" t="n">
        <v>67.84968368681156</v>
      </c>
      <c r="AB140" t="n">
        <v>92.8349305370468</v>
      </c>
      <c r="AC140" t="n">
        <v>83.97489506125704</v>
      </c>
      <c r="AD140" t="n">
        <v>67849.68368681156</v>
      </c>
      <c r="AE140" t="n">
        <v>92834.93053704681</v>
      </c>
      <c r="AF140" t="n">
        <v>2.369845932036134e-06</v>
      </c>
      <c r="AG140" t="n">
        <v>0.0996875</v>
      </c>
      <c r="AH140" t="n">
        <v>83974.89506125705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10.449</v>
      </c>
      <c r="E141" t="n">
        <v>9.57</v>
      </c>
      <c r="F141" t="n">
        <v>6.72</v>
      </c>
      <c r="G141" t="n">
        <v>134.49</v>
      </c>
      <c r="H141" t="n">
        <v>2.14</v>
      </c>
      <c r="I141" t="n">
        <v>3</v>
      </c>
      <c r="J141" t="n">
        <v>298.01</v>
      </c>
      <c r="K141" t="n">
        <v>57.72</v>
      </c>
      <c r="L141" t="n">
        <v>35.75</v>
      </c>
      <c r="M141" t="n">
        <v>1</v>
      </c>
      <c r="N141" t="n">
        <v>84.54000000000001</v>
      </c>
      <c r="O141" t="n">
        <v>36989.35</v>
      </c>
      <c r="P141" t="n">
        <v>92.39</v>
      </c>
      <c r="Q141" t="n">
        <v>204.14</v>
      </c>
      <c r="R141" t="n">
        <v>22.82</v>
      </c>
      <c r="S141" t="n">
        <v>17.37</v>
      </c>
      <c r="T141" t="n">
        <v>636.63</v>
      </c>
      <c r="U141" t="n">
        <v>0.76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67.93741209345077</v>
      </c>
      <c r="AB141" t="n">
        <v>92.95496441331468</v>
      </c>
      <c r="AC141" t="n">
        <v>84.08347307284255</v>
      </c>
      <c r="AD141" t="n">
        <v>67937.41209345078</v>
      </c>
      <c r="AE141" t="n">
        <v>92954.96441331468</v>
      </c>
      <c r="AF141" t="n">
        <v>2.368939074317953e-06</v>
      </c>
      <c r="AG141" t="n">
        <v>0.0996875</v>
      </c>
      <c r="AH141" t="n">
        <v>84083.47307284255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10.4496</v>
      </c>
      <c r="E142" t="n">
        <v>9.57</v>
      </c>
      <c r="F142" t="n">
        <v>6.72</v>
      </c>
      <c r="G142" t="n">
        <v>134.48</v>
      </c>
      <c r="H142" t="n">
        <v>2.15</v>
      </c>
      <c r="I142" t="n">
        <v>3</v>
      </c>
      <c r="J142" t="n">
        <v>298.54</v>
      </c>
      <c r="K142" t="n">
        <v>57.72</v>
      </c>
      <c r="L142" t="n">
        <v>36</v>
      </c>
      <c r="M142" t="n">
        <v>0</v>
      </c>
      <c r="N142" t="n">
        <v>84.81</v>
      </c>
      <c r="O142" t="n">
        <v>37053.82</v>
      </c>
      <c r="P142" t="n">
        <v>92.53</v>
      </c>
      <c r="Q142" t="n">
        <v>204.14</v>
      </c>
      <c r="R142" t="n">
        <v>22.82</v>
      </c>
      <c r="S142" t="n">
        <v>17.37</v>
      </c>
      <c r="T142" t="n">
        <v>637.86</v>
      </c>
      <c r="U142" t="n">
        <v>0.76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68.00653203090192</v>
      </c>
      <c r="AB142" t="n">
        <v>93.04953736109172</v>
      </c>
      <c r="AC142" t="n">
        <v>84.16902011121775</v>
      </c>
      <c r="AD142" t="n">
        <v>68006.53203090193</v>
      </c>
      <c r="AE142" t="n">
        <v>93049.53736109172</v>
      </c>
      <c r="AF142" t="n">
        <v>2.36907510297568e-06</v>
      </c>
      <c r="AG142" t="n">
        <v>0.0996875</v>
      </c>
      <c r="AH142" t="n">
        <v>84169.02011121775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5.4493</v>
      </c>
      <c r="E2" t="n">
        <v>18.35</v>
      </c>
      <c r="F2" t="n">
        <v>9.1</v>
      </c>
      <c r="G2" t="n">
        <v>4.67</v>
      </c>
      <c r="H2" t="n">
        <v>0.06</v>
      </c>
      <c r="I2" t="n">
        <v>117</v>
      </c>
      <c r="J2" t="n">
        <v>285.18</v>
      </c>
      <c r="K2" t="n">
        <v>61.2</v>
      </c>
      <c r="L2" t="n">
        <v>1</v>
      </c>
      <c r="M2" t="n">
        <v>115</v>
      </c>
      <c r="N2" t="n">
        <v>77.98</v>
      </c>
      <c r="O2" t="n">
        <v>35406.83</v>
      </c>
      <c r="P2" t="n">
        <v>161.87</v>
      </c>
      <c r="Q2" t="n">
        <v>204.31</v>
      </c>
      <c r="R2" t="n">
        <v>96.97</v>
      </c>
      <c r="S2" t="n">
        <v>17.37</v>
      </c>
      <c r="T2" t="n">
        <v>37141.7</v>
      </c>
      <c r="U2" t="n">
        <v>0.18</v>
      </c>
      <c r="V2" t="n">
        <v>0.5600000000000001</v>
      </c>
      <c r="W2" t="n">
        <v>1.32</v>
      </c>
      <c r="X2" t="n">
        <v>2.4</v>
      </c>
      <c r="Y2" t="n">
        <v>1</v>
      </c>
      <c r="Z2" t="n">
        <v>10</v>
      </c>
      <c r="AA2" t="n">
        <v>214.003395797151</v>
      </c>
      <c r="AB2" t="n">
        <v>292.808887293025</v>
      </c>
      <c r="AC2" t="n">
        <v>264.8636180497194</v>
      </c>
      <c r="AD2" t="n">
        <v>214003.395797151</v>
      </c>
      <c r="AE2" t="n">
        <v>292808.887293025</v>
      </c>
      <c r="AF2" t="n">
        <v>1.196992396948746e-06</v>
      </c>
      <c r="AG2" t="n">
        <v>0.1911458333333333</v>
      </c>
      <c r="AH2" t="n">
        <v>264863.6180497194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6.185</v>
      </c>
      <c r="E3" t="n">
        <v>16.17</v>
      </c>
      <c r="F3" t="n">
        <v>8.48</v>
      </c>
      <c r="G3" t="n">
        <v>5.78</v>
      </c>
      <c r="H3" t="n">
        <v>0.08</v>
      </c>
      <c r="I3" t="n">
        <v>88</v>
      </c>
      <c r="J3" t="n">
        <v>285.68</v>
      </c>
      <c r="K3" t="n">
        <v>61.2</v>
      </c>
      <c r="L3" t="n">
        <v>1.25</v>
      </c>
      <c r="M3" t="n">
        <v>86</v>
      </c>
      <c r="N3" t="n">
        <v>78.23999999999999</v>
      </c>
      <c r="O3" t="n">
        <v>35468.6</v>
      </c>
      <c r="P3" t="n">
        <v>150.75</v>
      </c>
      <c r="Q3" t="n">
        <v>204.32</v>
      </c>
      <c r="R3" t="n">
        <v>77.37</v>
      </c>
      <c r="S3" t="n">
        <v>17.37</v>
      </c>
      <c r="T3" t="n">
        <v>27485.9</v>
      </c>
      <c r="U3" t="n">
        <v>0.22</v>
      </c>
      <c r="V3" t="n">
        <v>0.6</v>
      </c>
      <c r="W3" t="n">
        <v>1.28</v>
      </c>
      <c r="X3" t="n">
        <v>1.78</v>
      </c>
      <c r="Y3" t="n">
        <v>1</v>
      </c>
      <c r="Z3" t="n">
        <v>10</v>
      </c>
      <c r="AA3" t="n">
        <v>175.9501693428896</v>
      </c>
      <c r="AB3" t="n">
        <v>240.7427840684626</v>
      </c>
      <c r="AC3" t="n">
        <v>217.7666306416578</v>
      </c>
      <c r="AD3" t="n">
        <v>175950.1693428896</v>
      </c>
      <c r="AE3" t="n">
        <v>240742.7840684626</v>
      </c>
      <c r="AF3" t="n">
        <v>1.358596145399959e-06</v>
      </c>
      <c r="AG3" t="n">
        <v>0.1684375</v>
      </c>
      <c r="AH3" t="n">
        <v>217766.6306416578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6.7485</v>
      </c>
      <c r="E4" t="n">
        <v>14.82</v>
      </c>
      <c r="F4" t="n">
        <v>8.1</v>
      </c>
      <c r="G4" t="n">
        <v>6.94</v>
      </c>
      <c r="H4" t="n">
        <v>0.09</v>
      </c>
      <c r="I4" t="n">
        <v>70</v>
      </c>
      <c r="J4" t="n">
        <v>286.19</v>
      </c>
      <c r="K4" t="n">
        <v>61.2</v>
      </c>
      <c r="L4" t="n">
        <v>1.5</v>
      </c>
      <c r="M4" t="n">
        <v>68</v>
      </c>
      <c r="N4" t="n">
        <v>78.48999999999999</v>
      </c>
      <c r="O4" t="n">
        <v>35530.47</v>
      </c>
      <c r="P4" t="n">
        <v>143.91</v>
      </c>
      <c r="Q4" t="n">
        <v>204.26</v>
      </c>
      <c r="R4" t="n">
        <v>65.78</v>
      </c>
      <c r="S4" t="n">
        <v>17.37</v>
      </c>
      <c r="T4" t="n">
        <v>21782</v>
      </c>
      <c r="U4" t="n">
        <v>0.26</v>
      </c>
      <c r="V4" t="n">
        <v>0.63</v>
      </c>
      <c r="W4" t="n">
        <v>1.24</v>
      </c>
      <c r="X4" t="n">
        <v>1.4</v>
      </c>
      <c r="Y4" t="n">
        <v>1</v>
      </c>
      <c r="Z4" t="n">
        <v>10</v>
      </c>
      <c r="AA4" t="n">
        <v>154.1892855094937</v>
      </c>
      <c r="AB4" t="n">
        <v>210.9685827851854</v>
      </c>
      <c r="AC4" t="n">
        <v>190.8340373404932</v>
      </c>
      <c r="AD4" t="n">
        <v>154189.2855094937</v>
      </c>
      <c r="AE4" t="n">
        <v>210968.5827851855</v>
      </c>
      <c r="AF4" t="n">
        <v>1.482374468428719e-06</v>
      </c>
      <c r="AG4" t="n">
        <v>0.154375</v>
      </c>
      <c r="AH4" t="n">
        <v>190834.0373404932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7.1368</v>
      </c>
      <c r="E5" t="n">
        <v>14.01</v>
      </c>
      <c r="F5" t="n">
        <v>7.88</v>
      </c>
      <c r="G5" t="n">
        <v>8.02</v>
      </c>
      <c r="H5" t="n">
        <v>0.11</v>
      </c>
      <c r="I5" t="n">
        <v>59</v>
      </c>
      <c r="J5" t="n">
        <v>286.69</v>
      </c>
      <c r="K5" t="n">
        <v>61.2</v>
      </c>
      <c r="L5" t="n">
        <v>1.75</v>
      </c>
      <c r="M5" t="n">
        <v>57</v>
      </c>
      <c r="N5" t="n">
        <v>78.73999999999999</v>
      </c>
      <c r="O5" t="n">
        <v>35592.57</v>
      </c>
      <c r="P5" t="n">
        <v>140.05</v>
      </c>
      <c r="Q5" t="n">
        <v>204.3</v>
      </c>
      <c r="R5" t="n">
        <v>58.78</v>
      </c>
      <c r="S5" t="n">
        <v>17.37</v>
      </c>
      <c r="T5" t="n">
        <v>18337.48</v>
      </c>
      <c r="U5" t="n">
        <v>0.3</v>
      </c>
      <c r="V5" t="n">
        <v>0.65</v>
      </c>
      <c r="W5" t="n">
        <v>1.24</v>
      </c>
      <c r="X5" t="n">
        <v>1.19</v>
      </c>
      <c r="Y5" t="n">
        <v>1</v>
      </c>
      <c r="Z5" t="n">
        <v>10</v>
      </c>
      <c r="AA5" t="n">
        <v>142.0205292186975</v>
      </c>
      <c r="AB5" t="n">
        <v>194.3187535804877</v>
      </c>
      <c r="AC5" t="n">
        <v>175.7732444669045</v>
      </c>
      <c r="AD5" t="n">
        <v>142020.5292186975</v>
      </c>
      <c r="AE5" t="n">
        <v>194318.7535804877</v>
      </c>
      <c r="AF5" t="n">
        <v>1.567668386498048e-06</v>
      </c>
      <c r="AG5" t="n">
        <v>0.1459375</v>
      </c>
      <c r="AH5" t="n">
        <v>175773.2444669045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7.5105</v>
      </c>
      <c r="E6" t="n">
        <v>13.31</v>
      </c>
      <c r="F6" t="n">
        <v>7.67</v>
      </c>
      <c r="G6" t="n">
        <v>9.210000000000001</v>
      </c>
      <c r="H6" t="n">
        <v>0.12</v>
      </c>
      <c r="I6" t="n">
        <v>50</v>
      </c>
      <c r="J6" t="n">
        <v>287.19</v>
      </c>
      <c r="K6" t="n">
        <v>61.2</v>
      </c>
      <c r="L6" t="n">
        <v>2</v>
      </c>
      <c r="M6" t="n">
        <v>48</v>
      </c>
      <c r="N6" t="n">
        <v>78.98999999999999</v>
      </c>
      <c r="O6" t="n">
        <v>35654.65</v>
      </c>
      <c r="P6" t="n">
        <v>136.22</v>
      </c>
      <c r="Q6" t="n">
        <v>204.15</v>
      </c>
      <c r="R6" t="n">
        <v>52.25</v>
      </c>
      <c r="S6" t="n">
        <v>17.37</v>
      </c>
      <c r="T6" t="n">
        <v>15118.14</v>
      </c>
      <c r="U6" t="n">
        <v>0.33</v>
      </c>
      <c r="V6" t="n">
        <v>0.67</v>
      </c>
      <c r="W6" t="n">
        <v>1.22</v>
      </c>
      <c r="X6" t="n">
        <v>0.98</v>
      </c>
      <c r="Y6" t="n">
        <v>1</v>
      </c>
      <c r="Z6" t="n">
        <v>10</v>
      </c>
      <c r="AA6" t="n">
        <v>131.421005911912</v>
      </c>
      <c r="AB6" t="n">
        <v>179.8160181741856</v>
      </c>
      <c r="AC6" t="n">
        <v>162.6546297730583</v>
      </c>
      <c r="AD6" t="n">
        <v>131421.005911912</v>
      </c>
      <c r="AE6" t="n">
        <v>179816.0181741857</v>
      </c>
      <c r="AF6" t="n">
        <v>1.649755270820759e-06</v>
      </c>
      <c r="AG6" t="n">
        <v>0.1386458333333333</v>
      </c>
      <c r="AH6" t="n">
        <v>162654.6297730583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7.7541</v>
      </c>
      <c r="E7" t="n">
        <v>12.9</v>
      </c>
      <c r="F7" t="n">
        <v>7.58</v>
      </c>
      <c r="G7" t="n">
        <v>10.33</v>
      </c>
      <c r="H7" t="n">
        <v>0.14</v>
      </c>
      <c r="I7" t="n">
        <v>44</v>
      </c>
      <c r="J7" t="n">
        <v>287.7</v>
      </c>
      <c r="K7" t="n">
        <v>61.2</v>
      </c>
      <c r="L7" t="n">
        <v>2.25</v>
      </c>
      <c r="M7" t="n">
        <v>42</v>
      </c>
      <c r="N7" t="n">
        <v>79.25</v>
      </c>
      <c r="O7" t="n">
        <v>35716.83</v>
      </c>
      <c r="P7" t="n">
        <v>134.46</v>
      </c>
      <c r="Q7" t="n">
        <v>204.19</v>
      </c>
      <c r="R7" t="n">
        <v>49.12</v>
      </c>
      <c r="S7" t="n">
        <v>17.37</v>
      </c>
      <c r="T7" t="n">
        <v>13580.69</v>
      </c>
      <c r="U7" t="n">
        <v>0.35</v>
      </c>
      <c r="V7" t="n">
        <v>0.67</v>
      </c>
      <c r="W7" t="n">
        <v>1.21</v>
      </c>
      <c r="X7" t="n">
        <v>0.88</v>
      </c>
      <c r="Y7" t="n">
        <v>1</v>
      </c>
      <c r="Z7" t="n">
        <v>10</v>
      </c>
      <c r="AA7" t="n">
        <v>125.7604190488984</v>
      </c>
      <c r="AB7" t="n">
        <v>172.0709535007468</v>
      </c>
      <c r="AC7" t="n">
        <v>155.6487432017834</v>
      </c>
      <c r="AD7" t="n">
        <v>125760.4190488984</v>
      </c>
      <c r="AE7" t="n">
        <v>172070.9535007468</v>
      </c>
      <c r="AF7" t="n">
        <v>1.703264409223254e-06</v>
      </c>
      <c r="AG7" t="n">
        <v>0.134375</v>
      </c>
      <c r="AH7" t="n">
        <v>155648.7432017834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7.9883</v>
      </c>
      <c r="E8" t="n">
        <v>12.52</v>
      </c>
      <c r="F8" t="n">
        <v>7.47</v>
      </c>
      <c r="G8" t="n">
        <v>11.49</v>
      </c>
      <c r="H8" t="n">
        <v>0.15</v>
      </c>
      <c r="I8" t="n">
        <v>39</v>
      </c>
      <c r="J8" t="n">
        <v>288.2</v>
      </c>
      <c r="K8" t="n">
        <v>61.2</v>
      </c>
      <c r="L8" t="n">
        <v>2.5</v>
      </c>
      <c r="M8" t="n">
        <v>37</v>
      </c>
      <c r="N8" t="n">
        <v>79.5</v>
      </c>
      <c r="O8" t="n">
        <v>35779.11</v>
      </c>
      <c r="P8" t="n">
        <v>132.48</v>
      </c>
      <c r="Q8" t="n">
        <v>204.25</v>
      </c>
      <c r="R8" t="n">
        <v>45.71</v>
      </c>
      <c r="S8" t="n">
        <v>17.37</v>
      </c>
      <c r="T8" t="n">
        <v>11900.03</v>
      </c>
      <c r="U8" t="n">
        <v>0.38</v>
      </c>
      <c r="V8" t="n">
        <v>0.68</v>
      </c>
      <c r="W8" t="n">
        <v>1.21</v>
      </c>
      <c r="X8" t="n">
        <v>0.77</v>
      </c>
      <c r="Y8" t="n">
        <v>1</v>
      </c>
      <c r="Z8" t="n">
        <v>10</v>
      </c>
      <c r="AA8" t="n">
        <v>120.3591476365371</v>
      </c>
      <c r="AB8" t="n">
        <v>164.6806956670805</v>
      </c>
      <c r="AC8" t="n">
        <v>148.9638012034679</v>
      </c>
      <c r="AD8" t="n">
        <v>120359.1476365371</v>
      </c>
      <c r="AE8" t="n">
        <v>164680.6956670805</v>
      </c>
      <c r="AF8" t="n">
        <v>1.754708745076555e-06</v>
      </c>
      <c r="AG8" t="n">
        <v>0.1304166666666667</v>
      </c>
      <c r="AH8" t="n">
        <v>148963.8012034679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8.141299999999999</v>
      </c>
      <c r="E9" t="n">
        <v>12.28</v>
      </c>
      <c r="F9" t="n">
        <v>7.39</v>
      </c>
      <c r="G9" t="n">
        <v>12.32</v>
      </c>
      <c r="H9" t="n">
        <v>0.17</v>
      </c>
      <c r="I9" t="n">
        <v>36</v>
      </c>
      <c r="J9" t="n">
        <v>288.71</v>
      </c>
      <c r="K9" t="n">
        <v>61.2</v>
      </c>
      <c r="L9" t="n">
        <v>2.75</v>
      </c>
      <c r="M9" t="n">
        <v>34</v>
      </c>
      <c r="N9" t="n">
        <v>79.76000000000001</v>
      </c>
      <c r="O9" t="n">
        <v>35841.5</v>
      </c>
      <c r="P9" t="n">
        <v>131.1</v>
      </c>
      <c r="Q9" t="n">
        <v>204.15</v>
      </c>
      <c r="R9" t="n">
        <v>43.86</v>
      </c>
      <c r="S9" t="n">
        <v>17.37</v>
      </c>
      <c r="T9" t="n">
        <v>10991.32</v>
      </c>
      <c r="U9" t="n">
        <v>0.4</v>
      </c>
      <c r="V9" t="n">
        <v>0.6899999999999999</v>
      </c>
      <c r="W9" t="n">
        <v>1.19</v>
      </c>
      <c r="X9" t="n">
        <v>0.7</v>
      </c>
      <c r="Y9" t="n">
        <v>1</v>
      </c>
      <c r="Z9" t="n">
        <v>10</v>
      </c>
      <c r="AA9" t="n">
        <v>116.9104550899561</v>
      </c>
      <c r="AB9" t="n">
        <v>159.9620423792735</v>
      </c>
      <c r="AC9" t="n">
        <v>144.6954895627763</v>
      </c>
      <c r="AD9" t="n">
        <v>116910.4550899561</v>
      </c>
      <c r="AE9" t="n">
        <v>159962.0423792735</v>
      </c>
      <c r="AF9" t="n">
        <v>1.788316701462358e-06</v>
      </c>
      <c r="AG9" t="n">
        <v>0.1279166666666667</v>
      </c>
      <c r="AH9" t="n">
        <v>144695.4895627763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8.3322</v>
      </c>
      <c r="E10" t="n">
        <v>12</v>
      </c>
      <c r="F10" t="n">
        <v>7.33</v>
      </c>
      <c r="G10" t="n">
        <v>13.74</v>
      </c>
      <c r="H10" t="n">
        <v>0.18</v>
      </c>
      <c r="I10" t="n">
        <v>32</v>
      </c>
      <c r="J10" t="n">
        <v>289.21</v>
      </c>
      <c r="K10" t="n">
        <v>61.2</v>
      </c>
      <c r="L10" t="n">
        <v>3</v>
      </c>
      <c r="M10" t="n">
        <v>30</v>
      </c>
      <c r="N10" t="n">
        <v>80.02</v>
      </c>
      <c r="O10" t="n">
        <v>35903.99</v>
      </c>
      <c r="P10" t="n">
        <v>129.84</v>
      </c>
      <c r="Q10" t="n">
        <v>204.2</v>
      </c>
      <c r="R10" t="n">
        <v>41.45</v>
      </c>
      <c r="S10" t="n">
        <v>17.37</v>
      </c>
      <c r="T10" t="n">
        <v>9809.4</v>
      </c>
      <c r="U10" t="n">
        <v>0.42</v>
      </c>
      <c r="V10" t="n">
        <v>0.7</v>
      </c>
      <c r="W10" t="n">
        <v>1.19</v>
      </c>
      <c r="X10" t="n">
        <v>0.64</v>
      </c>
      <c r="Y10" t="n">
        <v>1</v>
      </c>
      <c r="Z10" t="n">
        <v>10</v>
      </c>
      <c r="AA10" t="n">
        <v>113.230346828243</v>
      </c>
      <c r="AB10" t="n">
        <v>154.9267559006821</v>
      </c>
      <c r="AC10" t="n">
        <v>140.140763758631</v>
      </c>
      <c r="AD10" t="n">
        <v>113230.346828243</v>
      </c>
      <c r="AE10" t="n">
        <v>154926.7559006821</v>
      </c>
      <c r="AF10" t="n">
        <v>1.830249765998632e-06</v>
      </c>
      <c r="AG10" t="n">
        <v>0.125</v>
      </c>
      <c r="AH10" t="n">
        <v>140140.763758631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8.4452</v>
      </c>
      <c r="E11" t="n">
        <v>11.84</v>
      </c>
      <c r="F11" t="n">
        <v>7.28</v>
      </c>
      <c r="G11" t="n">
        <v>14.55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28</v>
      </c>
      <c r="N11" t="n">
        <v>80.27</v>
      </c>
      <c r="O11" t="n">
        <v>35966.59</v>
      </c>
      <c r="P11" t="n">
        <v>128.85</v>
      </c>
      <c r="Q11" t="n">
        <v>204.17</v>
      </c>
      <c r="R11" t="n">
        <v>40</v>
      </c>
      <c r="S11" t="n">
        <v>17.37</v>
      </c>
      <c r="T11" t="n">
        <v>9093.059999999999</v>
      </c>
      <c r="U11" t="n">
        <v>0.43</v>
      </c>
      <c r="V11" t="n">
        <v>0.7</v>
      </c>
      <c r="W11" t="n">
        <v>1.18</v>
      </c>
      <c r="X11" t="n">
        <v>0.58</v>
      </c>
      <c r="Y11" t="n">
        <v>1</v>
      </c>
      <c r="Z11" t="n">
        <v>10</v>
      </c>
      <c r="AA11" t="n">
        <v>110.9215517183907</v>
      </c>
      <c r="AB11" t="n">
        <v>151.7677605745322</v>
      </c>
      <c r="AC11" t="n">
        <v>137.28325851273</v>
      </c>
      <c r="AD11" t="n">
        <v>110921.5517183907</v>
      </c>
      <c r="AE11" t="n">
        <v>151767.7605745322</v>
      </c>
      <c r="AF11" t="n">
        <v>1.855071328558082e-06</v>
      </c>
      <c r="AG11" t="n">
        <v>0.1233333333333333</v>
      </c>
      <c r="AH11" t="n">
        <v>137283.25851273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8.5505</v>
      </c>
      <c r="E12" t="n">
        <v>11.7</v>
      </c>
      <c r="F12" t="n">
        <v>7.24</v>
      </c>
      <c r="G12" t="n">
        <v>15.51</v>
      </c>
      <c r="H12" t="n">
        <v>0.21</v>
      </c>
      <c r="I12" t="n">
        <v>28</v>
      </c>
      <c r="J12" t="n">
        <v>290.23</v>
      </c>
      <c r="K12" t="n">
        <v>61.2</v>
      </c>
      <c r="L12" t="n">
        <v>3.5</v>
      </c>
      <c r="M12" t="n">
        <v>26</v>
      </c>
      <c r="N12" t="n">
        <v>80.53</v>
      </c>
      <c r="O12" t="n">
        <v>36029.29</v>
      </c>
      <c r="P12" t="n">
        <v>128.09</v>
      </c>
      <c r="Q12" t="n">
        <v>204.14</v>
      </c>
      <c r="R12" t="n">
        <v>38.87</v>
      </c>
      <c r="S12" t="n">
        <v>17.37</v>
      </c>
      <c r="T12" t="n">
        <v>8539.66</v>
      </c>
      <c r="U12" t="n">
        <v>0.45</v>
      </c>
      <c r="V12" t="n">
        <v>0.71</v>
      </c>
      <c r="W12" t="n">
        <v>1.18</v>
      </c>
      <c r="X12" t="n">
        <v>0.55</v>
      </c>
      <c r="Y12" t="n">
        <v>1</v>
      </c>
      <c r="Z12" t="n">
        <v>10</v>
      </c>
      <c r="AA12" t="n">
        <v>108.9517709332984</v>
      </c>
      <c r="AB12" t="n">
        <v>149.0726196037752</v>
      </c>
      <c r="AC12" t="n">
        <v>134.8453380135671</v>
      </c>
      <c r="AD12" t="n">
        <v>108951.7709332984</v>
      </c>
      <c r="AE12" t="n">
        <v>149072.6196037752</v>
      </c>
      <c r="AF12" t="n">
        <v>1.878201510305958e-06</v>
      </c>
      <c r="AG12" t="n">
        <v>0.121875</v>
      </c>
      <c r="AH12" t="n">
        <v>134845.3380135671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8.662000000000001</v>
      </c>
      <c r="E13" t="n">
        <v>11.54</v>
      </c>
      <c r="F13" t="n">
        <v>7.19</v>
      </c>
      <c r="G13" t="n">
        <v>16.6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127.32</v>
      </c>
      <c r="Q13" t="n">
        <v>204.15</v>
      </c>
      <c r="R13" t="n">
        <v>37.45</v>
      </c>
      <c r="S13" t="n">
        <v>17.37</v>
      </c>
      <c r="T13" t="n">
        <v>7835.59</v>
      </c>
      <c r="U13" t="n">
        <v>0.46</v>
      </c>
      <c r="V13" t="n">
        <v>0.71</v>
      </c>
      <c r="W13" t="n">
        <v>1.18</v>
      </c>
      <c r="X13" t="n">
        <v>0.5</v>
      </c>
      <c r="Y13" t="n">
        <v>1</v>
      </c>
      <c r="Z13" t="n">
        <v>10</v>
      </c>
      <c r="AA13" t="n">
        <v>106.9130491249045</v>
      </c>
      <c r="AB13" t="n">
        <v>146.2831504834737</v>
      </c>
      <c r="AC13" t="n">
        <v>132.3220919110618</v>
      </c>
      <c r="AD13" t="n">
        <v>106913.0491249045</v>
      </c>
      <c r="AE13" t="n">
        <v>146283.1504834737</v>
      </c>
      <c r="AF13" t="n">
        <v>1.90269358309692e-06</v>
      </c>
      <c r="AG13" t="n">
        <v>0.1202083333333333</v>
      </c>
      <c r="AH13" t="n">
        <v>132322.0919110618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8.769600000000001</v>
      </c>
      <c r="E14" t="n">
        <v>11.4</v>
      </c>
      <c r="F14" t="n">
        <v>7.16</v>
      </c>
      <c r="G14" t="n">
        <v>17.9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126.66</v>
      </c>
      <c r="Q14" t="n">
        <v>204.16</v>
      </c>
      <c r="R14" t="n">
        <v>36.49</v>
      </c>
      <c r="S14" t="n">
        <v>17.37</v>
      </c>
      <c r="T14" t="n">
        <v>7368.82</v>
      </c>
      <c r="U14" t="n">
        <v>0.48</v>
      </c>
      <c r="V14" t="n">
        <v>0.71</v>
      </c>
      <c r="W14" t="n">
        <v>1.17</v>
      </c>
      <c r="X14" t="n">
        <v>0.47</v>
      </c>
      <c r="Y14" t="n">
        <v>1</v>
      </c>
      <c r="Z14" t="n">
        <v>10</v>
      </c>
      <c r="AA14" t="n">
        <v>105.1091375120472</v>
      </c>
      <c r="AB14" t="n">
        <v>143.8149590317998</v>
      </c>
      <c r="AC14" t="n">
        <v>130.0894611874064</v>
      </c>
      <c r="AD14" t="n">
        <v>105109.1375120472</v>
      </c>
      <c r="AE14" t="n">
        <v>143814.9590317998</v>
      </c>
      <c r="AF14" t="n">
        <v>1.926328982489811e-06</v>
      </c>
      <c r="AG14" t="n">
        <v>0.11875</v>
      </c>
      <c r="AH14" t="n">
        <v>130089.4611874064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8.831099999999999</v>
      </c>
      <c r="E15" t="n">
        <v>11.32</v>
      </c>
      <c r="F15" t="n">
        <v>7.13</v>
      </c>
      <c r="G15" t="n">
        <v>18.61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126.16</v>
      </c>
      <c r="Q15" t="n">
        <v>204.19</v>
      </c>
      <c r="R15" t="n">
        <v>35.49</v>
      </c>
      <c r="S15" t="n">
        <v>17.37</v>
      </c>
      <c r="T15" t="n">
        <v>6870.56</v>
      </c>
      <c r="U15" t="n">
        <v>0.49</v>
      </c>
      <c r="V15" t="n">
        <v>0.72</v>
      </c>
      <c r="W15" t="n">
        <v>1.18</v>
      </c>
      <c r="X15" t="n">
        <v>0.44</v>
      </c>
      <c r="Y15" t="n">
        <v>1</v>
      </c>
      <c r="Z15" t="n">
        <v>10</v>
      </c>
      <c r="AA15" t="n">
        <v>103.9784569821199</v>
      </c>
      <c r="AB15" t="n">
        <v>142.2679120486497</v>
      </c>
      <c r="AC15" t="n">
        <v>128.6900621970335</v>
      </c>
      <c r="AD15" t="n">
        <v>103978.4569821199</v>
      </c>
      <c r="AE15" t="n">
        <v>142267.9120486497</v>
      </c>
      <c r="AF15" t="n">
        <v>1.93983806299783e-06</v>
      </c>
      <c r="AG15" t="n">
        <v>0.1179166666666667</v>
      </c>
      <c r="AH15" t="n">
        <v>128690.0621970335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8.956300000000001</v>
      </c>
      <c r="E16" t="n">
        <v>11.17</v>
      </c>
      <c r="F16" t="n">
        <v>7.08</v>
      </c>
      <c r="G16" t="n">
        <v>20.24</v>
      </c>
      <c r="H16" t="n">
        <v>0.27</v>
      </c>
      <c r="I16" t="n">
        <v>21</v>
      </c>
      <c r="J16" t="n">
        <v>292.27</v>
      </c>
      <c r="K16" t="n">
        <v>61.2</v>
      </c>
      <c r="L16" t="n">
        <v>4.5</v>
      </c>
      <c r="M16" t="n">
        <v>19</v>
      </c>
      <c r="N16" t="n">
        <v>81.56999999999999</v>
      </c>
      <c r="O16" t="n">
        <v>36281.16</v>
      </c>
      <c r="P16" t="n">
        <v>125.16</v>
      </c>
      <c r="Q16" t="n">
        <v>204.14</v>
      </c>
      <c r="R16" t="n">
        <v>34.03</v>
      </c>
      <c r="S16" t="n">
        <v>17.37</v>
      </c>
      <c r="T16" t="n">
        <v>6154.33</v>
      </c>
      <c r="U16" t="n">
        <v>0.51</v>
      </c>
      <c r="V16" t="n">
        <v>0.72</v>
      </c>
      <c r="W16" t="n">
        <v>1.17</v>
      </c>
      <c r="X16" t="n">
        <v>0.39</v>
      </c>
      <c r="Y16" t="n">
        <v>1</v>
      </c>
      <c r="Z16" t="n">
        <v>10</v>
      </c>
      <c r="AA16" t="n">
        <v>101.7729126712185</v>
      </c>
      <c r="AB16" t="n">
        <v>139.2501890207281</v>
      </c>
      <c r="AC16" t="n">
        <v>125.960346419495</v>
      </c>
      <c r="AD16" t="n">
        <v>101772.9126712185</v>
      </c>
      <c r="AE16" t="n">
        <v>139250.1890207281</v>
      </c>
      <c r="AF16" t="n">
        <v>1.967339475674318e-06</v>
      </c>
      <c r="AG16" t="n">
        <v>0.1163541666666667</v>
      </c>
      <c r="AH16" t="n">
        <v>125960.346419495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9.010999999999999</v>
      </c>
      <c r="E17" t="n">
        <v>11.1</v>
      </c>
      <c r="F17" t="n">
        <v>7.07</v>
      </c>
      <c r="G17" t="n">
        <v>21.21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124.94</v>
      </c>
      <c r="Q17" t="n">
        <v>204.18</v>
      </c>
      <c r="R17" t="n">
        <v>33.59</v>
      </c>
      <c r="S17" t="n">
        <v>17.37</v>
      </c>
      <c r="T17" t="n">
        <v>5937.26</v>
      </c>
      <c r="U17" t="n">
        <v>0.52</v>
      </c>
      <c r="V17" t="n">
        <v>0.72</v>
      </c>
      <c r="W17" t="n">
        <v>1.17</v>
      </c>
      <c r="X17" t="n">
        <v>0.38</v>
      </c>
      <c r="Y17" t="n">
        <v>1</v>
      </c>
      <c r="Z17" t="n">
        <v>10</v>
      </c>
      <c r="AA17" t="n">
        <v>100.9987901766796</v>
      </c>
      <c r="AB17" t="n">
        <v>138.1910004718263</v>
      </c>
      <c r="AC17" t="n">
        <v>125.0022453391196</v>
      </c>
      <c r="AD17" t="n">
        <v>100998.7901766796</v>
      </c>
      <c r="AE17" t="n">
        <v>138191.0004718263</v>
      </c>
      <c r="AF17" t="n">
        <v>1.979354869231856e-06</v>
      </c>
      <c r="AG17" t="n">
        <v>0.115625</v>
      </c>
      <c r="AH17" t="n">
        <v>125002.2453391196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9.071400000000001</v>
      </c>
      <c r="E18" t="n">
        <v>11.02</v>
      </c>
      <c r="F18" t="n">
        <v>7.05</v>
      </c>
      <c r="G18" t="n">
        <v>22.26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124.41</v>
      </c>
      <c r="Q18" t="n">
        <v>204.21</v>
      </c>
      <c r="R18" t="n">
        <v>32.91</v>
      </c>
      <c r="S18" t="n">
        <v>17.37</v>
      </c>
      <c r="T18" t="n">
        <v>5603.91</v>
      </c>
      <c r="U18" t="n">
        <v>0.53</v>
      </c>
      <c r="V18" t="n">
        <v>0.72</v>
      </c>
      <c r="W18" t="n">
        <v>1.17</v>
      </c>
      <c r="X18" t="n">
        <v>0.36</v>
      </c>
      <c r="Y18" t="n">
        <v>1</v>
      </c>
      <c r="Z18" t="n">
        <v>10</v>
      </c>
      <c r="AA18" t="n">
        <v>99.95287530020748</v>
      </c>
      <c r="AB18" t="n">
        <v>136.7599335953301</v>
      </c>
      <c r="AC18" t="n">
        <v>123.7077574768008</v>
      </c>
      <c r="AD18" t="n">
        <v>99952.87530020748</v>
      </c>
      <c r="AE18" t="n">
        <v>136759.9335953301</v>
      </c>
      <c r="AF18" t="n">
        <v>1.992622323909651e-06</v>
      </c>
      <c r="AG18" t="n">
        <v>0.1147916666666667</v>
      </c>
      <c r="AH18" t="n">
        <v>123707.7574768008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9.134499999999999</v>
      </c>
      <c r="E19" t="n">
        <v>10.95</v>
      </c>
      <c r="F19" t="n">
        <v>7.03</v>
      </c>
      <c r="G19" t="n">
        <v>23.43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124.01</v>
      </c>
      <c r="Q19" t="n">
        <v>204.15</v>
      </c>
      <c r="R19" t="n">
        <v>32.34</v>
      </c>
      <c r="S19" t="n">
        <v>17.37</v>
      </c>
      <c r="T19" t="n">
        <v>5324.09</v>
      </c>
      <c r="U19" t="n">
        <v>0.54</v>
      </c>
      <c r="V19" t="n">
        <v>0.73</v>
      </c>
      <c r="W19" t="n">
        <v>1.16</v>
      </c>
      <c r="X19" t="n">
        <v>0.34</v>
      </c>
      <c r="Y19" t="n">
        <v>1</v>
      </c>
      <c r="Z19" t="n">
        <v>10</v>
      </c>
      <c r="AA19" t="n">
        <v>98.96989260331564</v>
      </c>
      <c r="AB19" t="n">
        <v>135.4149733033074</v>
      </c>
      <c r="AC19" t="n">
        <v>122.4911583073847</v>
      </c>
      <c r="AD19" t="n">
        <v>98969.89260331565</v>
      </c>
      <c r="AE19" t="n">
        <v>135414.9733033074</v>
      </c>
      <c r="AF19" t="n">
        <v>2.006482860170724e-06</v>
      </c>
      <c r="AG19" t="n">
        <v>0.1140625</v>
      </c>
      <c r="AH19" t="n">
        <v>122491.1583073847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9.133800000000001</v>
      </c>
      <c r="E20" t="n">
        <v>10.95</v>
      </c>
      <c r="F20" t="n">
        <v>7.03</v>
      </c>
      <c r="G20" t="n">
        <v>23.43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123.81</v>
      </c>
      <c r="Q20" t="n">
        <v>204.17</v>
      </c>
      <c r="R20" t="n">
        <v>32.14</v>
      </c>
      <c r="S20" t="n">
        <v>17.37</v>
      </c>
      <c r="T20" t="n">
        <v>5220.54</v>
      </c>
      <c r="U20" t="n">
        <v>0.54</v>
      </c>
      <c r="V20" t="n">
        <v>0.73</v>
      </c>
      <c r="W20" t="n">
        <v>1.17</v>
      </c>
      <c r="X20" t="n">
        <v>0.34</v>
      </c>
      <c r="Y20" t="n">
        <v>1</v>
      </c>
      <c r="Z20" t="n">
        <v>10</v>
      </c>
      <c r="AA20" t="n">
        <v>98.8581636104109</v>
      </c>
      <c r="AB20" t="n">
        <v>135.2621007660798</v>
      </c>
      <c r="AC20" t="n">
        <v>122.3528757105522</v>
      </c>
      <c r="AD20" t="n">
        <v>98858.16361041089</v>
      </c>
      <c r="AE20" t="n">
        <v>135262.1007660798</v>
      </c>
      <c r="AF20" t="n">
        <v>2.006329098278763e-06</v>
      </c>
      <c r="AG20" t="n">
        <v>0.1140625</v>
      </c>
      <c r="AH20" t="n">
        <v>122352.8757105522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9.1839</v>
      </c>
      <c r="E21" t="n">
        <v>10.89</v>
      </c>
      <c r="F21" t="n">
        <v>7.02</v>
      </c>
      <c r="G21" t="n">
        <v>24.79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123.89</v>
      </c>
      <c r="Q21" t="n">
        <v>204.15</v>
      </c>
      <c r="R21" t="n">
        <v>32.19</v>
      </c>
      <c r="S21" t="n">
        <v>17.37</v>
      </c>
      <c r="T21" t="n">
        <v>5249.9</v>
      </c>
      <c r="U21" t="n">
        <v>0.54</v>
      </c>
      <c r="V21" t="n">
        <v>0.73</v>
      </c>
      <c r="W21" t="n">
        <v>1.17</v>
      </c>
      <c r="X21" t="n">
        <v>0.33</v>
      </c>
      <c r="Y21" t="n">
        <v>1</v>
      </c>
      <c r="Z21" t="n">
        <v>10</v>
      </c>
      <c r="AA21" t="n">
        <v>98.34250236436417</v>
      </c>
      <c r="AB21" t="n">
        <v>134.5565502998705</v>
      </c>
      <c r="AC21" t="n">
        <v>121.7146619905913</v>
      </c>
      <c r="AD21" t="n">
        <v>98342.50236436416</v>
      </c>
      <c r="AE21" t="n">
        <v>134556.5502998705</v>
      </c>
      <c r="AF21" t="n">
        <v>2.017334056546271e-06</v>
      </c>
      <c r="AG21" t="n">
        <v>0.1134375</v>
      </c>
      <c r="AH21" t="n">
        <v>121714.6619905913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9.2583</v>
      </c>
      <c r="E22" t="n">
        <v>10.8</v>
      </c>
      <c r="F22" t="n">
        <v>6.99</v>
      </c>
      <c r="G22" t="n">
        <v>26.21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123.17</v>
      </c>
      <c r="Q22" t="n">
        <v>204.14</v>
      </c>
      <c r="R22" t="n">
        <v>31.11</v>
      </c>
      <c r="S22" t="n">
        <v>17.37</v>
      </c>
      <c r="T22" t="n">
        <v>4715.4</v>
      </c>
      <c r="U22" t="n">
        <v>0.5600000000000001</v>
      </c>
      <c r="V22" t="n">
        <v>0.73</v>
      </c>
      <c r="W22" t="n">
        <v>1.16</v>
      </c>
      <c r="X22" t="n">
        <v>0.3</v>
      </c>
      <c r="Y22" t="n">
        <v>1</v>
      </c>
      <c r="Z22" t="n">
        <v>10</v>
      </c>
      <c r="AA22" t="n">
        <v>97.04481526079915</v>
      </c>
      <c r="AB22" t="n">
        <v>132.7809975548593</v>
      </c>
      <c r="AC22" t="n">
        <v>120.1085655075594</v>
      </c>
      <c r="AD22" t="n">
        <v>97044.81526079915</v>
      </c>
      <c r="AE22" t="n">
        <v>132780.9975548593</v>
      </c>
      <c r="AF22" t="n">
        <v>2.033676749063289e-06</v>
      </c>
      <c r="AG22" t="n">
        <v>0.1125</v>
      </c>
      <c r="AH22" t="n">
        <v>120108.5655075594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9.236499999999999</v>
      </c>
      <c r="E23" t="n">
        <v>10.83</v>
      </c>
      <c r="F23" t="n">
        <v>7.02</v>
      </c>
      <c r="G23" t="n">
        <v>26.31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14</v>
      </c>
      <c r="N23" t="n">
        <v>83.43000000000001</v>
      </c>
      <c r="O23" t="n">
        <v>36726.12</v>
      </c>
      <c r="P23" t="n">
        <v>123.61</v>
      </c>
      <c r="Q23" t="n">
        <v>204.17</v>
      </c>
      <c r="R23" t="n">
        <v>31.85</v>
      </c>
      <c r="S23" t="n">
        <v>17.37</v>
      </c>
      <c r="T23" t="n">
        <v>5084.91</v>
      </c>
      <c r="U23" t="n">
        <v>0.55</v>
      </c>
      <c r="V23" t="n">
        <v>0.73</v>
      </c>
      <c r="W23" t="n">
        <v>1.17</v>
      </c>
      <c r="X23" t="n">
        <v>0.32</v>
      </c>
      <c r="Y23" t="n">
        <v>1</v>
      </c>
      <c r="Z23" t="n">
        <v>10</v>
      </c>
      <c r="AA23" t="n">
        <v>97.62685685528641</v>
      </c>
      <c r="AB23" t="n">
        <v>133.5773725422992</v>
      </c>
      <c r="AC23" t="n">
        <v>120.8289355839177</v>
      </c>
      <c r="AD23" t="n">
        <v>97626.8568552864</v>
      </c>
      <c r="AE23" t="n">
        <v>133577.3725422992</v>
      </c>
      <c r="AF23" t="n">
        <v>2.028888164427926e-06</v>
      </c>
      <c r="AG23" t="n">
        <v>0.1128125</v>
      </c>
      <c r="AH23" t="n">
        <v>120828.9355839177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9.325900000000001</v>
      </c>
      <c r="E24" t="n">
        <v>10.72</v>
      </c>
      <c r="F24" t="n">
        <v>6.97</v>
      </c>
      <c r="G24" t="n">
        <v>27.86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122.69</v>
      </c>
      <c r="Q24" t="n">
        <v>204.23</v>
      </c>
      <c r="R24" t="n">
        <v>30.29</v>
      </c>
      <c r="S24" t="n">
        <v>17.37</v>
      </c>
      <c r="T24" t="n">
        <v>4313.79</v>
      </c>
      <c r="U24" t="n">
        <v>0.57</v>
      </c>
      <c r="V24" t="n">
        <v>0.73</v>
      </c>
      <c r="W24" t="n">
        <v>1.16</v>
      </c>
      <c r="X24" t="n">
        <v>0.27</v>
      </c>
      <c r="Y24" t="n">
        <v>1</v>
      </c>
      <c r="Z24" t="n">
        <v>10</v>
      </c>
      <c r="AA24" t="n">
        <v>96.00870546754919</v>
      </c>
      <c r="AB24" t="n">
        <v>131.3633464257974</v>
      </c>
      <c r="AC24" t="n">
        <v>118.8262130125688</v>
      </c>
      <c r="AD24" t="n">
        <v>96008.7054675492</v>
      </c>
      <c r="AE24" t="n">
        <v>131363.3464257974</v>
      </c>
      <c r="AF24" t="n">
        <v>2.048525754629827e-06</v>
      </c>
      <c r="AG24" t="n">
        <v>0.1116666666666667</v>
      </c>
      <c r="AH24" t="n">
        <v>118826.2130125688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9.378399999999999</v>
      </c>
      <c r="E25" t="n">
        <v>10.66</v>
      </c>
      <c r="F25" t="n">
        <v>6.96</v>
      </c>
      <c r="G25" t="n">
        <v>29.82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122.41</v>
      </c>
      <c r="Q25" t="n">
        <v>204.15</v>
      </c>
      <c r="R25" t="n">
        <v>30.24</v>
      </c>
      <c r="S25" t="n">
        <v>17.37</v>
      </c>
      <c r="T25" t="n">
        <v>4291.14</v>
      </c>
      <c r="U25" t="n">
        <v>0.57</v>
      </c>
      <c r="V25" t="n">
        <v>0.73</v>
      </c>
      <c r="W25" t="n">
        <v>1.16</v>
      </c>
      <c r="X25" t="n">
        <v>0.27</v>
      </c>
      <c r="Y25" t="n">
        <v>1</v>
      </c>
      <c r="Z25" t="n">
        <v>10</v>
      </c>
      <c r="AA25" t="n">
        <v>95.2859226346884</v>
      </c>
      <c r="AB25" t="n">
        <v>130.3744030669496</v>
      </c>
      <c r="AC25" t="n">
        <v>117.9316530198985</v>
      </c>
      <c r="AD25" t="n">
        <v>95285.92263468841</v>
      </c>
      <c r="AE25" t="n">
        <v>130374.4030669496</v>
      </c>
      <c r="AF25" t="n">
        <v>2.060057896526916e-06</v>
      </c>
      <c r="AG25" t="n">
        <v>0.1110416666666667</v>
      </c>
      <c r="AH25" t="n">
        <v>117931.6530198985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9.388199999999999</v>
      </c>
      <c r="E26" t="n">
        <v>10.65</v>
      </c>
      <c r="F26" t="n">
        <v>6.95</v>
      </c>
      <c r="G26" t="n">
        <v>29.78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122.35</v>
      </c>
      <c r="Q26" t="n">
        <v>204.15</v>
      </c>
      <c r="R26" t="n">
        <v>29.7</v>
      </c>
      <c r="S26" t="n">
        <v>17.37</v>
      </c>
      <c r="T26" t="n">
        <v>4021.89</v>
      </c>
      <c r="U26" t="n">
        <v>0.58</v>
      </c>
      <c r="V26" t="n">
        <v>0.74</v>
      </c>
      <c r="W26" t="n">
        <v>1.16</v>
      </c>
      <c r="X26" t="n">
        <v>0.26</v>
      </c>
      <c r="Y26" t="n">
        <v>1</v>
      </c>
      <c r="Z26" t="n">
        <v>10</v>
      </c>
      <c r="AA26" t="n">
        <v>95.12145731142024</v>
      </c>
      <c r="AB26" t="n">
        <v>130.1493743559562</v>
      </c>
      <c r="AC26" t="n">
        <v>117.7281007332525</v>
      </c>
      <c r="AD26" t="n">
        <v>95121.45731142025</v>
      </c>
      <c r="AE26" t="n">
        <v>130149.3743559562</v>
      </c>
      <c r="AF26" t="n">
        <v>2.062210563014373e-06</v>
      </c>
      <c r="AG26" t="n">
        <v>0.1109375</v>
      </c>
      <c r="AH26" t="n">
        <v>117728.1007332525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9.3848</v>
      </c>
      <c r="E27" t="n">
        <v>10.66</v>
      </c>
      <c r="F27" t="n">
        <v>6.95</v>
      </c>
      <c r="G27" t="n">
        <v>29.79</v>
      </c>
      <c r="H27" t="n">
        <v>0.43</v>
      </c>
      <c r="I27" t="n">
        <v>14</v>
      </c>
      <c r="J27" t="n">
        <v>297.96</v>
      </c>
      <c r="K27" t="n">
        <v>61.2</v>
      </c>
      <c r="L27" t="n">
        <v>7.25</v>
      </c>
      <c r="M27" t="n">
        <v>12</v>
      </c>
      <c r="N27" t="n">
        <v>84.51000000000001</v>
      </c>
      <c r="O27" t="n">
        <v>36982.83</v>
      </c>
      <c r="P27" t="n">
        <v>122.18</v>
      </c>
      <c r="Q27" t="n">
        <v>204.14</v>
      </c>
      <c r="R27" t="n">
        <v>29.9</v>
      </c>
      <c r="S27" t="n">
        <v>17.37</v>
      </c>
      <c r="T27" t="n">
        <v>4124</v>
      </c>
      <c r="U27" t="n">
        <v>0.58</v>
      </c>
      <c r="V27" t="n">
        <v>0.73</v>
      </c>
      <c r="W27" t="n">
        <v>1.16</v>
      </c>
      <c r="X27" t="n">
        <v>0.26</v>
      </c>
      <c r="Y27" t="n">
        <v>1</v>
      </c>
      <c r="Z27" t="n">
        <v>10</v>
      </c>
      <c r="AA27" t="n">
        <v>95.05695325500642</v>
      </c>
      <c r="AB27" t="n">
        <v>130.0611170602528</v>
      </c>
      <c r="AC27" t="n">
        <v>117.648266589981</v>
      </c>
      <c r="AD27" t="n">
        <v>95056.95325500642</v>
      </c>
      <c r="AE27" t="n">
        <v>130061.1170602528</v>
      </c>
      <c r="AF27" t="n">
        <v>2.061463719539133e-06</v>
      </c>
      <c r="AG27" t="n">
        <v>0.1110416666666667</v>
      </c>
      <c r="AH27" t="n">
        <v>117648.266589981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9.4481</v>
      </c>
      <c r="E28" t="n">
        <v>10.58</v>
      </c>
      <c r="F28" t="n">
        <v>6.93</v>
      </c>
      <c r="G28" t="n">
        <v>32.01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121.93</v>
      </c>
      <c r="Q28" t="n">
        <v>204.14</v>
      </c>
      <c r="R28" t="n">
        <v>29.37</v>
      </c>
      <c r="S28" t="n">
        <v>17.37</v>
      </c>
      <c r="T28" t="n">
        <v>3860.58</v>
      </c>
      <c r="U28" t="n">
        <v>0.59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94.22323393516109</v>
      </c>
      <c r="AB28" t="n">
        <v>128.9203855057405</v>
      </c>
      <c r="AC28" t="n">
        <v>116.6164048540042</v>
      </c>
      <c r="AD28" t="n">
        <v>94223.23393516109</v>
      </c>
      <c r="AE28" t="n">
        <v>128920.3855057404</v>
      </c>
      <c r="AF28" t="n">
        <v>2.075368187769338e-06</v>
      </c>
      <c r="AG28" t="n">
        <v>0.1102083333333333</v>
      </c>
      <c r="AH28" t="n">
        <v>116616.4048540042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9.446099999999999</v>
      </c>
      <c r="E29" t="n">
        <v>10.59</v>
      </c>
      <c r="F29" t="n">
        <v>6.94</v>
      </c>
      <c r="G29" t="n">
        <v>32.02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11</v>
      </c>
      <c r="N29" t="n">
        <v>85.06</v>
      </c>
      <c r="O29" t="n">
        <v>37111.87</v>
      </c>
      <c r="P29" t="n">
        <v>121.9</v>
      </c>
      <c r="Q29" t="n">
        <v>204.15</v>
      </c>
      <c r="R29" t="n">
        <v>29.41</v>
      </c>
      <c r="S29" t="n">
        <v>17.37</v>
      </c>
      <c r="T29" t="n">
        <v>3883.85</v>
      </c>
      <c r="U29" t="n">
        <v>0.59</v>
      </c>
      <c r="V29" t="n">
        <v>0.74</v>
      </c>
      <c r="W29" t="n">
        <v>1.16</v>
      </c>
      <c r="X29" t="n">
        <v>0.25</v>
      </c>
      <c r="Y29" t="n">
        <v>1</v>
      </c>
      <c r="Z29" t="n">
        <v>10</v>
      </c>
      <c r="AA29" t="n">
        <v>94.25757857762778</v>
      </c>
      <c r="AB29" t="n">
        <v>128.967377360742</v>
      </c>
      <c r="AC29" t="n">
        <v>116.6589118723179</v>
      </c>
      <c r="AD29" t="n">
        <v>94257.57857762778</v>
      </c>
      <c r="AE29" t="n">
        <v>128967.377360742</v>
      </c>
      <c r="AF29" t="n">
        <v>2.07492886807802e-06</v>
      </c>
      <c r="AG29" t="n">
        <v>0.1103125</v>
      </c>
      <c r="AH29" t="n">
        <v>116658.9118723179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9.5137</v>
      </c>
      <c r="E30" t="n">
        <v>10.51</v>
      </c>
      <c r="F30" t="n">
        <v>6.92</v>
      </c>
      <c r="G30" t="n">
        <v>34.58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121.51</v>
      </c>
      <c r="Q30" t="n">
        <v>204.15</v>
      </c>
      <c r="R30" t="n">
        <v>28.86</v>
      </c>
      <c r="S30" t="n">
        <v>17.37</v>
      </c>
      <c r="T30" t="n">
        <v>3612.7</v>
      </c>
      <c r="U30" t="n">
        <v>0.6</v>
      </c>
      <c r="V30" t="n">
        <v>0.74</v>
      </c>
      <c r="W30" t="n">
        <v>1.15</v>
      </c>
      <c r="X30" t="n">
        <v>0.22</v>
      </c>
      <c r="Y30" t="n">
        <v>1</v>
      </c>
      <c r="Z30" t="n">
        <v>10</v>
      </c>
      <c r="AA30" t="n">
        <v>93.3131055428818</v>
      </c>
      <c r="AB30" t="n">
        <v>127.6751076873937</v>
      </c>
      <c r="AC30" t="n">
        <v>115.4899746028816</v>
      </c>
      <c r="AD30" t="n">
        <v>93313.10554288181</v>
      </c>
      <c r="AE30" t="n">
        <v>127675.1076873937</v>
      </c>
      <c r="AF30" t="n">
        <v>2.089777873644558e-06</v>
      </c>
      <c r="AG30" t="n">
        <v>0.1094791666666667</v>
      </c>
      <c r="AH30" t="n">
        <v>115489.9746028816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9.512700000000001</v>
      </c>
      <c r="E31" t="n">
        <v>10.51</v>
      </c>
      <c r="F31" t="n">
        <v>6.92</v>
      </c>
      <c r="G31" t="n">
        <v>34.58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121.52</v>
      </c>
      <c r="Q31" t="n">
        <v>204.14</v>
      </c>
      <c r="R31" t="n">
        <v>28.75</v>
      </c>
      <c r="S31" t="n">
        <v>17.37</v>
      </c>
      <c r="T31" t="n">
        <v>3558.2</v>
      </c>
      <c r="U31" t="n">
        <v>0.6</v>
      </c>
      <c r="V31" t="n">
        <v>0.74</v>
      </c>
      <c r="W31" t="n">
        <v>1.16</v>
      </c>
      <c r="X31" t="n">
        <v>0.23</v>
      </c>
      <c r="Y31" t="n">
        <v>1</v>
      </c>
      <c r="Z31" t="n">
        <v>10</v>
      </c>
      <c r="AA31" t="n">
        <v>93.32842725930531</v>
      </c>
      <c r="AB31" t="n">
        <v>127.6960715357507</v>
      </c>
      <c r="AC31" t="n">
        <v>115.5089376909745</v>
      </c>
      <c r="AD31" t="n">
        <v>93328.42725930532</v>
      </c>
      <c r="AE31" t="n">
        <v>127696.0715357507</v>
      </c>
      <c r="AF31" t="n">
        <v>2.089558213798899e-06</v>
      </c>
      <c r="AG31" t="n">
        <v>0.1094791666666667</v>
      </c>
      <c r="AH31" t="n">
        <v>115508.9376909745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9.512</v>
      </c>
      <c r="E32" t="n">
        <v>10.51</v>
      </c>
      <c r="F32" t="n">
        <v>6.92</v>
      </c>
      <c r="G32" t="n">
        <v>34.59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121.4</v>
      </c>
      <c r="Q32" t="n">
        <v>204.15</v>
      </c>
      <c r="R32" t="n">
        <v>28.83</v>
      </c>
      <c r="S32" t="n">
        <v>17.37</v>
      </c>
      <c r="T32" t="n">
        <v>3596.56</v>
      </c>
      <c r="U32" t="n">
        <v>0.6</v>
      </c>
      <c r="V32" t="n">
        <v>0.74</v>
      </c>
      <c r="W32" t="n">
        <v>1.16</v>
      </c>
      <c r="X32" t="n">
        <v>0.23</v>
      </c>
      <c r="Y32" t="n">
        <v>1</v>
      </c>
      <c r="Z32" t="n">
        <v>10</v>
      </c>
      <c r="AA32" t="n">
        <v>93.26649576345515</v>
      </c>
      <c r="AB32" t="n">
        <v>127.6113341309038</v>
      </c>
      <c r="AC32" t="n">
        <v>115.4322875051164</v>
      </c>
      <c r="AD32" t="n">
        <v>93266.49576345515</v>
      </c>
      <c r="AE32" t="n">
        <v>127611.3341309038</v>
      </c>
      <c r="AF32" t="n">
        <v>2.089404451906938e-06</v>
      </c>
      <c r="AG32" t="n">
        <v>0.1094791666666667</v>
      </c>
      <c r="AH32" t="n">
        <v>115432.2875051164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9.5916</v>
      </c>
      <c r="E33" t="n">
        <v>10.43</v>
      </c>
      <c r="F33" t="n">
        <v>6.88</v>
      </c>
      <c r="G33" t="n">
        <v>37.55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120.66</v>
      </c>
      <c r="Q33" t="n">
        <v>204.15</v>
      </c>
      <c r="R33" t="n">
        <v>27.68</v>
      </c>
      <c r="S33" t="n">
        <v>17.37</v>
      </c>
      <c r="T33" t="n">
        <v>3027.91</v>
      </c>
      <c r="U33" t="n">
        <v>0.63</v>
      </c>
      <c r="V33" t="n">
        <v>0.74</v>
      </c>
      <c r="W33" t="n">
        <v>1.16</v>
      </c>
      <c r="X33" t="n">
        <v>0.19</v>
      </c>
      <c r="Y33" t="n">
        <v>1</v>
      </c>
      <c r="Z33" t="n">
        <v>10</v>
      </c>
      <c r="AA33" t="n">
        <v>91.96128516433077</v>
      </c>
      <c r="AB33" t="n">
        <v>125.825487407355</v>
      </c>
      <c r="AC33" t="n">
        <v>113.8168794864109</v>
      </c>
      <c r="AD33" t="n">
        <v>91961.28516433078</v>
      </c>
      <c r="AE33" t="n">
        <v>125825.487407355</v>
      </c>
      <c r="AF33" t="n">
        <v>2.106889375621382e-06</v>
      </c>
      <c r="AG33" t="n">
        <v>0.1086458333333333</v>
      </c>
      <c r="AH33" t="n">
        <v>113816.8794864109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9.5939</v>
      </c>
      <c r="E34" t="n">
        <v>10.42</v>
      </c>
      <c r="F34" t="n">
        <v>6.88</v>
      </c>
      <c r="G34" t="n">
        <v>37.53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120.6</v>
      </c>
      <c r="Q34" t="n">
        <v>204.15</v>
      </c>
      <c r="R34" t="n">
        <v>27.71</v>
      </c>
      <c r="S34" t="n">
        <v>17.37</v>
      </c>
      <c r="T34" t="n">
        <v>3044.24</v>
      </c>
      <c r="U34" t="n">
        <v>0.63</v>
      </c>
      <c r="V34" t="n">
        <v>0.74</v>
      </c>
      <c r="W34" t="n">
        <v>1.15</v>
      </c>
      <c r="X34" t="n">
        <v>0.19</v>
      </c>
      <c r="Y34" t="n">
        <v>1</v>
      </c>
      <c r="Z34" t="n">
        <v>10</v>
      </c>
      <c r="AA34" t="n">
        <v>91.90534731527457</v>
      </c>
      <c r="AB34" t="n">
        <v>125.7489507744726</v>
      </c>
      <c r="AC34" t="n">
        <v>113.747647402351</v>
      </c>
      <c r="AD34" t="n">
        <v>91905.34731527457</v>
      </c>
      <c r="AE34" t="n">
        <v>125748.9507744726</v>
      </c>
      <c r="AF34" t="n">
        <v>2.107394593266397e-06</v>
      </c>
      <c r="AG34" t="n">
        <v>0.1085416666666667</v>
      </c>
      <c r="AH34" t="n">
        <v>113747.647402351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9.5839</v>
      </c>
      <c r="E35" t="n">
        <v>10.43</v>
      </c>
      <c r="F35" t="n">
        <v>6.89</v>
      </c>
      <c r="G35" t="n">
        <v>37.59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9</v>
      </c>
      <c r="N35" t="n">
        <v>86.72</v>
      </c>
      <c r="O35" t="n">
        <v>37501.91</v>
      </c>
      <c r="P35" t="n">
        <v>120.78</v>
      </c>
      <c r="Q35" t="n">
        <v>204.14</v>
      </c>
      <c r="R35" t="n">
        <v>28.18</v>
      </c>
      <c r="S35" t="n">
        <v>17.37</v>
      </c>
      <c r="T35" t="n">
        <v>3278.71</v>
      </c>
      <c r="U35" t="n">
        <v>0.62</v>
      </c>
      <c r="V35" t="n">
        <v>0.74</v>
      </c>
      <c r="W35" t="n">
        <v>1.15</v>
      </c>
      <c r="X35" t="n">
        <v>0.2</v>
      </c>
      <c r="Y35" t="n">
        <v>1</v>
      </c>
      <c r="Z35" t="n">
        <v>10</v>
      </c>
      <c r="AA35" t="n">
        <v>92.13302781350455</v>
      </c>
      <c r="AB35" t="n">
        <v>126.0604732767054</v>
      </c>
      <c r="AC35" t="n">
        <v>114.0294386341953</v>
      </c>
      <c r="AD35" t="n">
        <v>92133.02781350455</v>
      </c>
      <c r="AE35" t="n">
        <v>126060.4732767054</v>
      </c>
      <c r="AF35" t="n">
        <v>2.105197994809809e-06</v>
      </c>
      <c r="AG35" t="n">
        <v>0.1086458333333333</v>
      </c>
      <c r="AH35" t="n">
        <v>114029.4386341953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9.588699999999999</v>
      </c>
      <c r="E36" t="n">
        <v>10.43</v>
      </c>
      <c r="F36" t="n">
        <v>6.89</v>
      </c>
      <c r="G36" t="n">
        <v>37.57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9</v>
      </c>
      <c r="N36" t="n">
        <v>87</v>
      </c>
      <c r="O36" t="n">
        <v>37567.32</v>
      </c>
      <c r="P36" t="n">
        <v>120.5</v>
      </c>
      <c r="Q36" t="n">
        <v>204.14</v>
      </c>
      <c r="R36" t="n">
        <v>27.92</v>
      </c>
      <c r="S36" t="n">
        <v>17.37</v>
      </c>
      <c r="T36" t="n">
        <v>3146.27</v>
      </c>
      <c r="U36" t="n">
        <v>0.62</v>
      </c>
      <c r="V36" t="n">
        <v>0.74</v>
      </c>
      <c r="W36" t="n">
        <v>1.15</v>
      </c>
      <c r="X36" t="n">
        <v>0.2</v>
      </c>
      <c r="Y36" t="n">
        <v>1</v>
      </c>
      <c r="Z36" t="n">
        <v>10</v>
      </c>
      <c r="AA36" t="n">
        <v>91.92898690639115</v>
      </c>
      <c r="AB36" t="n">
        <v>125.7812955059434</v>
      </c>
      <c r="AC36" t="n">
        <v>113.7769051980463</v>
      </c>
      <c r="AD36" t="n">
        <v>91928.98690639115</v>
      </c>
      <c r="AE36" t="n">
        <v>125781.2955059434</v>
      </c>
      <c r="AF36" t="n">
        <v>2.106252362068971e-06</v>
      </c>
      <c r="AG36" t="n">
        <v>0.1086458333333333</v>
      </c>
      <c r="AH36" t="n">
        <v>113776.9051980463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9.663399999999999</v>
      </c>
      <c r="E37" t="n">
        <v>10.35</v>
      </c>
      <c r="F37" t="n">
        <v>6.86</v>
      </c>
      <c r="G37" t="n">
        <v>41.16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119.94</v>
      </c>
      <c r="Q37" t="n">
        <v>204.14</v>
      </c>
      <c r="R37" t="n">
        <v>27.12</v>
      </c>
      <c r="S37" t="n">
        <v>17.37</v>
      </c>
      <c r="T37" t="n">
        <v>2754.21</v>
      </c>
      <c r="U37" t="n">
        <v>0.64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90.82247979387891</v>
      </c>
      <c r="AB37" t="n">
        <v>124.2673236589564</v>
      </c>
      <c r="AC37" t="n">
        <v>112.4074246992624</v>
      </c>
      <c r="AD37" t="n">
        <v>90822.47979387891</v>
      </c>
      <c r="AE37" t="n">
        <v>124267.3236589564</v>
      </c>
      <c r="AF37" t="n">
        <v>2.122660952539687e-06</v>
      </c>
      <c r="AG37" t="n">
        <v>0.1078125</v>
      </c>
      <c r="AH37" t="n">
        <v>112407.4246992624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9.654299999999999</v>
      </c>
      <c r="E38" t="n">
        <v>10.36</v>
      </c>
      <c r="F38" t="n">
        <v>6.87</v>
      </c>
      <c r="G38" t="n">
        <v>41.22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120.13</v>
      </c>
      <c r="Q38" t="n">
        <v>204.14</v>
      </c>
      <c r="R38" t="n">
        <v>27.38</v>
      </c>
      <c r="S38" t="n">
        <v>17.37</v>
      </c>
      <c r="T38" t="n">
        <v>2884.26</v>
      </c>
      <c r="U38" t="n">
        <v>0.63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91.04473757163925</v>
      </c>
      <c r="AB38" t="n">
        <v>124.5714265558091</v>
      </c>
      <c r="AC38" t="n">
        <v>112.6825044424507</v>
      </c>
      <c r="AD38" t="n">
        <v>91044.73757163924</v>
      </c>
      <c r="AE38" t="n">
        <v>124571.4265558091</v>
      </c>
      <c r="AF38" t="n">
        <v>2.120662047944191e-06</v>
      </c>
      <c r="AG38" t="n">
        <v>0.1079166666666667</v>
      </c>
      <c r="AH38" t="n">
        <v>112682.5044424507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9.6577</v>
      </c>
      <c r="E39" t="n">
        <v>10.35</v>
      </c>
      <c r="F39" t="n">
        <v>6.87</v>
      </c>
      <c r="G39" t="n">
        <v>41.2</v>
      </c>
      <c r="H39" t="n">
        <v>0.6</v>
      </c>
      <c r="I39" t="n">
        <v>10</v>
      </c>
      <c r="J39" t="n">
        <v>304.3</v>
      </c>
      <c r="K39" t="n">
        <v>61.2</v>
      </c>
      <c r="L39" t="n">
        <v>10.25</v>
      </c>
      <c r="M39" t="n">
        <v>8</v>
      </c>
      <c r="N39" t="n">
        <v>87.84999999999999</v>
      </c>
      <c r="O39" t="n">
        <v>37764.25</v>
      </c>
      <c r="P39" t="n">
        <v>120.14</v>
      </c>
      <c r="Q39" t="n">
        <v>204.15</v>
      </c>
      <c r="R39" t="n">
        <v>27.35</v>
      </c>
      <c r="S39" t="n">
        <v>17.37</v>
      </c>
      <c r="T39" t="n">
        <v>2865.55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91.01868393434714</v>
      </c>
      <c r="AB39" t="n">
        <v>124.5357788198607</v>
      </c>
      <c r="AC39" t="n">
        <v>112.6502588763893</v>
      </c>
      <c r="AD39" t="n">
        <v>91018.68393434714</v>
      </c>
      <c r="AE39" t="n">
        <v>124535.7788198607</v>
      </c>
      <c r="AF39" t="n">
        <v>2.121408891419432e-06</v>
      </c>
      <c r="AG39" t="n">
        <v>0.1078125</v>
      </c>
      <c r="AH39" t="n">
        <v>112650.2588763893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9.6595</v>
      </c>
      <c r="E40" t="n">
        <v>10.35</v>
      </c>
      <c r="F40" t="n">
        <v>6.86</v>
      </c>
      <c r="G40" t="n">
        <v>41.19</v>
      </c>
      <c r="H40" t="n">
        <v>0.61</v>
      </c>
      <c r="I40" t="n">
        <v>10</v>
      </c>
      <c r="J40" t="n">
        <v>304.83</v>
      </c>
      <c r="K40" t="n">
        <v>61.2</v>
      </c>
      <c r="L40" t="n">
        <v>10.5</v>
      </c>
      <c r="M40" t="n">
        <v>8</v>
      </c>
      <c r="N40" t="n">
        <v>88.13</v>
      </c>
      <c r="O40" t="n">
        <v>37830.13</v>
      </c>
      <c r="P40" t="n">
        <v>120.05</v>
      </c>
      <c r="Q40" t="n">
        <v>204.14</v>
      </c>
      <c r="R40" t="n">
        <v>27.28</v>
      </c>
      <c r="S40" t="n">
        <v>17.37</v>
      </c>
      <c r="T40" t="n">
        <v>2830.87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90.92032283089783</v>
      </c>
      <c r="AB40" t="n">
        <v>124.4011968187358</v>
      </c>
      <c r="AC40" t="n">
        <v>112.5285211925647</v>
      </c>
      <c r="AD40" t="n">
        <v>90920.32283089783</v>
      </c>
      <c r="AE40" t="n">
        <v>124401.1968187358</v>
      </c>
      <c r="AF40" t="n">
        <v>2.121804279141618e-06</v>
      </c>
      <c r="AG40" t="n">
        <v>0.1078125</v>
      </c>
      <c r="AH40" t="n">
        <v>112528.5211925647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9.728899999999999</v>
      </c>
      <c r="E41" t="n">
        <v>10.28</v>
      </c>
      <c r="F41" t="n">
        <v>6.84</v>
      </c>
      <c r="G41" t="n">
        <v>45.63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119.42</v>
      </c>
      <c r="Q41" t="n">
        <v>204.16</v>
      </c>
      <c r="R41" t="n">
        <v>26.6</v>
      </c>
      <c r="S41" t="n">
        <v>17.37</v>
      </c>
      <c r="T41" t="n">
        <v>2497.23</v>
      </c>
      <c r="U41" t="n">
        <v>0.65</v>
      </c>
      <c r="V41" t="n">
        <v>0.75</v>
      </c>
      <c r="W41" t="n">
        <v>1.15</v>
      </c>
      <c r="X41" t="n">
        <v>0.15</v>
      </c>
      <c r="Y41" t="n">
        <v>1</v>
      </c>
      <c r="Z41" t="n">
        <v>10</v>
      </c>
      <c r="AA41" t="n">
        <v>89.86944519266554</v>
      </c>
      <c r="AB41" t="n">
        <v>122.9633396726577</v>
      </c>
      <c r="AC41" t="n">
        <v>111.2278911144626</v>
      </c>
      <c r="AD41" t="n">
        <v>89869.44519266553</v>
      </c>
      <c r="AE41" t="n">
        <v>122963.3396726577</v>
      </c>
      <c r="AF41" t="n">
        <v>2.137048672430341e-06</v>
      </c>
      <c r="AG41" t="n">
        <v>0.1070833333333333</v>
      </c>
      <c r="AH41" t="n">
        <v>111227.8911144626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9.7171</v>
      </c>
      <c r="E42" t="n">
        <v>10.29</v>
      </c>
      <c r="F42" t="n">
        <v>6.86</v>
      </c>
      <c r="G42" t="n">
        <v>45.71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119.9</v>
      </c>
      <c r="Q42" t="n">
        <v>204.15</v>
      </c>
      <c r="R42" t="n">
        <v>27.02</v>
      </c>
      <c r="S42" t="n">
        <v>17.37</v>
      </c>
      <c r="T42" t="n">
        <v>2709.3</v>
      </c>
      <c r="U42" t="n">
        <v>0.64</v>
      </c>
      <c r="V42" t="n">
        <v>0.74</v>
      </c>
      <c r="W42" t="n">
        <v>1.15</v>
      </c>
      <c r="X42" t="n">
        <v>0.17</v>
      </c>
      <c r="Y42" t="n">
        <v>1</v>
      </c>
      <c r="Z42" t="n">
        <v>10</v>
      </c>
      <c r="AA42" t="n">
        <v>90.30709271659468</v>
      </c>
      <c r="AB42" t="n">
        <v>123.5621483225434</v>
      </c>
      <c r="AC42" t="n">
        <v>111.7695503072366</v>
      </c>
      <c r="AD42" t="n">
        <v>90307.09271659468</v>
      </c>
      <c r="AE42" t="n">
        <v>123562.1483225433</v>
      </c>
      <c r="AF42" t="n">
        <v>2.134456686251567e-06</v>
      </c>
      <c r="AG42" t="n">
        <v>0.1071875</v>
      </c>
      <c r="AH42" t="n">
        <v>111769.5503072366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9.720800000000001</v>
      </c>
      <c r="E43" t="n">
        <v>10.29</v>
      </c>
      <c r="F43" t="n">
        <v>6.85</v>
      </c>
      <c r="G43" t="n">
        <v>45.69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119.94</v>
      </c>
      <c r="Q43" t="n">
        <v>204.16</v>
      </c>
      <c r="R43" t="n">
        <v>26.89</v>
      </c>
      <c r="S43" t="n">
        <v>17.37</v>
      </c>
      <c r="T43" t="n">
        <v>2640.7</v>
      </c>
      <c r="U43" t="n">
        <v>0.65</v>
      </c>
      <c r="V43" t="n">
        <v>0.75</v>
      </c>
      <c r="W43" t="n">
        <v>1.15</v>
      </c>
      <c r="X43" t="n">
        <v>0.16</v>
      </c>
      <c r="Y43" t="n">
        <v>1</v>
      </c>
      <c r="Z43" t="n">
        <v>10</v>
      </c>
      <c r="AA43" t="n">
        <v>90.26499544844688</v>
      </c>
      <c r="AB43" t="n">
        <v>123.5045489830632</v>
      </c>
      <c r="AC43" t="n">
        <v>111.7174481678752</v>
      </c>
      <c r="AD43" t="n">
        <v>90264.99544844688</v>
      </c>
      <c r="AE43" t="n">
        <v>123504.5489830632</v>
      </c>
      <c r="AF43" t="n">
        <v>2.135269427680505e-06</v>
      </c>
      <c r="AG43" t="n">
        <v>0.1071875</v>
      </c>
      <c r="AH43" t="n">
        <v>111717.4481678752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9.721299999999999</v>
      </c>
      <c r="E44" t="n">
        <v>10.29</v>
      </c>
      <c r="F44" t="n">
        <v>6.85</v>
      </c>
      <c r="G44" t="n">
        <v>45.68</v>
      </c>
      <c r="H44" t="n">
        <v>0.67</v>
      </c>
      <c r="I44" t="n">
        <v>9</v>
      </c>
      <c r="J44" t="n">
        <v>306.98</v>
      </c>
      <c r="K44" t="n">
        <v>61.2</v>
      </c>
      <c r="L44" t="n">
        <v>11.5</v>
      </c>
      <c r="M44" t="n">
        <v>7</v>
      </c>
      <c r="N44" t="n">
        <v>89.28</v>
      </c>
      <c r="O44" t="n">
        <v>38094.91</v>
      </c>
      <c r="P44" t="n">
        <v>119.84</v>
      </c>
      <c r="Q44" t="n">
        <v>204.14</v>
      </c>
      <c r="R44" t="n">
        <v>26.88</v>
      </c>
      <c r="S44" t="n">
        <v>17.37</v>
      </c>
      <c r="T44" t="n">
        <v>2635.62</v>
      </c>
      <c r="U44" t="n">
        <v>0.65</v>
      </c>
      <c r="V44" t="n">
        <v>0.75</v>
      </c>
      <c r="W44" t="n">
        <v>1.15</v>
      </c>
      <c r="X44" t="n">
        <v>0.16</v>
      </c>
      <c r="Y44" t="n">
        <v>1</v>
      </c>
      <c r="Z44" t="n">
        <v>10</v>
      </c>
      <c r="AA44" t="n">
        <v>90.20447462229046</v>
      </c>
      <c r="AB44" t="n">
        <v>123.4217417187256</v>
      </c>
      <c r="AC44" t="n">
        <v>111.6425439126253</v>
      </c>
      <c r="AD44" t="n">
        <v>90204.47462229047</v>
      </c>
      <c r="AE44" t="n">
        <v>123421.7417187256</v>
      </c>
      <c r="AF44" t="n">
        <v>2.135379257603334e-06</v>
      </c>
      <c r="AG44" t="n">
        <v>0.1071875</v>
      </c>
      <c r="AH44" t="n">
        <v>111642.5439126253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9.715</v>
      </c>
      <c r="E45" t="n">
        <v>10.29</v>
      </c>
      <c r="F45" t="n">
        <v>6.86</v>
      </c>
      <c r="G45" t="n">
        <v>45.73</v>
      </c>
      <c r="H45" t="n">
        <v>0.68</v>
      </c>
      <c r="I45" t="n">
        <v>9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119.8</v>
      </c>
      <c r="Q45" t="n">
        <v>204.15</v>
      </c>
      <c r="R45" t="n">
        <v>27.11</v>
      </c>
      <c r="S45" t="n">
        <v>17.37</v>
      </c>
      <c r="T45" t="n">
        <v>2752.57</v>
      </c>
      <c r="U45" t="n">
        <v>0.64</v>
      </c>
      <c r="V45" t="n">
        <v>0.74</v>
      </c>
      <c r="W45" t="n">
        <v>1.15</v>
      </c>
      <c r="X45" t="n">
        <v>0.17</v>
      </c>
      <c r="Y45" t="n">
        <v>1</v>
      </c>
      <c r="Z45" t="n">
        <v>10</v>
      </c>
      <c r="AA45" t="n">
        <v>90.27017069911304</v>
      </c>
      <c r="AB45" t="n">
        <v>123.5116299893405</v>
      </c>
      <c r="AC45" t="n">
        <v>111.7238533728517</v>
      </c>
      <c r="AD45" t="n">
        <v>90270.17069911303</v>
      </c>
      <c r="AE45" t="n">
        <v>123511.6299893405</v>
      </c>
      <c r="AF45" t="n">
        <v>2.133995400575683e-06</v>
      </c>
      <c r="AG45" t="n">
        <v>0.1071875</v>
      </c>
      <c r="AH45" t="n">
        <v>111723.8533728518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9.7187</v>
      </c>
      <c r="E46" t="n">
        <v>10.29</v>
      </c>
      <c r="F46" t="n">
        <v>6.86</v>
      </c>
      <c r="G46" t="n">
        <v>45.7</v>
      </c>
      <c r="H46" t="n">
        <v>0.6899999999999999</v>
      </c>
      <c r="I46" t="n">
        <v>9</v>
      </c>
      <c r="J46" t="n">
        <v>308.06</v>
      </c>
      <c r="K46" t="n">
        <v>61.2</v>
      </c>
      <c r="L46" t="n">
        <v>12</v>
      </c>
      <c r="M46" t="n">
        <v>7</v>
      </c>
      <c r="N46" t="n">
        <v>89.86</v>
      </c>
      <c r="O46" t="n">
        <v>38228.06</v>
      </c>
      <c r="P46" t="n">
        <v>119.62</v>
      </c>
      <c r="Q46" t="n">
        <v>204.14</v>
      </c>
      <c r="R46" t="n">
        <v>27</v>
      </c>
      <c r="S46" t="n">
        <v>17.37</v>
      </c>
      <c r="T46" t="n">
        <v>2698.09</v>
      </c>
      <c r="U46" t="n">
        <v>0.64</v>
      </c>
      <c r="V46" t="n">
        <v>0.74</v>
      </c>
      <c r="W46" t="n">
        <v>1.15</v>
      </c>
      <c r="X46" t="n">
        <v>0.16</v>
      </c>
      <c r="Y46" t="n">
        <v>1</v>
      </c>
      <c r="Z46" t="n">
        <v>10</v>
      </c>
      <c r="AA46" t="n">
        <v>90.13576521843574</v>
      </c>
      <c r="AB46" t="n">
        <v>123.3277304811266</v>
      </c>
      <c r="AC46" t="n">
        <v>111.5575049755971</v>
      </c>
      <c r="AD46" t="n">
        <v>90135.76521843574</v>
      </c>
      <c r="AE46" t="n">
        <v>123327.7304811266</v>
      </c>
      <c r="AF46" t="n">
        <v>2.134808142004621e-06</v>
      </c>
      <c r="AG46" t="n">
        <v>0.1071875</v>
      </c>
      <c r="AH46" t="n">
        <v>111557.5049755971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9.7882</v>
      </c>
      <c r="E47" t="n">
        <v>10.22</v>
      </c>
      <c r="F47" t="n">
        <v>6.84</v>
      </c>
      <c r="G47" t="n">
        <v>51.27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6</v>
      </c>
      <c r="N47" t="n">
        <v>90.15000000000001</v>
      </c>
      <c r="O47" t="n">
        <v>38294.82</v>
      </c>
      <c r="P47" t="n">
        <v>119.14</v>
      </c>
      <c r="Q47" t="n">
        <v>204.15</v>
      </c>
      <c r="R47" t="n">
        <v>26.39</v>
      </c>
      <c r="S47" t="n">
        <v>17.37</v>
      </c>
      <c r="T47" t="n">
        <v>2396.34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89.17928357718264</v>
      </c>
      <c r="AB47" t="n">
        <v>122.0190301025729</v>
      </c>
      <c r="AC47" t="n">
        <v>110.3737051243996</v>
      </c>
      <c r="AD47" t="n">
        <v>89179.28357718265</v>
      </c>
      <c r="AE47" t="n">
        <v>122019.0301025729</v>
      </c>
      <c r="AF47" t="n">
        <v>2.150074501277911e-06</v>
      </c>
      <c r="AG47" t="n">
        <v>0.1064583333333333</v>
      </c>
      <c r="AH47" t="n">
        <v>110373.7051243996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9.8042</v>
      </c>
      <c r="E48" t="n">
        <v>10.2</v>
      </c>
      <c r="F48" t="n">
        <v>6.82</v>
      </c>
      <c r="G48" t="n">
        <v>51.15</v>
      </c>
      <c r="H48" t="n">
        <v>0.72</v>
      </c>
      <c r="I48" t="n">
        <v>8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118.98</v>
      </c>
      <c r="Q48" t="n">
        <v>204.19</v>
      </c>
      <c r="R48" t="n">
        <v>25.72</v>
      </c>
      <c r="S48" t="n">
        <v>17.37</v>
      </c>
      <c r="T48" t="n">
        <v>2060.45</v>
      </c>
      <c r="U48" t="n">
        <v>0.68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88.88627936112164</v>
      </c>
      <c r="AB48" t="n">
        <v>121.6181288077247</v>
      </c>
      <c r="AC48" t="n">
        <v>110.0110652864631</v>
      </c>
      <c r="AD48" t="n">
        <v>88886.27936112163</v>
      </c>
      <c r="AE48" t="n">
        <v>121618.1288077247</v>
      </c>
      <c r="AF48" t="n">
        <v>2.153589058808453e-06</v>
      </c>
      <c r="AG48" t="n">
        <v>0.10625</v>
      </c>
      <c r="AH48" t="n">
        <v>110011.0652864631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9.8058</v>
      </c>
      <c r="E49" t="n">
        <v>10.2</v>
      </c>
      <c r="F49" t="n">
        <v>6.82</v>
      </c>
      <c r="G49" t="n">
        <v>51.13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118.73</v>
      </c>
      <c r="Q49" t="n">
        <v>204.15</v>
      </c>
      <c r="R49" t="n">
        <v>25.86</v>
      </c>
      <c r="S49" t="n">
        <v>17.37</v>
      </c>
      <c r="T49" t="n">
        <v>2133.49</v>
      </c>
      <c r="U49" t="n">
        <v>0.67</v>
      </c>
      <c r="V49" t="n">
        <v>0.75</v>
      </c>
      <c r="W49" t="n">
        <v>1.15</v>
      </c>
      <c r="X49" t="n">
        <v>0.13</v>
      </c>
      <c r="Y49" t="n">
        <v>1</v>
      </c>
      <c r="Z49" t="n">
        <v>10</v>
      </c>
      <c r="AA49" t="n">
        <v>88.7333542270631</v>
      </c>
      <c r="AB49" t="n">
        <v>121.4088898927252</v>
      </c>
      <c r="AC49" t="n">
        <v>109.8217958398424</v>
      </c>
      <c r="AD49" t="n">
        <v>88733.3542270631</v>
      </c>
      <c r="AE49" t="n">
        <v>121408.8898927252</v>
      </c>
      <c r="AF49" t="n">
        <v>2.153940514561507e-06</v>
      </c>
      <c r="AG49" t="n">
        <v>0.10625</v>
      </c>
      <c r="AH49" t="n">
        <v>109821.7958398424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9.7925</v>
      </c>
      <c r="E50" t="n">
        <v>10.21</v>
      </c>
      <c r="F50" t="n">
        <v>6.83</v>
      </c>
      <c r="G50" t="n">
        <v>51.24</v>
      </c>
      <c r="H50" t="n">
        <v>0.75</v>
      </c>
      <c r="I50" t="n">
        <v>8</v>
      </c>
      <c r="J50" t="n">
        <v>310.23</v>
      </c>
      <c r="K50" t="n">
        <v>61.2</v>
      </c>
      <c r="L50" t="n">
        <v>13</v>
      </c>
      <c r="M50" t="n">
        <v>6</v>
      </c>
      <c r="N50" t="n">
        <v>91.03</v>
      </c>
      <c r="O50" t="n">
        <v>38495.87</v>
      </c>
      <c r="P50" t="n">
        <v>118.99</v>
      </c>
      <c r="Q50" t="n">
        <v>204.14</v>
      </c>
      <c r="R50" t="n">
        <v>26.02</v>
      </c>
      <c r="S50" t="n">
        <v>17.37</v>
      </c>
      <c r="T50" t="n">
        <v>2212.54</v>
      </c>
      <c r="U50" t="n">
        <v>0.67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89.02665627451528</v>
      </c>
      <c r="AB50" t="n">
        <v>121.8101986936221</v>
      </c>
      <c r="AC50" t="n">
        <v>110.1848042920223</v>
      </c>
      <c r="AD50" t="n">
        <v>89026.65627451528</v>
      </c>
      <c r="AE50" t="n">
        <v>121810.1986936221</v>
      </c>
      <c r="AF50" t="n">
        <v>2.151019038614244e-06</v>
      </c>
      <c r="AG50" t="n">
        <v>0.1063541666666667</v>
      </c>
      <c r="AH50" t="n">
        <v>110184.8042920223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9.7973</v>
      </c>
      <c r="E51" t="n">
        <v>10.21</v>
      </c>
      <c r="F51" t="n">
        <v>6.83</v>
      </c>
      <c r="G51" t="n">
        <v>51.2</v>
      </c>
      <c r="H51" t="n">
        <v>0.76</v>
      </c>
      <c r="I51" t="n">
        <v>8</v>
      </c>
      <c r="J51" t="n">
        <v>310.77</v>
      </c>
      <c r="K51" t="n">
        <v>61.2</v>
      </c>
      <c r="L51" t="n">
        <v>13.25</v>
      </c>
      <c r="M51" t="n">
        <v>6</v>
      </c>
      <c r="N51" t="n">
        <v>91.33</v>
      </c>
      <c r="O51" t="n">
        <v>38563.14</v>
      </c>
      <c r="P51" t="n">
        <v>118.73</v>
      </c>
      <c r="Q51" t="n">
        <v>204.14</v>
      </c>
      <c r="R51" t="n">
        <v>26.15</v>
      </c>
      <c r="S51" t="n">
        <v>17.37</v>
      </c>
      <c r="T51" t="n">
        <v>2278.91</v>
      </c>
      <c r="U51" t="n">
        <v>0.66</v>
      </c>
      <c r="V51" t="n">
        <v>0.75</v>
      </c>
      <c r="W51" t="n">
        <v>1.15</v>
      </c>
      <c r="X51" t="n">
        <v>0.14</v>
      </c>
      <c r="Y51" t="n">
        <v>1</v>
      </c>
      <c r="Z51" t="n">
        <v>10</v>
      </c>
      <c r="AA51" t="n">
        <v>88.83958714769751</v>
      </c>
      <c r="AB51" t="n">
        <v>121.5542424614028</v>
      </c>
      <c r="AC51" t="n">
        <v>109.9532761633691</v>
      </c>
      <c r="AD51" t="n">
        <v>88839.58714769752</v>
      </c>
      <c r="AE51" t="n">
        <v>121554.2424614028</v>
      </c>
      <c r="AF51" t="n">
        <v>2.152073405873407e-06</v>
      </c>
      <c r="AG51" t="n">
        <v>0.1063541666666667</v>
      </c>
      <c r="AH51" t="n">
        <v>109953.2761633691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9.7989</v>
      </c>
      <c r="E52" t="n">
        <v>10.21</v>
      </c>
      <c r="F52" t="n">
        <v>6.83</v>
      </c>
      <c r="G52" t="n">
        <v>51.19</v>
      </c>
      <c r="H52" t="n">
        <v>0.77</v>
      </c>
      <c r="I52" t="n">
        <v>8</v>
      </c>
      <c r="J52" t="n">
        <v>311.32</v>
      </c>
      <c r="K52" t="n">
        <v>61.2</v>
      </c>
      <c r="L52" t="n">
        <v>13.5</v>
      </c>
      <c r="M52" t="n">
        <v>6</v>
      </c>
      <c r="N52" t="n">
        <v>91.62</v>
      </c>
      <c r="O52" t="n">
        <v>38630.55</v>
      </c>
      <c r="P52" t="n">
        <v>118.8</v>
      </c>
      <c r="Q52" t="n">
        <v>204.15</v>
      </c>
      <c r="R52" t="n">
        <v>26.06</v>
      </c>
      <c r="S52" t="n">
        <v>17.37</v>
      </c>
      <c r="T52" t="n">
        <v>2230.95</v>
      </c>
      <c r="U52" t="n">
        <v>0.67</v>
      </c>
      <c r="V52" t="n">
        <v>0.75</v>
      </c>
      <c r="W52" t="n">
        <v>1.15</v>
      </c>
      <c r="X52" t="n">
        <v>0.13</v>
      </c>
      <c r="Y52" t="n">
        <v>1</v>
      </c>
      <c r="Z52" t="n">
        <v>10</v>
      </c>
      <c r="AA52" t="n">
        <v>88.86427856211165</v>
      </c>
      <c r="AB52" t="n">
        <v>121.5880263439125</v>
      </c>
      <c r="AC52" t="n">
        <v>109.9838357595481</v>
      </c>
      <c r="AD52" t="n">
        <v>88864.27856211165</v>
      </c>
      <c r="AE52" t="n">
        <v>121588.0263439125</v>
      </c>
      <c r="AF52" t="n">
        <v>2.152424861626461e-06</v>
      </c>
      <c r="AG52" t="n">
        <v>0.1063541666666667</v>
      </c>
      <c r="AH52" t="n">
        <v>109983.8357595481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9.796200000000001</v>
      </c>
      <c r="E53" t="n">
        <v>10.21</v>
      </c>
      <c r="F53" t="n">
        <v>6.83</v>
      </c>
      <c r="G53" t="n">
        <v>51.21</v>
      </c>
      <c r="H53" t="n">
        <v>0.79</v>
      </c>
      <c r="I53" t="n">
        <v>8</v>
      </c>
      <c r="J53" t="n">
        <v>311.87</v>
      </c>
      <c r="K53" t="n">
        <v>61.2</v>
      </c>
      <c r="L53" t="n">
        <v>13.75</v>
      </c>
      <c r="M53" t="n">
        <v>6</v>
      </c>
      <c r="N53" t="n">
        <v>91.92</v>
      </c>
      <c r="O53" t="n">
        <v>38698.21</v>
      </c>
      <c r="P53" t="n">
        <v>118.68</v>
      </c>
      <c r="Q53" t="n">
        <v>204.14</v>
      </c>
      <c r="R53" t="n">
        <v>26.06</v>
      </c>
      <c r="S53" t="n">
        <v>17.37</v>
      </c>
      <c r="T53" t="n">
        <v>2231.08</v>
      </c>
      <c r="U53" t="n">
        <v>0.67</v>
      </c>
      <c r="V53" t="n">
        <v>0.75</v>
      </c>
      <c r="W53" t="n">
        <v>1.15</v>
      </c>
      <c r="X53" t="n">
        <v>0.14</v>
      </c>
      <c r="Y53" t="n">
        <v>1</v>
      </c>
      <c r="Z53" t="n">
        <v>10</v>
      </c>
      <c r="AA53" t="n">
        <v>88.82156552665609</v>
      </c>
      <c r="AB53" t="n">
        <v>121.5295844844361</v>
      </c>
      <c r="AC53" t="n">
        <v>109.9309715091164</v>
      </c>
      <c r="AD53" t="n">
        <v>88821.56552665609</v>
      </c>
      <c r="AE53" t="n">
        <v>121529.5844844361</v>
      </c>
      <c r="AF53" t="n">
        <v>2.151831780043182e-06</v>
      </c>
      <c r="AG53" t="n">
        <v>0.1063541666666667</v>
      </c>
      <c r="AH53" t="n">
        <v>109930.9715091164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9.7935</v>
      </c>
      <c r="E54" t="n">
        <v>10.21</v>
      </c>
      <c r="F54" t="n">
        <v>6.83</v>
      </c>
      <c r="G54" t="n">
        <v>51.23</v>
      </c>
      <c r="H54" t="n">
        <v>0.8</v>
      </c>
      <c r="I54" t="n">
        <v>8</v>
      </c>
      <c r="J54" t="n">
        <v>312.42</v>
      </c>
      <c r="K54" t="n">
        <v>61.2</v>
      </c>
      <c r="L54" t="n">
        <v>14</v>
      </c>
      <c r="M54" t="n">
        <v>6</v>
      </c>
      <c r="N54" t="n">
        <v>92.22</v>
      </c>
      <c r="O54" t="n">
        <v>38765.89</v>
      </c>
      <c r="P54" t="n">
        <v>118.57</v>
      </c>
      <c r="Q54" t="n">
        <v>204.19</v>
      </c>
      <c r="R54" t="n">
        <v>26.11</v>
      </c>
      <c r="S54" t="n">
        <v>17.37</v>
      </c>
      <c r="T54" t="n">
        <v>2255.57</v>
      </c>
      <c r="U54" t="n">
        <v>0.67</v>
      </c>
      <c r="V54" t="n">
        <v>0.75</v>
      </c>
      <c r="W54" t="n">
        <v>1.15</v>
      </c>
      <c r="X54" t="n">
        <v>0.14</v>
      </c>
      <c r="Y54" t="n">
        <v>1</v>
      </c>
      <c r="Z54" t="n">
        <v>10</v>
      </c>
      <c r="AA54" t="n">
        <v>88.7843856443407</v>
      </c>
      <c r="AB54" t="n">
        <v>121.4787133291916</v>
      </c>
      <c r="AC54" t="n">
        <v>109.8849554255303</v>
      </c>
      <c r="AD54" t="n">
        <v>88784.3856443407</v>
      </c>
      <c r="AE54" t="n">
        <v>121478.7133291916</v>
      </c>
      <c r="AF54" t="n">
        <v>2.151238698459903e-06</v>
      </c>
      <c r="AG54" t="n">
        <v>0.1063541666666667</v>
      </c>
      <c r="AH54" t="n">
        <v>109884.9554255303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9.873799999999999</v>
      </c>
      <c r="E55" t="n">
        <v>10.13</v>
      </c>
      <c r="F55" t="n">
        <v>6.8</v>
      </c>
      <c r="G55" t="n">
        <v>58.3</v>
      </c>
      <c r="H55" t="n">
        <v>0.8100000000000001</v>
      </c>
      <c r="I55" t="n">
        <v>7</v>
      </c>
      <c r="J55" t="n">
        <v>312.97</v>
      </c>
      <c r="K55" t="n">
        <v>61.2</v>
      </c>
      <c r="L55" t="n">
        <v>14.25</v>
      </c>
      <c r="M55" t="n">
        <v>5</v>
      </c>
      <c r="N55" t="n">
        <v>92.52</v>
      </c>
      <c r="O55" t="n">
        <v>38833.69</v>
      </c>
      <c r="P55" t="n">
        <v>118.05</v>
      </c>
      <c r="Q55" t="n">
        <v>204.16</v>
      </c>
      <c r="R55" t="n">
        <v>25.25</v>
      </c>
      <c r="S55" t="n">
        <v>17.37</v>
      </c>
      <c r="T55" t="n">
        <v>1832.7</v>
      </c>
      <c r="U55" t="n">
        <v>0.6899999999999999</v>
      </c>
      <c r="V55" t="n">
        <v>0.75</v>
      </c>
      <c r="W55" t="n">
        <v>1.15</v>
      </c>
      <c r="X55" t="n">
        <v>0.11</v>
      </c>
      <c r="Y55" t="n">
        <v>1</v>
      </c>
      <c r="Z55" t="n">
        <v>10</v>
      </c>
      <c r="AA55" t="n">
        <v>87.69794520078197</v>
      </c>
      <c r="AB55" t="n">
        <v>119.9921975839457</v>
      </c>
      <c r="AC55" t="n">
        <v>108.5403106566722</v>
      </c>
      <c r="AD55" t="n">
        <v>87697.94520078198</v>
      </c>
      <c r="AE55" t="n">
        <v>119992.1975839457</v>
      </c>
      <c r="AF55" t="n">
        <v>2.168877384066308e-06</v>
      </c>
      <c r="AG55" t="n">
        <v>0.1055208333333333</v>
      </c>
      <c r="AH55" t="n">
        <v>108540.3106566722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9.8706</v>
      </c>
      <c r="E56" t="n">
        <v>10.13</v>
      </c>
      <c r="F56" t="n">
        <v>6.8</v>
      </c>
      <c r="G56" t="n">
        <v>58.33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118.26</v>
      </c>
      <c r="Q56" t="n">
        <v>204.14</v>
      </c>
      <c r="R56" t="n">
        <v>25.32</v>
      </c>
      <c r="S56" t="n">
        <v>17.37</v>
      </c>
      <c r="T56" t="n">
        <v>1869.71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87.84151735884453</v>
      </c>
      <c r="AB56" t="n">
        <v>120.1886393445634</v>
      </c>
      <c r="AC56" t="n">
        <v>108.7180042913644</v>
      </c>
      <c r="AD56" t="n">
        <v>87841.51735884453</v>
      </c>
      <c r="AE56" t="n">
        <v>120188.6393445634</v>
      </c>
      <c r="AF56" t="n">
        <v>2.1681744725602e-06</v>
      </c>
      <c r="AG56" t="n">
        <v>0.1055208333333333</v>
      </c>
      <c r="AH56" t="n">
        <v>108718.0042913644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9.869</v>
      </c>
      <c r="E57" t="n">
        <v>10.13</v>
      </c>
      <c r="F57" t="n">
        <v>6.81</v>
      </c>
      <c r="G57" t="n">
        <v>58.34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118.51</v>
      </c>
      <c r="Q57" t="n">
        <v>204.14</v>
      </c>
      <c r="R57" t="n">
        <v>25.35</v>
      </c>
      <c r="S57" t="n">
        <v>17.37</v>
      </c>
      <c r="T57" t="n">
        <v>1884.4</v>
      </c>
      <c r="U57" t="n">
        <v>0.6899999999999999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88.02369916366436</v>
      </c>
      <c r="AB57" t="n">
        <v>120.4379085272117</v>
      </c>
      <c r="AC57" t="n">
        <v>108.9434835730723</v>
      </c>
      <c r="AD57" t="n">
        <v>88023.69916366437</v>
      </c>
      <c r="AE57" t="n">
        <v>120437.9085272117</v>
      </c>
      <c r="AF57" t="n">
        <v>2.167823016807146e-06</v>
      </c>
      <c r="AG57" t="n">
        <v>0.1055208333333333</v>
      </c>
      <c r="AH57" t="n">
        <v>108943.4835730723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9.868399999999999</v>
      </c>
      <c r="E58" t="n">
        <v>10.13</v>
      </c>
      <c r="F58" t="n">
        <v>6.81</v>
      </c>
      <c r="G58" t="n">
        <v>58.35</v>
      </c>
      <c r="H58" t="n">
        <v>0.85</v>
      </c>
      <c r="I58" t="n">
        <v>7</v>
      </c>
      <c r="J58" t="n">
        <v>314.62</v>
      </c>
      <c r="K58" t="n">
        <v>61.2</v>
      </c>
      <c r="L58" t="n">
        <v>15</v>
      </c>
      <c r="M58" t="n">
        <v>5</v>
      </c>
      <c r="N58" t="n">
        <v>93.43000000000001</v>
      </c>
      <c r="O58" t="n">
        <v>39037.92</v>
      </c>
      <c r="P58" t="n">
        <v>118.55</v>
      </c>
      <c r="Q58" t="n">
        <v>204.15</v>
      </c>
      <c r="R58" t="n">
        <v>25.41</v>
      </c>
      <c r="S58" t="n">
        <v>17.37</v>
      </c>
      <c r="T58" t="n">
        <v>1911.21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88.05098940862452</v>
      </c>
      <c r="AB58" t="n">
        <v>120.4752482443268</v>
      </c>
      <c r="AC58" t="n">
        <v>108.9772596399926</v>
      </c>
      <c r="AD58" t="n">
        <v>88050.98940862452</v>
      </c>
      <c r="AE58" t="n">
        <v>120475.2482443268</v>
      </c>
      <c r="AF58" t="n">
        <v>2.16769122089975e-06</v>
      </c>
      <c r="AG58" t="n">
        <v>0.1055208333333333</v>
      </c>
      <c r="AH58" t="n">
        <v>108977.2596399926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9.862500000000001</v>
      </c>
      <c r="E59" t="n">
        <v>10.14</v>
      </c>
      <c r="F59" t="n">
        <v>6.81</v>
      </c>
      <c r="G59" t="n">
        <v>58.4</v>
      </c>
      <c r="H59" t="n">
        <v>0.86</v>
      </c>
      <c r="I59" t="n">
        <v>7</v>
      </c>
      <c r="J59" t="n">
        <v>315.18</v>
      </c>
      <c r="K59" t="n">
        <v>61.2</v>
      </c>
      <c r="L59" t="n">
        <v>15.25</v>
      </c>
      <c r="M59" t="n">
        <v>5</v>
      </c>
      <c r="N59" t="n">
        <v>93.73</v>
      </c>
      <c r="O59" t="n">
        <v>39106.27</v>
      </c>
      <c r="P59" t="n">
        <v>118.63</v>
      </c>
      <c r="Q59" t="n">
        <v>204.14</v>
      </c>
      <c r="R59" t="n">
        <v>25.63</v>
      </c>
      <c r="S59" t="n">
        <v>17.37</v>
      </c>
      <c r="T59" t="n">
        <v>2021.55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88.14696043335988</v>
      </c>
      <c r="AB59" t="n">
        <v>120.6065600343124</v>
      </c>
      <c r="AC59" t="n">
        <v>109.0960392170393</v>
      </c>
      <c r="AD59" t="n">
        <v>88146.96043335988</v>
      </c>
      <c r="AE59" t="n">
        <v>120606.5600343124</v>
      </c>
      <c r="AF59" t="n">
        <v>2.166395227810363e-06</v>
      </c>
      <c r="AG59" t="n">
        <v>0.105625</v>
      </c>
      <c r="AH59" t="n">
        <v>109096.0392170393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9.867599999999999</v>
      </c>
      <c r="E60" t="n">
        <v>10.13</v>
      </c>
      <c r="F60" t="n">
        <v>6.81</v>
      </c>
      <c r="G60" t="n">
        <v>58.35</v>
      </c>
      <c r="H60" t="n">
        <v>0.87</v>
      </c>
      <c r="I60" t="n">
        <v>7</v>
      </c>
      <c r="J60" t="n">
        <v>315.73</v>
      </c>
      <c r="K60" t="n">
        <v>61.2</v>
      </c>
      <c r="L60" t="n">
        <v>15.5</v>
      </c>
      <c r="M60" t="n">
        <v>5</v>
      </c>
      <c r="N60" t="n">
        <v>94.03</v>
      </c>
      <c r="O60" t="n">
        <v>39174.75</v>
      </c>
      <c r="P60" t="n">
        <v>118.51</v>
      </c>
      <c r="Q60" t="n">
        <v>204.14</v>
      </c>
      <c r="R60" t="n">
        <v>25.52</v>
      </c>
      <c r="S60" t="n">
        <v>17.37</v>
      </c>
      <c r="T60" t="n">
        <v>1969.33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88.03590844707007</v>
      </c>
      <c r="AB60" t="n">
        <v>120.454613807403</v>
      </c>
      <c r="AC60" t="n">
        <v>108.9585945247682</v>
      </c>
      <c r="AD60" t="n">
        <v>88035.90844707008</v>
      </c>
      <c r="AE60" t="n">
        <v>120454.613807403</v>
      </c>
      <c r="AF60" t="n">
        <v>2.167515493023223e-06</v>
      </c>
      <c r="AG60" t="n">
        <v>0.1055208333333333</v>
      </c>
      <c r="AH60" t="n">
        <v>108958.5945247682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9.8611</v>
      </c>
      <c r="E61" t="n">
        <v>10.14</v>
      </c>
      <c r="F61" t="n">
        <v>6.81</v>
      </c>
      <c r="G61" t="n">
        <v>58.41</v>
      </c>
      <c r="H61" t="n">
        <v>0.89</v>
      </c>
      <c r="I61" t="n">
        <v>7</v>
      </c>
      <c r="J61" t="n">
        <v>316.29</v>
      </c>
      <c r="K61" t="n">
        <v>61.2</v>
      </c>
      <c r="L61" t="n">
        <v>15.75</v>
      </c>
      <c r="M61" t="n">
        <v>5</v>
      </c>
      <c r="N61" t="n">
        <v>94.34</v>
      </c>
      <c r="O61" t="n">
        <v>39243.37</v>
      </c>
      <c r="P61" t="n">
        <v>118.43</v>
      </c>
      <c r="Q61" t="n">
        <v>204.14</v>
      </c>
      <c r="R61" t="n">
        <v>25.64</v>
      </c>
      <c r="S61" t="n">
        <v>17.37</v>
      </c>
      <c r="T61" t="n">
        <v>2026.82</v>
      </c>
      <c r="U61" t="n">
        <v>0.68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88.04882297531208</v>
      </c>
      <c r="AB61" t="n">
        <v>120.4722840346924</v>
      </c>
      <c r="AC61" t="n">
        <v>108.9745783303654</v>
      </c>
      <c r="AD61" t="n">
        <v>88048.82297531208</v>
      </c>
      <c r="AE61" t="n">
        <v>120472.2840346924</v>
      </c>
      <c r="AF61" t="n">
        <v>2.166087704026441e-06</v>
      </c>
      <c r="AG61" t="n">
        <v>0.105625</v>
      </c>
      <c r="AH61" t="n">
        <v>108974.5783303654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9.860900000000001</v>
      </c>
      <c r="E62" t="n">
        <v>10.14</v>
      </c>
      <c r="F62" t="n">
        <v>6.81</v>
      </c>
      <c r="G62" t="n">
        <v>58.41</v>
      </c>
      <c r="H62" t="n">
        <v>0.9</v>
      </c>
      <c r="I62" t="n">
        <v>7</v>
      </c>
      <c r="J62" t="n">
        <v>316.85</v>
      </c>
      <c r="K62" t="n">
        <v>61.2</v>
      </c>
      <c r="L62" t="n">
        <v>16</v>
      </c>
      <c r="M62" t="n">
        <v>5</v>
      </c>
      <c r="N62" t="n">
        <v>94.65000000000001</v>
      </c>
      <c r="O62" t="n">
        <v>39312.13</v>
      </c>
      <c r="P62" t="n">
        <v>118.34</v>
      </c>
      <c r="Q62" t="n">
        <v>204.14</v>
      </c>
      <c r="R62" t="n">
        <v>25.67</v>
      </c>
      <c r="S62" t="n">
        <v>17.37</v>
      </c>
      <c r="T62" t="n">
        <v>2042.19</v>
      </c>
      <c r="U62" t="n">
        <v>0.68</v>
      </c>
      <c r="V62" t="n">
        <v>0.75</v>
      </c>
      <c r="W62" t="n">
        <v>1.15</v>
      </c>
      <c r="X62" t="n">
        <v>0.12</v>
      </c>
      <c r="Y62" t="n">
        <v>1</v>
      </c>
      <c r="Z62" t="n">
        <v>10</v>
      </c>
      <c r="AA62" t="n">
        <v>88.00090033041022</v>
      </c>
      <c r="AB62" t="n">
        <v>120.4067141577399</v>
      </c>
      <c r="AC62" t="n">
        <v>108.9152663504413</v>
      </c>
      <c r="AD62" t="n">
        <v>88000.90033041022</v>
      </c>
      <c r="AE62" t="n">
        <v>120406.7141577399</v>
      </c>
      <c r="AF62" t="n">
        <v>2.166043772057309e-06</v>
      </c>
      <c r="AG62" t="n">
        <v>0.105625</v>
      </c>
      <c r="AH62" t="n">
        <v>108915.2663504413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9.8592</v>
      </c>
      <c r="E63" t="n">
        <v>10.14</v>
      </c>
      <c r="F63" t="n">
        <v>6.82</v>
      </c>
      <c r="G63" t="n">
        <v>58.43</v>
      </c>
      <c r="H63" t="n">
        <v>0.91</v>
      </c>
      <c r="I63" t="n">
        <v>7</v>
      </c>
      <c r="J63" t="n">
        <v>317.41</v>
      </c>
      <c r="K63" t="n">
        <v>61.2</v>
      </c>
      <c r="L63" t="n">
        <v>16.25</v>
      </c>
      <c r="M63" t="n">
        <v>5</v>
      </c>
      <c r="N63" t="n">
        <v>94.95999999999999</v>
      </c>
      <c r="O63" t="n">
        <v>39381.03</v>
      </c>
      <c r="P63" t="n">
        <v>118.25</v>
      </c>
      <c r="Q63" t="n">
        <v>204.14</v>
      </c>
      <c r="R63" t="n">
        <v>25.8</v>
      </c>
      <c r="S63" t="n">
        <v>17.37</v>
      </c>
      <c r="T63" t="n">
        <v>2106.93</v>
      </c>
      <c r="U63" t="n">
        <v>0.67</v>
      </c>
      <c r="V63" t="n">
        <v>0.75</v>
      </c>
      <c r="W63" t="n">
        <v>1.15</v>
      </c>
      <c r="X63" t="n">
        <v>0.12</v>
      </c>
      <c r="Y63" t="n">
        <v>1</v>
      </c>
      <c r="Z63" t="n">
        <v>10</v>
      </c>
      <c r="AA63" t="n">
        <v>87.99649266438892</v>
      </c>
      <c r="AB63" t="n">
        <v>120.400683394637</v>
      </c>
      <c r="AC63" t="n">
        <v>108.9098111549048</v>
      </c>
      <c r="AD63" t="n">
        <v>87996.49266438892</v>
      </c>
      <c r="AE63" t="n">
        <v>120400.683394637</v>
      </c>
      <c r="AF63" t="n">
        <v>2.165670350319689e-06</v>
      </c>
      <c r="AG63" t="n">
        <v>0.105625</v>
      </c>
      <c r="AH63" t="n">
        <v>108909.8111549048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9.859500000000001</v>
      </c>
      <c r="E64" t="n">
        <v>10.14</v>
      </c>
      <c r="F64" t="n">
        <v>6.82</v>
      </c>
      <c r="G64" t="n">
        <v>58.42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118.12</v>
      </c>
      <c r="Q64" t="n">
        <v>204.15</v>
      </c>
      <c r="R64" t="n">
        <v>25.66</v>
      </c>
      <c r="S64" t="n">
        <v>17.37</v>
      </c>
      <c r="T64" t="n">
        <v>2037.51</v>
      </c>
      <c r="U64" t="n">
        <v>0.68</v>
      </c>
      <c r="V64" t="n">
        <v>0.75</v>
      </c>
      <c r="W64" t="n">
        <v>1.15</v>
      </c>
      <c r="X64" t="n">
        <v>0.12</v>
      </c>
      <c r="Y64" t="n">
        <v>1</v>
      </c>
      <c r="Z64" t="n">
        <v>10</v>
      </c>
      <c r="AA64" t="n">
        <v>87.92212147847869</v>
      </c>
      <c r="AB64" t="n">
        <v>120.2989254570495</v>
      </c>
      <c r="AC64" t="n">
        <v>108.8177648520624</v>
      </c>
      <c r="AD64" t="n">
        <v>87922.12147847869</v>
      </c>
      <c r="AE64" t="n">
        <v>120298.9254570495</v>
      </c>
      <c r="AF64" t="n">
        <v>2.165736248273387e-06</v>
      </c>
      <c r="AG64" t="n">
        <v>0.105625</v>
      </c>
      <c r="AH64" t="n">
        <v>108817.7648520624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9.869</v>
      </c>
      <c r="E65" t="n">
        <v>10.13</v>
      </c>
      <c r="F65" t="n">
        <v>6.81</v>
      </c>
      <c r="G65" t="n">
        <v>58.34</v>
      </c>
      <c r="H65" t="n">
        <v>0.9399999999999999</v>
      </c>
      <c r="I65" t="n">
        <v>7</v>
      </c>
      <c r="J65" t="n">
        <v>318.53</v>
      </c>
      <c r="K65" t="n">
        <v>61.2</v>
      </c>
      <c r="L65" t="n">
        <v>16.75</v>
      </c>
      <c r="M65" t="n">
        <v>5</v>
      </c>
      <c r="N65" t="n">
        <v>95.58</v>
      </c>
      <c r="O65" t="n">
        <v>39519.26</v>
      </c>
      <c r="P65" t="n">
        <v>117.76</v>
      </c>
      <c r="Q65" t="n">
        <v>204.16</v>
      </c>
      <c r="R65" t="n">
        <v>25.41</v>
      </c>
      <c r="S65" t="n">
        <v>17.37</v>
      </c>
      <c r="T65" t="n">
        <v>1914.32</v>
      </c>
      <c r="U65" t="n">
        <v>0.68</v>
      </c>
      <c r="V65" t="n">
        <v>0.75</v>
      </c>
      <c r="W65" t="n">
        <v>1.15</v>
      </c>
      <c r="X65" t="n">
        <v>0.11</v>
      </c>
      <c r="Y65" t="n">
        <v>1</v>
      </c>
      <c r="Z65" t="n">
        <v>10</v>
      </c>
      <c r="AA65" t="n">
        <v>87.6101345750314</v>
      </c>
      <c r="AB65" t="n">
        <v>119.8720512118624</v>
      </c>
      <c r="AC65" t="n">
        <v>108.4316308857141</v>
      </c>
      <c r="AD65" t="n">
        <v>87610.13457503139</v>
      </c>
      <c r="AE65" t="n">
        <v>119872.0512118624</v>
      </c>
      <c r="AF65" t="n">
        <v>2.167823016807146e-06</v>
      </c>
      <c r="AG65" t="n">
        <v>0.1055208333333333</v>
      </c>
      <c r="AH65" t="n">
        <v>108431.6308857141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9.9406</v>
      </c>
      <c r="E66" t="n">
        <v>10.06</v>
      </c>
      <c r="F66" t="n">
        <v>6.79</v>
      </c>
      <c r="G66" t="n">
        <v>67.87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117.41</v>
      </c>
      <c r="Q66" t="n">
        <v>204.14</v>
      </c>
      <c r="R66" t="n">
        <v>24.72</v>
      </c>
      <c r="S66" t="n">
        <v>17.37</v>
      </c>
      <c r="T66" t="n">
        <v>1573.14</v>
      </c>
      <c r="U66" t="n">
        <v>0.7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86.73897819235549</v>
      </c>
      <c r="AB66" t="n">
        <v>118.6800966163786</v>
      </c>
      <c r="AC66" t="n">
        <v>107.3534347639041</v>
      </c>
      <c r="AD66" t="n">
        <v>86738.97819235548</v>
      </c>
      <c r="AE66" t="n">
        <v>118680.0966163787</v>
      </c>
      <c r="AF66" t="n">
        <v>2.183550661756319e-06</v>
      </c>
      <c r="AG66" t="n">
        <v>0.1047916666666667</v>
      </c>
      <c r="AH66" t="n">
        <v>107353.4347639041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9.940099999999999</v>
      </c>
      <c r="E67" t="n">
        <v>10.06</v>
      </c>
      <c r="F67" t="n">
        <v>6.79</v>
      </c>
      <c r="G67" t="n">
        <v>67.88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117.52</v>
      </c>
      <c r="Q67" t="n">
        <v>204.14</v>
      </c>
      <c r="R67" t="n">
        <v>24.75</v>
      </c>
      <c r="S67" t="n">
        <v>17.37</v>
      </c>
      <c r="T67" t="n">
        <v>1588.52</v>
      </c>
      <c r="U67" t="n">
        <v>0.7</v>
      </c>
      <c r="V67" t="n">
        <v>0.75</v>
      </c>
      <c r="W67" t="n">
        <v>1.15</v>
      </c>
      <c r="X67" t="n">
        <v>0.1</v>
      </c>
      <c r="Y67" t="n">
        <v>1</v>
      </c>
      <c r="Z67" t="n">
        <v>10</v>
      </c>
      <c r="AA67" t="n">
        <v>86.80346461633232</v>
      </c>
      <c r="AB67" t="n">
        <v>118.768329786604</v>
      </c>
      <c r="AC67" t="n">
        <v>107.4332470841992</v>
      </c>
      <c r="AD67" t="n">
        <v>86803.46461633232</v>
      </c>
      <c r="AE67" t="n">
        <v>118768.329786604</v>
      </c>
      <c r="AF67" t="n">
        <v>2.183440831833489e-06</v>
      </c>
      <c r="AG67" t="n">
        <v>0.1047916666666667</v>
      </c>
      <c r="AH67" t="n">
        <v>107433.2470841992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9.9412</v>
      </c>
      <c r="E68" t="n">
        <v>10.06</v>
      </c>
      <c r="F68" t="n">
        <v>6.79</v>
      </c>
      <c r="G68" t="n">
        <v>67.87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117.52</v>
      </c>
      <c r="Q68" t="n">
        <v>204.15</v>
      </c>
      <c r="R68" t="n">
        <v>24.86</v>
      </c>
      <c r="S68" t="n">
        <v>17.37</v>
      </c>
      <c r="T68" t="n">
        <v>1641.91</v>
      </c>
      <c r="U68" t="n">
        <v>0.7</v>
      </c>
      <c r="V68" t="n">
        <v>0.75</v>
      </c>
      <c r="W68" t="n">
        <v>1.14</v>
      </c>
      <c r="X68" t="n">
        <v>0.1</v>
      </c>
      <c r="Y68" t="n">
        <v>1</v>
      </c>
      <c r="Z68" t="n">
        <v>10</v>
      </c>
      <c r="AA68" t="n">
        <v>86.79407739261671</v>
      </c>
      <c r="AB68" t="n">
        <v>118.7554857729812</v>
      </c>
      <c r="AC68" t="n">
        <v>107.4216288852099</v>
      </c>
      <c r="AD68" t="n">
        <v>86794.07739261672</v>
      </c>
      <c r="AE68" t="n">
        <v>118755.4857729812</v>
      </c>
      <c r="AF68" t="n">
        <v>2.183682457663714e-06</v>
      </c>
      <c r="AG68" t="n">
        <v>0.1047916666666667</v>
      </c>
      <c r="AH68" t="n">
        <v>107421.6288852099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9.941700000000001</v>
      </c>
      <c r="E69" t="n">
        <v>10.06</v>
      </c>
      <c r="F69" t="n">
        <v>6.79</v>
      </c>
      <c r="G69" t="n">
        <v>67.86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4</v>
      </c>
      <c r="N69" t="n">
        <v>96.83</v>
      </c>
      <c r="O69" t="n">
        <v>39797.41</v>
      </c>
      <c r="P69" t="n">
        <v>117.68</v>
      </c>
      <c r="Q69" t="n">
        <v>204.14</v>
      </c>
      <c r="R69" t="n">
        <v>24.76</v>
      </c>
      <c r="S69" t="n">
        <v>17.37</v>
      </c>
      <c r="T69" t="n">
        <v>1594.5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86.87739309923694</v>
      </c>
      <c r="AB69" t="n">
        <v>118.8694819984085</v>
      </c>
      <c r="AC69" t="n">
        <v>107.5247454708771</v>
      </c>
      <c r="AD69" t="n">
        <v>86877.39309923694</v>
      </c>
      <c r="AE69" t="n">
        <v>118869.4819984085</v>
      </c>
      <c r="AF69" t="n">
        <v>2.183792287586544e-06</v>
      </c>
      <c r="AG69" t="n">
        <v>0.1047916666666667</v>
      </c>
      <c r="AH69" t="n">
        <v>107524.7454708771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9.939500000000001</v>
      </c>
      <c r="E70" t="n">
        <v>10.06</v>
      </c>
      <c r="F70" t="n">
        <v>6.79</v>
      </c>
      <c r="G70" t="n">
        <v>67.88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4</v>
      </c>
      <c r="N70" t="n">
        <v>97.15000000000001</v>
      </c>
      <c r="O70" t="n">
        <v>39867.32</v>
      </c>
      <c r="P70" t="n">
        <v>117.76</v>
      </c>
      <c r="Q70" t="n">
        <v>204.14</v>
      </c>
      <c r="R70" t="n">
        <v>24.98</v>
      </c>
      <c r="S70" t="n">
        <v>17.37</v>
      </c>
      <c r="T70" t="n">
        <v>1702.16</v>
      </c>
      <c r="U70" t="n">
        <v>0.7</v>
      </c>
      <c r="V70" t="n">
        <v>0.75</v>
      </c>
      <c r="W70" t="n">
        <v>1.14</v>
      </c>
      <c r="X70" t="n">
        <v>0.1</v>
      </c>
      <c r="Y70" t="n">
        <v>1</v>
      </c>
      <c r="Z70" t="n">
        <v>10</v>
      </c>
      <c r="AA70" t="n">
        <v>86.93998778355933</v>
      </c>
      <c r="AB70" t="n">
        <v>118.9551268069809</v>
      </c>
      <c r="AC70" t="n">
        <v>107.6022164591227</v>
      </c>
      <c r="AD70" t="n">
        <v>86939.98778355934</v>
      </c>
      <c r="AE70" t="n">
        <v>118955.1268069809</v>
      </c>
      <c r="AF70" t="n">
        <v>2.183309035926095e-06</v>
      </c>
      <c r="AG70" t="n">
        <v>0.1047916666666667</v>
      </c>
      <c r="AH70" t="n">
        <v>107602.2164591227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9.9412</v>
      </c>
      <c r="E71" t="n">
        <v>10.06</v>
      </c>
      <c r="F71" t="n">
        <v>6.79</v>
      </c>
      <c r="G71" t="n">
        <v>67.87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4</v>
      </c>
      <c r="N71" t="n">
        <v>97.47</v>
      </c>
      <c r="O71" t="n">
        <v>39937.36</v>
      </c>
      <c r="P71" t="n">
        <v>117.76</v>
      </c>
      <c r="Q71" t="n">
        <v>204.14</v>
      </c>
      <c r="R71" t="n">
        <v>24.74</v>
      </c>
      <c r="S71" t="n">
        <v>17.37</v>
      </c>
      <c r="T71" t="n">
        <v>1579.96</v>
      </c>
      <c r="U71" t="n">
        <v>0.7</v>
      </c>
      <c r="V71" t="n">
        <v>0.75</v>
      </c>
      <c r="W71" t="n">
        <v>1.15</v>
      </c>
      <c r="X71" t="n">
        <v>0.1</v>
      </c>
      <c r="Y71" t="n">
        <v>1</v>
      </c>
      <c r="Z71" t="n">
        <v>10</v>
      </c>
      <c r="AA71" t="n">
        <v>86.92545690978467</v>
      </c>
      <c r="AB71" t="n">
        <v>118.9352450244255</v>
      </c>
      <c r="AC71" t="n">
        <v>107.5842321659901</v>
      </c>
      <c r="AD71" t="n">
        <v>86925.45690978467</v>
      </c>
      <c r="AE71" t="n">
        <v>118935.2450244255</v>
      </c>
      <c r="AF71" t="n">
        <v>2.183682457663714e-06</v>
      </c>
      <c r="AG71" t="n">
        <v>0.1047916666666667</v>
      </c>
      <c r="AH71" t="n">
        <v>107584.2321659901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9.946899999999999</v>
      </c>
      <c r="E72" t="n">
        <v>10.05</v>
      </c>
      <c r="F72" t="n">
        <v>6.78</v>
      </c>
      <c r="G72" t="n">
        <v>67.81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4</v>
      </c>
      <c r="N72" t="n">
        <v>97.79000000000001</v>
      </c>
      <c r="O72" t="n">
        <v>40007.56</v>
      </c>
      <c r="P72" t="n">
        <v>117.66</v>
      </c>
      <c r="Q72" t="n">
        <v>204.14</v>
      </c>
      <c r="R72" t="n">
        <v>24.6</v>
      </c>
      <c r="S72" t="n">
        <v>17.37</v>
      </c>
      <c r="T72" t="n">
        <v>1513.72</v>
      </c>
      <c r="U72" t="n">
        <v>0.71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86.791562969701</v>
      </c>
      <c r="AB72" t="n">
        <v>118.7520454286194</v>
      </c>
      <c r="AC72" t="n">
        <v>107.4185168824854</v>
      </c>
      <c r="AD72" t="n">
        <v>86791.562969701</v>
      </c>
      <c r="AE72" t="n">
        <v>118752.0454286194</v>
      </c>
      <c r="AF72" t="n">
        <v>2.18493451878397e-06</v>
      </c>
      <c r="AG72" t="n">
        <v>0.1046875</v>
      </c>
      <c r="AH72" t="n">
        <v>107418.5168824854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9.945</v>
      </c>
      <c r="E73" t="n">
        <v>10.06</v>
      </c>
      <c r="F73" t="n">
        <v>6.78</v>
      </c>
      <c r="G73" t="n">
        <v>67.83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4</v>
      </c>
      <c r="N73" t="n">
        <v>98.11</v>
      </c>
      <c r="O73" t="n">
        <v>40077.9</v>
      </c>
      <c r="P73" t="n">
        <v>117.51</v>
      </c>
      <c r="Q73" t="n">
        <v>204.14</v>
      </c>
      <c r="R73" t="n">
        <v>24.64</v>
      </c>
      <c r="S73" t="n">
        <v>17.37</v>
      </c>
      <c r="T73" t="n">
        <v>1534.34</v>
      </c>
      <c r="U73" t="n">
        <v>0.7</v>
      </c>
      <c r="V73" t="n">
        <v>0.75</v>
      </c>
      <c r="W73" t="n">
        <v>1.15</v>
      </c>
      <c r="X73" t="n">
        <v>0.09</v>
      </c>
      <c r="Y73" t="n">
        <v>1</v>
      </c>
      <c r="Z73" t="n">
        <v>10</v>
      </c>
      <c r="AA73" t="n">
        <v>86.72602008988542</v>
      </c>
      <c r="AB73" t="n">
        <v>118.662366768908</v>
      </c>
      <c r="AC73" t="n">
        <v>107.337397028192</v>
      </c>
      <c r="AD73" t="n">
        <v>86726.02008988542</v>
      </c>
      <c r="AE73" t="n">
        <v>118662.366768908</v>
      </c>
      <c r="AF73" t="n">
        <v>2.184517165077218e-06</v>
      </c>
      <c r="AG73" t="n">
        <v>0.1047916666666667</v>
      </c>
      <c r="AH73" t="n">
        <v>107337.397028192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9.945</v>
      </c>
      <c r="E74" t="n">
        <v>10.06</v>
      </c>
      <c r="F74" t="n">
        <v>6.78</v>
      </c>
      <c r="G74" t="n">
        <v>67.83</v>
      </c>
      <c r="H74" t="n">
        <v>1.05</v>
      </c>
      <c r="I74" t="n">
        <v>6</v>
      </c>
      <c r="J74" t="n">
        <v>323.63</v>
      </c>
      <c r="K74" t="n">
        <v>61.2</v>
      </c>
      <c r="L74" t="n">
        <v>19</v>
      </c>
      <c r="M74" t="n">
        <v>4</v>
      </c>
      <c r="N74" t="n">
        <v>98.43000000000001</v>
      </c>
      <c r="O74" t="n">
        <v>40148.52</v>
      </c>
      <c r="P74" t="n">
        <v>117.49</v>
      </c>
      <c r="Q74" t="n">
        <v>204.14</v>
      </c>
      <c r="R74" t="n">
        <v>24.76</v>
      </c>
      <c r="S74" t="n">
        <v>17.37</v>
      </c>
      <c r="T74" t="n">
        <v>1593.7</v>
      </c>
      <c r="U74" t="n">
        <v>0.7</v>
      </c>
      <c r="V74" t="n">
        <v>0.75</v>
      </c>
      <c r="W74" t="n">
        <v>1.14</v>
      </c>
      <c r="X74" t="n">
        <v>0.09</v>
      </c>
      <c r="Y74" t="n">
        <v>1</v>
      </c>
      <c r="Z74" t="n">
        <v>10</v>
      </c>
      <c r="AA74" t="n">
        <v>86.71507598014793</v>
      </c>
      <c r="AB74" t="n">
        <v>118.6473925551451</v>
      </c>
      <c r="AC74" t="n">
        <v>107.3238519323743</v>
      </c>
      <c r="AD74" t="n">
        <v>86715.07598014793</v>
      </c>
      <c r="AE74" t="n">
        <v>118647.3925551451</v>
      </c>
      <c r="AF74" t="n">
        <v>2.184517165077218e-06</v>
      </c>
      <c r="AG74" t="n">
        <v>0.1047916666666667</v>
      </c>
      <c r="AH74" t="n">
        <v>107323.8519323743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9.932700000000001</v>
      </c>
      <c r="E75" t="n">
        <v>10.07</v>
      </c>
      <c r="F75" t="n">
        <v>6.8</v>
      </c>
      <c r="G75" t="n">
        <v>67.95</v>
      </c>
      <c r="H75" t="n">
        <v>1.06</v>
      </c>
      <c r="I75" t="n">
        <v>6</v>
      </c>
      <c r="J75" t="n">
        <v>324.2</v>
      </c>
      <c r="K75" t="n">
        <v>61.2</v>
      </c>
      <c r="L75" t="n">
        <v>19.25</v>
      </c>
      <c r="M75" t="n">
        <v>4</v>
      </c>
      <c r="N75" t="n">
        <v>98.75</v>
      </c>
      <c r="O75" t="n">
        <v>40219.17</v>
      </c>
      <c r="P75" t="n">
        <v>117.68</v>
      </c>
      <c r="Q75" t="n">
        <v>204.14</v>
      </c>
      <c r="R75" t="n">
        <v>25.06</v>
      </c>
      <c r="S75" t="n">
        <v>17.37</v>
      </c>
      <c r="T75" t="n">
        <v>1743.32</v>
      </c>
      <c r="U75" t="n">
        <v>0.6899999999999999</v>
      </c>
      <c r="V75" t="n">
        <v>0.75</v>
      </c>
      <c r="W75" t="n">
        <v>1.15</v>
      </c>
      <c r="X75" t="n">
        <v>0.1</v>
      </c>
      <c r="Y75" t="n">
        <v>1</v>
      </c>
      <c r="Z75" t="n">
        <v>10</v>
      </c>
      <c r="AA75" t="n">
        <v>86.98487242170111</v>
      </c>
      <c r="AB75" t="n">
        <v>119.016539949057</v>
      </c>
      <c r="AC75" t="n">
        <v>107.6577684171129</v>
      </c>
      <c r="AD75" t="n">
        <v>86984.87242170112</v>
      </c>
      <c r="AE75" t="n">
        <v>119016.539949057</v>
      </c>
      <c r="AF75" t="n">
        <v>2.181815348975614e-06</v>
      </c>
      <c r="AG75" t="n">
        <v>0.1048958333333333</v>
      </c>
      <c r="AH75" t="n">
        <v>107657.7684171129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9.933999999999999</v>
      </c>
      <c r="E76" t="n">
        <v>10.07</v>
      </c>
      <c r="F76" t="n">
        <v>6.79</v>
      </c>
      <c r="G76" t="n">
        <v>67.94</v>
      </c>
      <c r="H76" t="n">
        <v>1.07</v>
      </c>
      <c r="I76" t="n">
        <v>6</v>
      </c>
      <c r="J76" t="n">
        <v>324.78</v>
      </c>
      <c r="K76" t="n">
        <v>61.2</v>
      </c>
      <c r="L76" t="n">
        <v>19.5</v>
      </c>
      <c r="M76" t="n">
        <v>4</v>
      </c>
      <c r="N76" t="n">
        <v>99.08</v>
      </c>
      <c r="O76" t="n">
        <v>40289.97</v>
      </c>
      <c r="P76" t="n">
        <v>117.52</v>
      </c>
      <c r="Q76" t="n">
        <v>204.15</v>
      </c>
      <c r="R76" t="n">
        <v>25.06</v>
      </c>
      <c r="S76" t="n">
        <v>17.37</v>
      </c>
      <c r="T76" t="n">
        <v>1744.25</v>
      </c>
      <c r="U76" t="n">
        <v>0.6899999999999999</v>
      </c>
      <c r="V76" t="n">
        <v>0.75</v>
      </c>
      <c r="W76" t="n">
        <v>1.14</v>
      </c>
      <c r="X76" t="n">
        <v>0.1</v>
      </c>
      <c r="Y76" t="n">
        <v>1</v>
      </c>
      <c r="Z76" t="n">
        <v>10</v>
      </c>
      <c r="AA76" t="n">
        <v>86.85589082198912</v>
      </c>
      <c r="AB76" t="n">
        <v>118.8400616340645</v>
      </c>
      <c r="AC76" t="n">
        <v>107.4981329448144</v>
      </c>
      <c r="AD76" t="n">
        <v>86855.89082198912</v>
      </c>
      <c r="AE76" t="n">
        <v>118840.0616340645</v>
      </c>
      <c r="AF76" t="n">
        <v>2.182100906774971e-06</v>
      </c>
      <c r="AG76" t="n">
        <v>0.1048958333333333</v>
      </c>
      <c r="AH76" t="n">
        <v>107498.1329448144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9.9406</v>
      </c>
      <c r="E77" t="n">
        <v>10.06</v>
      </c>
      <c r="F77" t="n">
        <v>6.79</v>
      </c>
      <c r="G77" t="n">
        <v>67.87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117.26</v>
      </c>
      <c r="Q77" t="n">
        <v>204.18</v>
      </c>
      <c r="R77" t="n">
        <v>24.85</v>
      </c>
      <c r="S77" t="n">
        <v>17.37</v>
      </c>
      <c r="T77" t="n">
        <v>1639.42</v>
      </c>
      <c r="U77" t="n">
        <v>0.7</v>
      </c>
      <c r="V77" t="n">
        <v>0.75</v>
      </c>
      <c r="W77" t="n">
        <v>1.14</v>
      </c>
      <c r="X77" t="n">
        <v>0.1</v>
      </c>
      <c r="Y77" t="n">
        <v>1</v>
      </c>
      <c r="Z77" t="n">
        <v>10</v>
      </c>
      <c r="AA77" t="n">
        <v>86.65686103795396</v>
      </c>
      <c r="AB77" t="n">
        <v>118.5677403029734</v>
      </c>
      <c r="AC77" t="n">
        <v>107.2518015793571</v>
      </c>
      <c r="AD77" t="n">
        <v>86656.86103795396</v>
      </c>
      <c r="AE77" t="n">
        <v>118567.7403029734</v>
      </c>
      <c r="AF77" t="n">
        <v>2.183550661756319e-06</v>
      </c>
      <c r="AG77" t="n">
        <v>0.1047916666666667</v>
      </c>
      <c r="AH77" t="n">
        <v>107251.8015793571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9.9437</v>
      </c>
      <c r="E78" t="n">
        <v>10.06</v>
      </c>
      <c r="F78" t="n">
        <v>6.78</v>
      </c>
      <c r="G78" t="n">
        <v>67.84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117.16</v>
      </c>
      <c r="Q78" t="n">
        <v>204.18</v>
      </c>
      <c r="R78" t="n">
        <v>24.82</v>
      </c>
      <c r="S78" t="n">
        <v>17.37</v>
      </c>
      <c r="T78" t="n">
        <v>1622.54</v>
      </c>
      <c r="U78" t="n">
        <v>0.7</v>
      </c>
      <c r="V78" t="n">
        <v>0.75</v>
      </c>
      <c r="W78" t="n">
        <v>1.14</v>
      </c>
      <c r="X78" t="n">
        <v>0.09</v>
      </c>
      <c r="Y78" t="n">
        <v>1</v>
      </c>
      <c r="Z78" t="n">
        <v>10</v>
      </c>
      <c r="AA78" t="n">
        <v>86.54555420833326</v>
      </c>
      <c r="AB78" t="n">
        <v>118.4154453881756</v>
      </c>
      <c r="AC78" t="n">
        <v>107.1140414774804</v>
      </c>
      <c r="AD78" t="n">
        <v>86545.55420833325</v>
      </c>
      <c r="AE78" t="n">
        <v>118415.4453881756</v>
      </c>
      <c r="AF78" t="n">
        <v>2.184231607277861e-06</v>
      </c>
      <c r="AG78" t="n">
        <v>0.1047916666666667</v>
      </c>
      <c r="AH78" t="n">
        <v>107114.0414774804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9.9437</v>
      </c>
      <c r="E79" t="n">
        <v>10.06</v>
      </c>
      <c r="F79" t="n">
        <v>6.78</v>
      </c>
      <c r="G79" t="n">
        <v>67.84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117.18</v>
      </c>
      <c r="Q79" t="n">
        <v>204.15</v>
      </c>
      <c r="R79" t="n">
        <v>24.75</v>
      </c>
      <c r="S79" t="n">
        <v>17.37</v>
      </c>
      <c r="T79" t="n">
        <v>1587.54</v>
      </c>
      <c r="U79" t="n">
        <v>0.7</v>
      </c>
      <c r="V79" t="n">
        <v>0.75</v>
      </c>
      <c r="W79" t="n">
        <v>1.14</v>
      </c>
      <c r="X79" t="n">
        <v>0.09</v>
      </c>
      <c r="Y79" t="n">
        <v>1</v>
      </c>
      <c r="Z79" t="n">
        <v>10</v>
      </c>
      <c r="AA79" t="n">
        <v>86.55649974886035</v>
      </c>
      <c r="AB79" t="n">
        <v>118.430421559608</v>
      </c>
      <c r="AC79" t="n">
        <v>107.1275883441304</v>
      </c>
      <c r="AD79" t="n">
        <v>86556.49974886034</v>
      </c>
      <c r="AE79" t="n">
        <v>118430.4215596079</v>
      </c>
      <c r="AF79" t="n">
        <v>2.184231607277861e-06</v>
      </c>
      <c r="AG79" t="n">
        <v>0.1047916666666667</v>
      </c>
      <c r="AH79" t="n">
        <v>107127.5883441304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9.936500000000001</v>
      </c>
      <c r="E80" t="n">
        <v>10.06</v>
      </c>
      <c r="F80" t="n">
        <v>6.79</v>
      </c>
      <c r="G80" t="n">
        <v>67.91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117.12</v>
      </c>
      <c r="Q80" t="n">
        <v>204.14</v>
      </c>
      <c r="R80" t="n">
        <v>24.99</v>
      </c>
      <c r="S80" t="n">
        <v>17.37</v>
      </c>
      <c r="T80" t="n">
        <v>1704.9</v>
      </c>
      <c r="U80" t="n">
        <v>0.7</v>
      </c>
      <c r="V80" t="n">
        <v>0.75</v>
      </c>
      <c r="W80" t="n">
        <v>1.15</v>
      </c>
      <c r="X80" t="n">
        <v>0.1</v>
      </c>
      <c r="Y80" t="n">
        <v>1</v>
      </c>
      <c r="Z80" t="n">
        <v>10</v>
      </c>
      <c r="AA80" t="n">
        <v>86.61513153735214</v>
      </c>
      <c r="AB80" t="n">
        <v>118.5106441592743</v>
      </c>
      <c r="AC80" t="n">
        <v>107.2001546114778</v>
      </c>
      <c r="AD80" t="n">
        <v>86615.13153735214</v>
      </c>
      <c r="AE80" t="n">
        <v>118510.6441592743</v>
      </c>
      <c r="AF80" t="n">
        <v>2.182650056389118e-06</v>
      </c>
      <c r="AG80" t="n">
        <v>0.1047916666666667</v>
      </c>
      <c r="AH80" t="n">
        <v>107200.1546114778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9.9376</v>
      </c>
      <c r="E81" t="n">
        <v>10.06</v>
      </c>
      <c r="F81" t="n">
        <v>6.79</v>
      </c>
      <c r="G81" t="n">
        <v>67.90000000000001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116.77</v>
      </c>
      <c r="Q81" t="n">
        <v>204.15</v>
      </c>
      <c r="R81" t="n">
        <v>24.97</v>
      </c>
      <c r="S81" t="n">
        <v>17.37</v>
      </c>
      <c r="T81" t="n">
        <v>1696.28</v>
      </c>
      <c r="U81" t="n">
        <v>0.7</v>
      </c>
      <c r="V81" t="n">
        <v>0.75</v>
      </c>
      <c r="W81" t="n">
        <v>1.14</v>
      </c>
      <c r="X81" t="n">
        <v>0.1</v>
      </c>
      <c r="Y81" t="n">
        <v>1</v>
      </c>
      <c r="Z81" t="n">
        <v>10</v>
      </c>
      <c r="AA81" t="n">
        <v>86.41409722318669</v>
      </c>
      <c r="AB81" t="n">
        <v>118.2355801416253</v>
      </c>
      <c r="AC81" t="n">
        <v>106.9513423176183</v>
      </c>
      <c r="AD81" t="n">
        <v>86414.09722318669</v>
      </c>
      <c r="AE81" t="n">
        <v>118235.5801416253</v>
      </c>
      <c r="AF81" t="n">
        <v>2.182891682219343e-06</v>
      </c>
      <c r="AG81" t="n">
        <v>0.1047916666666667</v>
      </c>
      <c r="AH81" t="n">
        <v>106951.3423176183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10.0125</v>
      </c>
      <c r="E82" t="n">
        <v>9.99</v>
      </c>
      <c r="F82" t="n">
        <v>6.77</v>
      </c>
      <c r="G82" t="n">
        <v>81.23</v>
      </c>
      <c r="H82" t="n">
        <v>1.14</v>
      </c>
      <c r="I82" t="n">
        <v>5</v>
      </c>
      <c r="J82" t="n">
        <v>328.25</v>
      </c>
      <c r="K82" t="n">
        <v>61.2</v>
      </c>
      <c r="L82" t="n">
        <v>21</v>
      </c>
      <c r="M82" t="n">
        <v>3</v>
      </c>
      <c r="N82" t="n">
        <v>101.05</v>
      </c>
      <c r="O82" t="n">
        <v>40718</v>
      </c>
      <c r="P82" t="n">
        <v>116.3</v>
      </c>
      <c r="Q82" t="n">
        <v>204.14</v>
      </c>
      <c r="R82" t="n">
        <v>24.3</v>
      </c>
      <c r="S82" t="n">
        <v>17.37</v>
      </c>
      <c r="T82" t="n">
        <v>1366.24</v>
      </c>
      <c r="U82" t="n">
        <v>0.72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85.46466148466843</v>
      </c>
      <c r="AB82" t="n">
        <v>116.9365202780367</v>
      </c>
      <c r="AC82" t="n">
        <v>105.7762629041682</v>
      </c>
      <c r="AD82" t="n">
        <v>85464.66148466842</v>
      </c>
      <c r="AE82" t="n">
        <v>116936.5202780367</v>
      </c>
      <c r="AF82" t="n">
        <v>2.19934420465919e-06</v>
      </c>
      <c r="AG82" t="n">
        <v>0.1040625</v>
      </c>
      <c r="AH82" t="n">
        <v>105776.2629041682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10.0083</v>
      </c>
      <c r="E83" t="n">
        <v>9.99</v>
      </c>
      <c r="F83" t="n">
        <v>6.77</v>
      </c>
      <c r="G83" t="n">
        <v>81.28</v>
      </c>
      <c r="H83" t="n">
        <v>1.15</v>
      </c>
      <c r="I83" t="n">
        <v>5</v>
      </c>
      <c r="J83" t="n">
        <v>328.83</v>
      </c>
      <c r="K83" t="n">
        <v>61.2</v>
      </c>
      <c r="L83" t="n">
        <v>21.25</v>
      </c>
      <c r="M83" t="n">
        <v>3</v>
      </c>
      <c r="N83" t="n">
        <v>101.38</v>
      </c>
      <c r="O83" t="n">
        <v>40789.89</v>
      </c>
      <c r="P83" t="n">
        <v>116.69</v>
      </c>
      <c r="Q83" t="n">
        <v>204.14</v>
      </c>
      <c r="R83" t="n">
        <v>24.38</v>
      </c>
      <c r="S83" t="n">
        <v>17.37</v>
      </c>
      <c r="T83" t="n">
        <v>1408.58</v>
      </c>
      <c r="U83" t="n">
        <v>0.71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85.71176282879438</v>
      </c>
      <c r="AB83" t="n">
        <v>117.2746152384115</v>
      </c>
      <c r="AC83" t="n">
        <v>106.0820905560442</v>
      </c>
      <c r="AD83" t="n">
        <v>85711.76282879438</v>
      </c>
      <c r="AE83" t="n">
        <v>117274.6152384115</v>
      </c>
      <c r="AF83" t="n">
        <v>2.198421633307423e-06</v>
      </c>
      <c r="AG83" t="n">
        <v>0.1040625</v>
      </c>
      <c r="AH83" t="n">
        <v>106082.0905560442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10.0033</v>
      </c>
      <c r="E84" t="n">
        <v>10</v>
      </c>
      <c r="F84" t="n">
        <v>6.78</v>
      </c>
      <c r="G84" t="n">
        <v>81.34</v>
      </c>
      <c r="H84" t="n">
        <v>1.16</v>
      </c>
      <c r="I84" t="n">
        <v>5</v>
      </c>
      <c r="J84" t="n">
        <v>329.41</v>
      </c>
      <c r="K84" t="n">
        <v>61.2</v>
      </c>
      <c r="L84" t="n">
        <v>21.5</v>
      </c>
      <c r="M84" t="n">
        <v>3</v>
      </c>
      <c r="N84" t="n">
        <v>101.71</v>
      </c>
      <c r="O84" t="n">
        <v>40861.93</v>
      </c>
      <c r="P84" t="n">
        <v>116.96</v>
      </c>
      <c r="Q84" t="n">
        <v>204.14</v>
      </c>
      <c r="R84" t="n">
        <v>24.58</v>
      </c>
      <c r="S84" t="n">
        <v>17.37</v>
      </c>
      <c r="T84" t="n">
        <v>1506.98</v>
      </c>
      <c r="U84" t="n">
        <v>0.71</v>
      </c>
      <c r="V84" t="n">
        <v>0.75</v>
      </c>
      <c r="W84" t="n">
        <v>1.14</v>
      </c>
      <c r="X84" t="n">
        <v>0.09</v>
      </c>
      <c r="Y84" t="n">
        <v>1</v>
      </c>
      <c r="Z84" t="n">
        <v>10</v>
      </c>
      <c r="AA84" t="n">
        <v>85.93083587952191</v>
      </c>
      <c r="AB84" t="n">
        <v>117.5743606512377</v>
      </c>
      <c r="AC84" t="n">
        <v>106.3532286873657</v>
      </c>
      <c r="AD84" t="n">
        <v>85930.83587952191</v>
      </c>
      <c r="AE84" t="n">
        <v>117574.3606512377</v>
      </c>
      <c r="AF84" t="n">
        <v>2.197323334079128e-06</v>
      </c>
      <c r="AG84" t="n">
        <v>0.1041666666666667</v>
      </c>
      <c r="AH84" t="n">
        <v>106353.2286873657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10.0097</v>
      </c>
      <c r="E85" t="n">
        <v>9.99</v>
      </c>
      <c r="F85" t="n">
        <v>6.77</v>
      </c>
      <c r="G85" t="n">
        <v>81.26000000000001</v>
      </c>
      <c r="H85" t="n">
        <v>1.17</v>
      </c>
      <c r="I85" t="n">
        <v>5</v>
      </c>
      <c r="J85" t="n">
        <v>330</v>
      </c>
      <c r="K85" t="n">
        <v>61.2</v>
      </c>
      <c r="L85" t="n">
        <v>21.75</v>
      </c>
      <c r="M85" t="n">
        <v>3</v>
      </c>
      <c r="N85" t="n">
        <v>102.05</v>
      </c>
      <c r="O85" t="n">
        <v>40934.14</v>
      </c>
      <c r="P85" t="n">
        <v>116.96</v>
      </c>
      <c r="Q85" t="n">
        <v>204.14</v>
      </c>
      <c r="R85" t="n">
        <v>24.41</v>
      </c>
      <c r="S85" t="n">
        <v>17.37</v>
      </c>
      <c r="T85" t="n">
        <v>1423.7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85.84684007294383</v>
      </c>
      <c r="AB85" t="n">
        <v>117.4594338830442</v>
      </c>
      <c r="AC85" t="n">
        <v>106.2492703686278</v>
      </c>
      <c r="AD85" t="n">
        <v>85846.84007294383</v>
      </c>
      <c r="AE85" t="n">
        <v>117459.4338830442</v>
      </c>
      <c r="AF85" t="n">
        <v>2.198729157091345e-06</v>
      </c>
      <c r="AG85" t="n">
        <v>0.1040625</v>
      </c>
      <c r="AH85" t="n">
        <v>106249.2703686278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10.0092</v>
      </c>
      <c r="E86" t="n">
        <v>9.99</v>
      </c>
      <c r="F86" t="n">
        <v>6.77</v>
      </c>
      <c r="G86" t="n">
        <v>81.27</v>
      </c>
      <c r="H86" t="n">
        <v>1.19</v>
      </c>
      <c r="I86" t="n">
        <v>5</v>
      </c>
      <c r="J86" t="n">
        <v>330.59</v>
      </c>
      <c r="K86" t="n">
        <v>61.2</v>
      </c>
      <c r="L86" t="n">
        <v>22</v>
      </c>
      <c r="M86" t="n">
        <v>3</v>
      </c>
      <c r="N86" t="n">
        <v>102.39</v>
      </c>
      <c r="O86" t="n">
        <v>41006.51</v>
      </c>
      <c r="P86" t="n">
        <v>117.14</v>
      </c>
      <c r="Q86" t="n">
        <v>204.17</v>
      </c>
      <c r="R86" t="n">
        <v>24.34</v>
      </c>
      <c r="S86" t="n">
        <v>17.37</v>
      </c>
      <c r="T86" t="n">
        <v>1388.74</v>
      </c>
      <c r="U86" t="n">
        <v>0.71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85.94889555148234</v>
      </c>
      <c r="AB86" t="n">
        <v>117.5990706911504</v>
      </c>
      <c r="AC86" t="n">
        <v>106.3755804357499</v>
      </c>
      <c r="AD86" t="n">
        <v>85948.89555148233</v>
      </c>
      <c r="AE86" t="n">
        <v>117599.0706911504</v>
      </c>
      <c r="AF86" t="n">
        <v>2.198619327168516e-06</v>
      </c>
      <c r="AG86" t="n">
        <v>0.1040625</v>
      </c>
      <c r="AH86" t="n">
        <v>106375.5804357499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10.0061</v>
      </c>
      <c r="E87" t="n">
        <v>9.99</v>
      </c>
      <c r="F87" t="n">
        <v>6.78</v>
      </c>
      <c r="G87" t="n">
        <v>81.3</v>
      </c>
      <c r="H87" t="n">
        <v>1.2</v>
      </c>
      <c r="I87" t="n">
        <v>5</v>
      </c>
      <c r="J87" t="n">
        <v>331.17</v>
      </c>
      <c r="K87" t="n">
        <v>61.2</v>
      </c>
      <c r="L87" t="n">
        <v>22.25</v>
      </c>
      <c r="M87" t="n">
        <v>3</v>
      </c>
      <c r="N87" t="n">
        <v>102.72</v>
      </c>
      <c r="O87" t="n">
        <v>41079.04</v>
      </c>
      <c r="P87" t="n">
        <v>117.32</v>
      </c>
      <c r="Q87" t="n">
        <v>204.14</v>
      </c>
      <c r="R87" t="n">
        <v>24.5</v>
      </c>
      <c r="S87" t="n">
        <v>17.37</v>
      </c>
      <c r="T87" t="n">
        <v>1464.95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86.10279876248472</v>
      </c>
      <c r="AB87" t="n">
        <v>117.8096478541743</v>
      </c>
      <c r="AC87" t="n">
        <v>106.5660604098818</v>
      </c>
      <c r="AD87" t="n">
        <v>86102.79876248473</v>
      </c>
      <c r="AE87" t="n">
        <v>117809.6478541743</v>
      </c>
      <c r="AF87" t="n">
        <v>2.197938381646973e-06</v>
      </c>
      <c r="AG87" t="n">
        <v>0.1040625</v>
      </c>
      <c r="AH87" t="n">
        <v>106566.0604098818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10.0042</v>
      </c>
      <c r="E88" t="n">
        <v>10</v>
      </c>
      <c r="F88" t="n">
        <v>6.78</v>
      </c>
      <c r="G88" t="n">
        <v>81.33</v>
      </c>
      <c r="H88" t="n">
        <v>1.21</v>
      </c>
      <c r="I88" t="n">
        <v>5</v>
      </c>
      <c r="J88" t="n">
        <v>331.76</v>
      </c>
      <c r="K88" t="n">
        <v>61.2</v>
      </c>
      <c r="L88" t="n">
        <v>22.5</v>
      </c>
      <c r="M88" t="n">
        <v>3</v>
      </c>
      <c r="N88" t="n">
        <v>103.06</v>
      </c>
      <c r="O88" t="n">
        <v>41151.74</v>
      </c>
      <c r="P88" t="n">
        <v>117.26</v>
      </c>
      <c r="Q88" t="n">
        <v>204.14</v>
      </c>
      <c r="R88" t="n">
        <v>24.5</v>
      </c>
      <c r="S88" t="n">
        <v>17.37</v>
      </c>
      <c r="T88" t="n">
        <v>1468.51</v>
      </c>
      <c r="U88" t="n">
        <v>0.71</v>
      </c>
      <c r="V88" t="n">
        <v>0.75</v>
      </c>
      <c r="W88" t="n">
        <v>1.15</v>
      </c>
      <c r="X88" t="n">
        <v>0.09</v>
      </c>
      <c r="Y88" t="n">
        <v>1</v>
      </c>
      <c r="Z88" t="n">
        <v>10</v>
      </c>
      <c r="AA88" t="n">
        <v>86.08647233181065</v>
      </c>
      <c r="AB88" t="n">
        <v>117.7873093114547</v>
      </c>
      <c r="AC88" t="n">
        <v>106.545853826327</v>
      </c>
      <c r="AD88" t="n">
        <v>86086.47233181066</v>
      </c>
      <c r="AE88" t="n">
        <v>117787.3093114548</v>
      </c>
      <c r="AF88" t="n">
        <v>2.197521027940222e-06</v>
      </c>
      <c r="AG88" t="n">
        <v>0.1041666666666667</v>
      </c>
      <c r="AH88" t="n">
        <v>106545.853826327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10.0095</v>
      </c>
      <c r="E89" t="n">
        <v>9.99</v>
      </c>
      <c r="F89" t="n">
        <v>6.77</v>
      </c>
      <c r="G89" t="n">
        <v>81.26000000000001</v>
      </c>
      <c r="H89" t="n">
        <v>1.22</v>
      </c>
      <c r="I89" t="n">
        <v>5</v>
      </c>
      <c r="J89" t="n">
        <v>332.35</v>
      </c>
      <c r="K89" t="n">
        <v>61.2</v>
      </c>
      <c r="L89" t="n">
        <v>22.75</v>
      </c>
      <c r="M89" t="n">
        <v>3</v>
      </c>
      <c r="N89" t="n">
        <v>103.41</v>
      </c>
      <c r="O89" t="n">
        <v>41224.6</v>
      </c>
      <c r="P89" t="n">
        <v>117.19</v>
      </c>
      <c r="Q89" t="n">
        <v>204.14</v>
      </c>
      <c r="R89" t="n">
        <v>24.4</v>
      </c>
      <c r="S89" t="n">
        <v>17.37</v>
      </c>
      <c r="T89" t="n">
        <v>1418.79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85.97356237994163</v>
      </c>
      <c r="AB89" t="n">
        <v>117.6328209340721</v>
      </c>
      <c r="AC89" t="n">
        <v>106.4061096028559</v>
      </c>
      <c r="AD89" t="n">
        <v>85973.56237994162</v>
      </c>
      <c r="AE89" t="n">
        <v>117632.8209340721</v>
      </c>
      <c r="AF89" t="n">
        <v>2.198685225122213e-06</v>
      </c>
      <c r="AG89" t="n">
        <v>0.1040625</v>
      </c>
      <c r="AH89" t="n">
        <v>106406.1096028559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10.0075</v>
      </c>
      <c r="E90" t="n">
        <v>9.99</v>
      </c>
      <c r="F90" t="n">
        <v>6.77</v>
      </c>
      <c r="G90" t="n">
        <v>81.29000000000001</v>
      </c>
      <c r="H90" t="n">
        <v>1.23</v>
      </c>
      <c r="I90" t="n">
        <v>5</v>
      </c>
      <c r="J90" t="n">
        <v>332.95</v>
      </c>
      <c r="K90" t="n">
        <v>61.2</v>
      </c>
      <c r="L90" t="n">
        <v>23</v>
      </c>
      <c r="M90" t="n">
        <v>3</v>
      </c>
      <c r="N90" t="n">
        <v>103.75</v>
      </c>
      <c r="O90" t="n">
        <v>41297.62</v>
      </c>
      <c r="P90" t="n">
        <v>117.24</v>
      </c>
      <c r="Q90" t="n">
        <v>204.14</v>
      </c>
      <c r="R90" t="n">
        <v>24.5</v>
      </c>
      <c r="S90" t="n">
        <v>17.37</v>
      </c>
      <c r="T90" t="n">
        <v>1467.13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86.01754099477063</v>
      </c>
      <c r="AB90" t="n">
        <v>117.6929944150806</v>
      </c>
      <c r="AC90" t="n">
        <v>106.460540211291</v>
      </c>
      <c r="AD90" t="n">
        <v>86017.54099477062</v>
      </c>
      <c r="AE90" t="n">
        <v>117692.9944150806</v>
      </c>
      <c r="AF90" t="n">
        <v>2.198245905430896e-06</v>
      </c>
      <c r="AG90" t="n">
        <v>0.1040625</v>
      </c>
      <c r="AH90" t="n">
        <v>106460.5402112911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10.0053</v>
      </c>
      <c r="E91" t="n">
        <v>9.99</v>
      </c>
      <c r="F91" t="n">
        <v>6.78</v>
      </c>
      <c r="G91" t="n">
        <v>81.31</v>
      </c>
      <c r="H91" t="n">
        <v>1.24</v>
      </c>
      <c r="I91" t="n">
        <v>5</v>
      </c>
      <c r="J91" t="n">
        <v>333.54</v>
      </c>
      <c r="K91" t="n">
        <v>61.2</v>
      </c>
      <c r="L91" t="n">
        <v>23.25</v>
      </c>
      <c r="M91" t="n">
        <v>3</v>
      </c>
      <c r="N91" t="n">
        <v>104.09</v>
      </c>
      <c r="O91" t="n">
        <v>41370.82</v>
      </c>
      <c r="P91" t="n">
        <v>117.28</v>
      </c>
      <c r="Q91" t="n">
        <v>204.14</v>
      </c>
      <c r="R91" t="n">
        <v>24.53</v>
      </c>
      <c r="S91" t="n">
        <v>17.37</v>
      </c>
      <c r="T91" t="n">
        <v>1480.56</v>
      </c>
      <c r="U91" t="n">
        <v>0.71</v>
      </c>
      <c r="V91" t="n">
        <v>0.75</v>
      </c>
      <c r="W91" t="n">
        <v>1.14</v>
      </c>
      <c r="X91" t="n">
        <v>0.09</v>
      </c>
      <c r="Y91" t="n">
        <v>1</v>
      </c>
      <c r="Z91" t="n">
        <v>10</v>
      </c>
      <c r="AA91" t="n">
        <v>86.08776995477771</v>
      </c>
      <c r="AB91" t="n">
        <v>117.7890847764453</v>
      </c>
      <c r="AC91" t="n">
        <v>106.5474598434308</v>
      </c>
      <c r="AD91" t="n">
        <v>86087.76995477772</v>
      </c>
      <c r="AE91" t="n">
        <v>117789.0847764454</v>
      </c>
      <c r="AF91" t="n">
        <v>2.197762653770446e-06</v>
      </c>
      <c r="AG91" t="n">
        <v>0.1040625</v>
      </c>
      <c r="AH91" t="n">
        <v>106547.4598434308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10.0053</v>
      </c>
      <c r="E92" t="n">
        <v>9.99</v>
      </c>
      <c r="F92" t="n">
        <v>6.78</v>
      </c>
      <c r="G92" t="n">
        <v>81.31</v>
      </c>
      <c r="H92" t="n">
        <v>1.25</v>
      </c>
      <c r="I92" t="n">
        <v>5</v>
      </c>
      <c r="J92" t="n">
        <v>334.14</v>
      </c>
      <c r="K92" t="n">
        <v>61.2</v>
      </c>
      <c r="L92" t="n">
        <v>23.5</v>
      </c>
      <c r="M92" t="n">
        <v>3</v>
      </c>
      <c r="N92" t="n">
        <v>104.44</v>
      </c>
      <c r="O92" t="n">
        <v>41444.3</v>
      </c>
      <c r="P92" t="n">
        <v>117.28</v>
      </c>
      <c r="Q92" t="n">
        <v>204.14</v>
      </c>
      <c r="R92" t="n">
        <v>24.51</v>
      </c>
      <c r="S92" t="n">
        <v>17.37</v>
      </c>
      <c r="T92" t="n">
        <v>1472.55</v>
      </c>
      <c r="U92" t="n">
        <v>0.71</v>
      </c>
      <c r="V92" t="n">
        <v>0.75</v>
      </c>
      <c r="W92" t="n">
        <v>1.14</v>
      </c>
      <c r="X92" t="n">
        <v>0.09</v>
      </c>
      <c r="Y92" t="n">
        <v>1</v>
      </c>
      <c r="Z92" t="n">
        <v>10</v>
      </c>
      <c r="AA92" t="n">
        <v>86.08776995477771</v>
      </c>
      <c r="AB92" t="n">
        <v>117.7890847764453</v>
      </c>
      <c r="AC92" t="n">
        <v>106.5474598434308</v>
      </c>
      <c r="AD92" t="n">
        <v>86087.76995477772</v>
      </c>
      <c r="AE92" t="n">
        <v>117789.0847764454</v>
      </c>
      <c r="AF92" t="n">
        <v>2.197762653770446e-06</v>
      </c>
      <c r="AG92" t="n">
        <v>0.1040625</v>
      </c>
      <c r="AH92" t="n">
        <v>106547.4598434308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10.0089</v>
      </c>
      <c r="E93" t="n">
        <v>9.99</v>
      </c>
      <c r="F93" t="n">
        <v>6.77</v>
      </c>
      <c r="G93" t="n">
        <v>81.27</v>
      </c>
      <c r="H93" t="n">
        <v>1.26</v>
      </c>
      <c r="I93" t="n">
        <v>5</v>
      </c>
      <c r="J93" t="n">
        <v>334.73</v>
      </c>
      <c r="K93" t="n">
        <v>61.2</v>
      </c>
      <c r="L93" t="n">
        <v>23.75</v>
      </c>
      <c r="M93" t="n">
        <v>3</v>
      </c>
      <c r="N93" t="n">
        <v>104.78</v>
      </c>
      <c r="O93" t="n">
        <v>41517.84</v>
      </c>
      <c r="P93" t="n">
        <v>117.11</v>
      </c>
      <c r="Q93" t="n">
        <v>204.14</v>
      </c>
      <c r="R93" t="n">
        <v>24.41</v>
      </c>
      <c r="S93" t="n">
        <v>17.37</v>
      </c>
      <c r="T93" t="n">
        <v>1420.05</v>
      </c>
      <c r="U93" t="n">
        <v>0.71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85.93510148339048</v>
      </c>
      <c r="AB93" t="n">
        <v>117.5801970386358</v>
      </c>
      <c r="AC93" t="n">
        <v>106.358508058142</v>
      </c>
      <c r="AD93" t="n">
        <v>85935.10148339048</v>
      </c>
      <c r="AE93" t="n">
        <v>117580.1970386358</v>
      </c>
      <c r="AF93" t="n">
        <v>2.198553429214819e-06</v>
      </c>
      <c r="AG93" t="n">
        <v>0.1040625</v>
      </c>
      <c r="AH93" t="n">
        <v>106358.508058142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10.0114</v>
      </c>
      <c r="E94" t="n">
        <v>9.99</v>
      </c>
      <c r="F94" t="n">
        <v>6.77</v>
      </c>
      <c r="G94" t="n">
        <v>81.23999999999999</v>
      </c>
      <c r="H94" t="n">
        <v>1.28</v>
      </c>
      <c r="I94" t="n">
        <v>5</v>
      </c>
      <c r="J94" t="n">
        <v>335.33</v>
      </c>
      <c r="K94" t="n">
        <v>61.2</v>
      </c>
      <c r="L94" t="n">
        <v>24</v>
      </c>
      <c r="M94" t="n">
        <v>3</v>
      </c>
      <c r="N94" t="n">
        <v>105.13</v>
      </c>
      <c r="O94" t="n">
        <v>41591.55</v>
      </c>
      <c r="P94" t="n">
        <v>117.05</v>
      </c>
      <c r="Q94" t="n">
        <v>204.14</v>
      </c>
      <c r="R94" t="n">
        <v>24.35</v>
      </c>
      <c r="S94" t="n">
        <v>17.37</v>
      </c>
      <c r="T94" t="n">
        <v>1394.03</v>
      </c>
      <c r="U94" t="n">
        <v>0.71</v>
      </c>
      <c r="V94" t="n">
        <v>0.75</v>
      </c>
      <c r="W94" t="n">
        <v>1.14</v>
      </c>
      <c r="X94" t="n">
        <v>0.08</v>
      </c>
      <c r="Y94" t="n">
        <v>1</v>
      </c>
      <c r="Z94" t="n">
        <v>10</v>
      </c>
      <c r="AA94" t="n">
        <v>85.88151817474056</v>
      </c>
      <c r="AB94" t="n">
        <v>117.5068819918123</v>
      </c>
      <c r="AC94" t="n">
        <v>106.292190096489</v>
      </c>
      <c r="AD94" t="n">
        <v>85881.51817474056</v>
      </c>
      <c r="AE94" t="n">
        <v>117506.8819918123</v>
      </c>
      <c r="AF94" t="n">
        <v>2.199102578828965e-06</v>
      </c>
      <c r="AG94" t="n">
        <v>0.1040625</v>
      </c>
      <c r="AH94" t="n">
        <v>106292.190096489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10.0175</v>
      </c>
      <c r="E95" t="n">
        <v>9.98</v>
      </c>
      <c r="F95" t="n">
        <v>6.76</v>
      </c>
      <c r="G95" t="n">
        <v>81.17</v>
      </c>
      <c r="H95" t="n">
        <v>1.29</v>
      </c>
      <c r="I95" t="n">
        <v>5</v>
      </c>
      <c r="J95" t="n">
        <v>335.93</v>
      </c>
      <c r="K95" t="n">
        <v>61.2</v>
      </c>
      <c r="L95" t="n">
        <v>24.25</v>
      </c>
      <c r="M95" t="n">
        <v>3</v>
      </c>
      <c r="N95" t="n">
        <v>105.48</v>
      </c>
      <c r="O95" t="n">
        <v>41665.42</v>
      </c>
      <c r="P95" t="n">
        <v>116.84</v>
      </c>
      <c r="Q95" t="n">
        <v>204.14</v>
      </c>
      <c r="R95" t="n">
        <v>24.18</v>
      </c>
      <c r="S95" t="n">
        <v>17.37</v>
      </c>
      <c r="T95" t="n">
        <v>1308.45</v>
      </c>
      <c r="U95" t="n">
        <v>0.72</v>
      </c>
      <c r="V95" t="n">
        <v>0.75</v>
      </c>
      <c r="W95" t="n">
        <v>1.14</v>
      </c>
      <c r="X95" t="n">
        <v>0.07000000000000001</v>
      </c>
      <c r="Y95" t="n">
        <v>1</v>
      </c>
      <c r="Z95" t="n">
        <v>10</v>
      </c>
      <c r="AA95" t="n">
        <v>85.68605043225543</v>
      </c>
      <c r="AB95" t="n">
        <v>117.2394344031161</v>
      </c>
      <c r="AC95" t="n">
        <v>106.0502673302928</v>
      </c>
      <c r="AD95" t="n">
        <v>85686.05043225543</v>
      </c>
      <c r="AE95" t="n">
        <v>117239.4344031161</v>
      </c>
      <c r="AF95" t="n">
        <v>2.200442503887484e-06</v>
      </c>
      <c r="AG95" t="n">
        <v>0.1039583333333333</v>
      </c>
      <c r="AH95" t="n">
        <v>106050.2673302928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10.017</v>
      </c>
      <c r="E96" t="n">
        <v>9.98</v>
      </c>
      <c r="F96" t="n">
        <v>6.76</v>
      </c>
      <c r="G96" t="n">
        <v>81.17</v>
      </c>
      <c r="H96" t="n">
        <v>1.3</v>
      </c>
      <c r="I96" t="n">
        <v>5</v>
      </c>
      <c r="J96" t="n">
        <v>336.53</v>
      </c>
      <c r="K96" t="n">
        <v>61.2</v>
      </c>
      <c r="L96" t="n">
        <v>24.5</v>
      </c>
      <c r="M96" t="n">
        <v>3</v>
      </c>
      <c r="N96" t="n">
        <v>105.83</v>
      </c>
      <c r="O96" t="n">
        <v>41739.48</v>
      </c>
      <c r="P96" t="n">
        <v>116.75</v>
      </c>
      <c r="Q96" t="n">
        <v>204.14</v>
      </c>
      <c r="R96" t="n">
        <v>24.17</v>
      </c>
      <c r="S96" t="n">
        <v>17.37</v>
      </c>
      <c r="T96" t="n">
        <v>1302.44</v>
      </c>
      <c r="U96" t="n">
        <v>0.72</v>
      </c>
      <c r="V96" t="n">
        <v>0.75</v>
      </c>
      <c r="W96" t="n">
        <v>1.14</v>
      </c>
      <c r="X96" t="n">
        <v>0.07000000000000001</v>
      </c>
      <c r="Y96" t="n">
        <v>1</v>
      </c>
      <c r="Z96" t="n">
        <v>10</v>
      </c>
      <c r="AA96" t="n">
        <v>85.64133491402792</v>
      </c>
      <c r="AB96" t="n">
        <v>117.1782526583678</v>
      </c>
      <c r="AC96" t="n">
        <v>105.9949246853941</v>
      </c>
      <c r="AD96" t="n">
        <v>85641.33491402792</v>
      </c>
      <c r="AE96" t="n">
        <v>117178.2526583678</v>
      </c>
      <c r="AF96" t="n">
        <v>2.200332673964655e-06</v>
      </c>
      <c r="AG96" t="n">
        <v>0.1039583333333333</v>
      </c>
      <c r="AH96" t="n">
        <v>105994.9246853941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10.02</v>
      </c>
      <c r="E97" t="n">
        <v>9.98</v>
      </c>
      <c r="F97" t="n">
        <v>6.76</v>
      </c>
      <c r="G97" t="n">
        <v>81.14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116.48</v>
      </c>
      <c r="Q97" t="n">
        <v>204.14</v>
      </c>
      <c r="R97" t="n">
        <v>24.09</v>
      </c>
      <c r="S97" t="n">
        <v>17.37</v>
      </c>
      <c r="T97" t="n">
        <v>1261.99</v>
      </c>
      <c r="U97" t="n">
        <v>0.72</v>
      </c>
      <c r="V97" t="n">
        <v>0.76</v>
      </c>
      <c r="W97" t="n">
        <v>1.14</v>
      </c>
      <c r="X97" t="n">
        <v>0.07000000000000001</v>
      </c>
      <c r="Y97" t="n">
        <v>1</v>
      </c>
      <c r="Z97" t="n">
        <v>10</v>
      </c>
      <c r="AA97" t="n">
        <v>85.46964227768345</v>
      </c>
      <c r="AB97" t="n">
        <v>116.9433352187769</v>
      </c>
      <c r="AC97" t="n">
        <v>105.782427436529</v>
      </c>
      <c r="AD97" t="n">
        <v>85469.64227768345</v>
      </c>
      <c r="AE97" t="n">
        <v>116943.3352187769</v>
      </c>
      <c r="AF97" t="n">
        <v>2.200991653501631e-06</v>
      </c>
      <c r="AG97" t="n">
        <v>0.1039583333333333</v>
      </c>
      <c r="AH97" t="n">
        <v>105782.427436529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10.0195</v>
      </c>
      <c r="E98" t="n">
        <v>9.98</v>
      </c>
      <c r="F98" t="n">
        <v>6.76</v>
      </c>
      <c r="G98" t="n">
        <v>81.14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116.35</v>
      </c>
      <c r="Q98" t="n">
        <v>204.14</v>
      </c>
      <c r="R98" t="n">
        <v>24.06</v>
      </c>
      <c r="S98" t="n">
        <v>17.37</v>
      </c>
      <c r="T98" t="n">
        <v>1244.88</v>
      </c>
      <c r="U98" t="n">
        <v>0.72</v>
      </c>
      <c r="V98" t="n">
        <v>0.76</v>
      </c>
      <c r="W98" t="n">
        <v>1.14</v>
      </c>
      <c r="X98" t="n">
        <v>0.07000000000000001</v>
      </c>
      <c r="Y98" t="n">
        <v>1</v>
      </c>
      <c r="Z98" t="n">
        <v>10</v>
      </c>
      <c r="AA98" t="n">
        <v>85.40320164762797</v>
      </c>
      <c r="AB98" t="n">
        <v>116.8524282175813</v>
      </c>
      <c r="AC98" t="n">
        <v>105.7001964719387</v>
      </c>
      <c r="AD98" t="n">
        <v>85403.20164762797</v>
      </c>
      <c r="AE98" t="n">
        <v>116852.4282175813</v>
      </c>
      <c r="AF98" t="n">
        <v>2.200881823578802e-06</v>
      </c>
      <c r="AG98" t="n">
        <v>0.1039583333333333</v>
      </c>
      <c r="AH98" t="n">
        <v>105700.1964719387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10.0167</v>
      </c>
      <c r="E99" t="n">
        <v>9.98</v>
      </c>
      <c r="F99" t="n">
        <v>6.76</v>
      </c>
      <c r="G99" t="n">
        <v>81.18000000000001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116.25</v>
      </c>
      <c r="Q99" t="n">
        <v>204.14</v>
      </c>
      <c r="R99" t="n">
        <v>24.09</v>
      </c>
      <c r="S99" t="n">
        <v>17.37</v>
      </c>
      <c r="T99" t="n">
        <v>1261.8</v>
      </c>
      <c r="U99" t="n">
        <v>0.72</v>
      </c>
      <c r="V99" t="n">
        <v>0.75</v>
      </c>
      <c r="W99" t="n">
        <v>1.14</v>
      </c>
      <c r="X99" t="n">
        <v>0.07000000000000001</v>
      </c>
      <c r="Y99" t="n">
        <v>1</v>
      </c>
      <c r="Z99" t="n">
        <v>10</v>
      </c>
      <c r="AA99" t="n">
        <v>85.37219676042743</v>
      </c>
      <c r="AB99" t="n">
        <v>116.8100059630745</v>
      </c>
      <c r="AC99" t="n">
        <v>105.661822937862</v>
      </c>
      <c r="AD99" t="n">
        <v>85372.19676042743</v>
      </c>
      <c r="AE99" t="n">
        <v>116810.0059630745</v>
      </c>
      <c r="AF99" t="n">
        <v>2.200266776010957e-06</v>
      </c>
      <c r="AG99" t="n">
        <v>0.1039583333333333</v>
      </c>
      <c r="AH99" t="n">
        <v>105661.822937862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10.0128</v>
      </c>
      <c r="E100" t="n">
        <v>9.99</v>
      </c>
      <c r="F100" t="n">
        <v>6.77</v>
      </c>
      <c r="G100" t="n">
        <v>81.22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116.07</v>
      </c>
      <c r="Q100" t="n">
        <v>204.14</v>
      </c>
      <c r="R100" t="n">
        <v>24.24</v>
      </c>
      <c r="S100" t="n">
        <v>17.37</v>
      </c>
      <c r="T100" t="n">
        <v>1338.27</v>
      </c>
      <c r="U100" t="n">
        <v>0.72</v>
      </c>
      <c r="V100" t="n">
        <v>0.75</v>
      </c>
      <c r="W100" t="n">
        <v>1.14</v>
      </c>
      <c r="X100" t="n">
        <v>0.08</v>
      </c>
      <c r="Y100" t="n">
        <v>1</v>
      </c>
      <c r="Z100" t="n">
        <v>10</v>
      </c>
      <c r="AA100" t="n">
        <v>85.33715464251986</v>
      </c>
      <c r="AB100" t="n">
        <v>116.7620597914042</v>
      </c>
      <c r="AC100" t="n">
        <v>105.6184526815231</v>
      </c>
      <c r="AD100" t="n">
        <v>85337.15464251986</v>
      </c>
      <c r="AE100" t="n">
        <v>116762.0597914042</v>
      </c>
      <c r="AF100" t="n">
        <v>2.199410102612888e-06</v>
      </c>
      <c r="AG100" t="n">
        <v>0.1040625</v>
      </c>
      <c r="AH100" t="n">
        <v>105618.452681523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10.0139</v>
      </c>
      <c r="E101" t="n">
        <v>9.99</v>
      </c>
      <c r="F101" t="n">
        <v>6.77</v>
      </c>
      <c r="G101" t="n">
        <v>81.20999999999999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115.9</v>
      </c>
      <c r="Q101" t="n">
        <v>204.15</v>
      </c>
      <c r="R101" t="n">
        <v>24.13</v>
      </c>
      <c r="S101" t="n">
        <v>17.37</v>
      </c>
      <c r="T101" t="n">
        <v>1283.69</v>
      </c>
      <c r="U101" t="n">
        <v>0.72</v>
      </c>
      <c r="V101" t="n">
        <v>0.75</v>
      </c>
      <c r="W101" t="n">
        <v>1.15</v>
      </c>
      <c r="X101" t="n">
        <v>0.08</v>
      </c>
      <c r="Y101" t="n">
        <v>1</v>
      </c>
      <c r="Z101" t="n">
        <v>10</v>
      </c>
      <c r="AA101" t="n">
        <v>85.23561150342063</v>
      </c>
      <c r="AB101" t="n">
        <v>116.6231239887216</v>
      </c>
      <c r="AC101" t="n">
        <v>105.4927767168508</v>
      </c>
      <c r="AD101" t="n">
        <v>85235.61150342063</v>
      </c>
      <c r="AE101" t="n">
        <v>116623.1239887216</v>
      </c>
      <c r="AF101" t="n">
        <v>2.199651728443112e-06</v>
      </c>
      <c r="AG101" t="n">
        <v>0.1040625</v>
      </c>
      <c r="AH101" t="n">
        <v>105492.7767168508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10.0095</v>
      </c>
      <c r="E102" t="n">
        <v>9.99</v>
      </c>
      <c r="F102" t="n">
        <v>6.77</v>
      </c>
      <c r="G102" t="n">
        <v>81.26000000000001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115.98</v>
      </c>
      <c r="Q102" t="n">
        <v>204.14</v>
      </c>
      <c r="R102" t="n">
        <v>24.29</v>
      </c>
      <c r="S102" t="n">
        <v>17.37</v>
      </c>
      <c r="T102" t="n">
        <v>1361.83</v>
      </c>
      <c r="U102" t="n">
        <v>0.72</v>
      </c>
      <c r="V102" t="n">
        <v>0.75</v>
      </c>
      <c r="W102" t="n">
        <v>1.15</v>
      </c>
      <c r="X102" t="n">
        <v>0.08</v>
      </c>
      <c r="Y102" t="n">
        <v>1</v>
      </c>
      <c r="Z102" t="n">
        <v>10</v>
      </c>
      <c r="AA102" t="n">
        <v>85.31571035276546</v>
      </c>
      <c r="AB102" t="n">
        <v>116.732718768107</v>
      </c>
      <c r="AC102" t="n">
        <v>105.5919119243089</v>
      </c>
      <c r="AD102" t="n">
        <v>85315.71035276547</v>
      </c>
      <c r="AE102" t="n">
        <v>116732.718768107</v>
      </c>
      <c r="AF102" t="n">
        <v>2.198685225122213e-06</v>
      </c>
      <c r="AG102" t="n">
        <v>0.1040625</v>
      </c>
      <c r="AH102" t="n">
        <v>105591.9119243089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10.0103</v>
      </c>
      <c r="E103" t="n">
        <v>9.99</v>
      </c>
      <c r="F103" t="n">
        <v>6.77</v>
      </c>
      <c r="G103" t="n">
        <v>81.25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115.98</v>
      </c>
      <c r="Q103" t="n">
        <v>204.16</v>
      </c>
      <c r="R103" t="n">
        <v>24.27</v>
      </c>
      <c r="S103" t="n">
        <v>17.37</v>
      </c>
      <c r="T103" t="n">
        <v>1353.49</v>
      </c>
      <c r="U103" t="n">
        <v>0.72</v>
      </c>
      <c r="V103" t="n">
        <v>0.75</v>
      </c>
      <c r="W103" t="n">
        <v>1.15</v>
      </c>
      <c r="X103" t="n">
        <v>0.08</v>
      </c>
      <c r="Y103" t="n">
        <v>1</v>
      </c>
      <c r="Z103" t="n">
        <v>10</v>
      </c>
      <c r="AA103" t="n">
        <v>85.30904911961564</v>
      </c>
      <c r="AB103" t="n">
        <v>116.7236045750385</v>
      </c>
      <c r="AC103" t="n">
        <v>105.5836675770351</v>
      </c>
      <c r="AD103" t="n">
        <v>85309.04911961564</v>
      </c>
      <c r="AE103" t="n">
        <v>116723.6045750385</v>
      </c>
      <c r="AF103" t="n">
        <v>2.198860952998741e-06</v>
      </c>
      <c r="AG103" t="n">
        <v>0.1040625</v>
      </c>
      <c r="AH103" t="n">
        <v>105583.6675770351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10.0122</v>
      </c>
      <c r="E104" t="n">
        <v>9.99</v>
      </c>
      <c r="F104" t="n">
        <v>6.77</v>
      </c>
      <c r="G104" t="n">
        <v>81.23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115.8</v>
      </c>
      <c r="Q104" t="n">
        <v>204.14</v>
      </c>
      <c r="R104" t="n">
        <v>24.35</v>
      </c>
      <c r="S104" t="n">
        <v>17.37</v>
      </c>
      <c r="T104" t="n">
        <v>1390.19</v>
      </c>
      <c r="U104" t="n">
        <v>0.71</v>
      </c>
      <c r="V104" t="n">
        <v>0.75</v>
      </c>
      <c r="W104" t="n">
        <v>1.14</v>
      </c>
      <c r="X104" t="n">
        <v>0.08</v>
      </c>
      <c r="Y104" t="n">
        <v>1</v>
      </c>
      <c r="Z104" t="n">
        <v>10</v>
      </c>
      <c r="AA104" t="n">
        <v>85.19539706278164</v>
      </c>
      <c r="AB104" t="n">
        <v>116.5681008169034</v>
      </c>
      <c r="AC104" t="n">
        <v>105.4430048793254</v>
      </c>
      <c r="AD104" t="n">
        <v>85195.39706278163</v>
      </c>
      <c r="AE104" t="n">
        <v>116568.1008169034</v>
      </c>
      <c r="AF104" t="n">
        <v>2.199278306705493e-06</v>
      </c>
      <c r="AG104" t="n">
        <v>0.1040625</v>
      </c>
      <c r="AH104" t="n">
        <v>105443.0048793254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10.0061</v>
      </c>
      <c r="E105" t="n">
        <v>9.99</v>
      </c>
      <c r="F105" t="n">
        <v>6.78</v>
      </c>
      <c r="G105" t="n">
        <v>81.3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115.84</v>
      </c>
      <c r="Q105" t="n">
        <v>204.15</v>
      </c>
      <c r="R105" t="n">
        <v>24.39</v>
      </c>
      <c r="S105" t="n">
        <v>17.37</v>
      </c>
      <c r="T105" t="n">
        <v>1411.82</v>
      </c>
      <c r="U105" t="n">
        <v>0.71</v>
      </c>
      <c r="V105" t="n">
        <v>0.75</v>
      </c>
      <c r="W105" t="n">
        <v>1.15</v>
      </c>
      <c r="X105" t="n">
        <v>0.08</v>
      </c>
      <c r="Y105" t="n">
        <v>1</v>
      </c>
      <c r="Z105" t="n">
        <v>10</v>
      </c>
      <c r="AA105" t="n">
        <v>85.29787989508399</v>
      </c>
      <c r="AB105" t="n">
        <v>116.7083223492829</v>
      </c>
      <c r="AC105" t="n">
        <v>105.5698438654568</v>
      </c>
      <c r="AD105" t="n">
        <v>85297.879895084</v>
      </c>
      <c r="AE105" t="n">
        <v>116708.3223492829</v>
      </c>
      <c r="AF105" t="n">
        <v>2.197938381646973e-06</v>
      </c>
      <c r="AG105" t="n">
        <v>0.1040625</v>
      </c>
      <c r="AH105" t="n">
        <v>105569.8438654568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10.0117</v>
      </c>
      <c r="E106" t="n">
        <v>9.99</v>
      </c>
      <c r="F106" t="n">
        <v>6.77</v>
      </c>
      <c r="G106" t="n">
        <v>81.23999999999999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115.51</v>
      </c>
      <c r="Q106" t="n">
        <v>204.14</v>
      </c>
      <c r="R106" t="n">
        <v>24.25</v>
      </c>
      <c r="S106" t="n">
        <v>17.37</v>
      </c>
      <c r="T106" t="n">
        <v>1342.52</v>
      </c>
      <c r="U106" t="n">
        <v>0.72</v>
      </c>
      <c r="V106" t="n">
        <v>0.75</v>
      </c>
      <c r="W106" t="n">
        <v>1.15</v>
      </c>
      <c r="X106" t="n">
        <v>0.08</v>
      </c>
      <c r="Y106" t="n">
        <v>1</v>
      </c>
      <c r="Z106" t="n">
        <v>10</v>
      </c>
      <c r="AA106" t="n">
        <v>85.04192137411857</v>
      </c>
      <c r="AB106" t="n">
        <v>116.3581086088052</v>
      </c>
      <c r="AC106" t="n">
        <v>105.2530540328421</v>
      </c>
      <c r="AD106" t="n">
        <v>85041.92137411857</v>
      </c>
      <c r="AE106" t="n">
        <v>116358.1086088052</v>
      </c>
      <c r="AF106" t="n">
        <v>2.199168476782663e-06</v>
      </c>
      <c r="AG106" t="n">
        <v>0.1040625</v>
      </c>
      <c r="AH106" t="n">
        <v>105253.0540328421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10.0134</v>
      </c>
      <c r="E107" t="n">
        <v>9.99</v>
      </c>
      <c r="F107" t="n">
        <v>6.77</v>
      </c>
      <c r="G107" t="n">
        <v>81.22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115.33</v>
      </c>
      <c r="Q107" t="n">
        <v>204.14</v>
      </c>
      <c r="R107" t="n">
        <v>24.21</v>
      </c>
      <c r="S107" t="n">
        <v>17.37</v>
      </c>
      <c r="T107" t="n">
        <v>1321.92</v>
      </c>
      <c r="U107" t="n">
        <v>0.72</v>
      </c>
      <c r="V107" t="n">
        <v>0.75</v>
      </c>
      <c r="W107" t="n">
        <v>1.15</v>
      </c>
      <c r="X107" t="n">
        <v>0.08</v>
      </c>
      <c r="Y107" t="n">
        <v>1</v>
      </c>
      <c r="Z107" t="n">
        <v>10</v>
      </c>
      <c r="AA107" t="n">
        <v>84.92999294791336</v>
      </c>
      <c r="AB107" t="n">
        <v>116.2049631981377</v>
      </c>
      <c r="AC107" t="n">
        <v>105.1145246052277</v>
      </c>
      <c r="AD107" t="n">
        <v>84929.99294791336</v>
      </c>
      <c r="AE107" t="n">
        <v>116204.9631981377</v>
      </c>
      <c r="AF107" t="n">
        <v>2.199541898520283e-06</v>
      </c>
      <c r="AG107" t="n">
        <v>0.1040625</v>
      </c>
      <c r="AH107" t="n">
        <v>105114.5246052277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10.0945</v>
      </c>
      <c r="E108" t="n">
        <v>9.91</v>
      </c>
      <c r="F108" t="n">
        <v>6.74</v>
      </c>
      <c r="G108" t="n">
        <v>101.12</v>
      </c>
      <c r="H108" t="n">
        <v>1.43</v>
      </c>
      <c r="I108" t="n">
        <v>4</v>
      </c>
      <c r="J108" t="n">
        <v>343.85</v>
      </c>
      <c r="K108" t="n">
        <v>61.2</v>
      </c>
      <c r="L108" t="n">
        <v>27.5</v>
      </c>
      <c r="M108" t="n">
        <v>2</v>
      </c>
      <c r="N108" t="n">
        <v>110.15</v>
      </c>
      <c r="O108" t="n">
        <v>42642.18</v>
      </c>
      <c r="P108" t="n">
        <v>114.74</v>
      </c>
      <c r="Q108" t="n">
        <v>204.14</v>
      </c>
      <c r="R108" t="n">
        <v>23.46</v>
      </c>
      <c r="S108" t="n">
        <v>17.37</v>
      </c>
      <c r="T108" t="n">
        <v>952.3200000000001</v>
      </c>
      <c r="U108" t="n">
        <v>0.74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83.85353841665822</v>
      </c>
      <c r="AB108" t="n">
        <v>114.7321106186529</v>
      </c>
      <c r="AC108" t="n">
        <v>103.7822390087669</v>
      </c>
      <c r="AD108" t="n">
        <v>83853.53841665822</v>
      </c>
      <c r="AE108" t="n">
        <v>114732.1106186529</v>
      </c>
      <c r="AF108" t="n">
        <v>2.217356312003215e-06</v>
      </c>
      <c r="AG108" t="n">
        <v>0.1032291666666667</v>
      </c>
      <c r="AH108" t="n">
        <v>103782.2390087669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10.0925</v>
      </c>
      <c r="E109" t="n">
        <v>9.91</v>
      </c>
      <c r="F109" t="n">
        <v>6.74</v>
      </c>
      <c r="G109" t="n">
        <v>101.15</v>
      </c>
      <c r="H109" t="n">
        <v>1.44</v>
      </c>
      <c r="I109" t="n">
        <v>4</v>
      </c>
      <c r="J109" t="n">
        <v>344.47</v>
      </c>
      <c r="K109" t="n">
        <v>61.2</v>
      </c>
      <c r="L109" t="n">
        <v>27.75</v>
      </c>
      <c r="M109" t="n">
        <v>2</v>
      </c>
      <c r="N109" t="n">
        <v>110.52</v>
      </c>
      <c r="O109" t="n">
        <v>42718.61</v>
      </c>
      <c r="P109" t="n">
        <v>114.83</v>
      </c>
      <c r="Q109" t="n">
        <v>204.16</v>
      </c>
      <c r="R109" t="n">
        <v>23.47</v>
      </c>
      <c r="S109" t="n">
        <v>17.37</v>
      </c>
      <c r="T109" t="n">
        <v>957.75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83.91829537435063</v>
      </c>
      <c r="AB109" t="n">
        <v>114.8207139450429</v>
      </c>
      <c r="AC109" t="n">
        <v>103.8623861580419</v>
      </c>
      <c r="AD109" t="n">
        <v>83918.29537435064</v>
      </c>
      <c r="AE109" t="n">
        <v>114820.7139450429</v>
      </c>
      <c r="AF109" t="n">
        <v>2.216916992311898e-06</v>
      </c>
      <c r="AG109" t="n">
        <v>0.1032291666666667</v>
      </c>
      <c r="AH109" t="n">
        <v>103862.3861580419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10.0951</v>
      </c>
      <c r="E110" t="n">
        <v>9.91</v>
      </c>
      <c r="F110" t="n">
        <v>6.74</v>
      </c>
      <c r="G110" t="n">
        <v>101.12</v>
      </c>
      <c r="H110" t="n">
        <v>1.45</v>
      </c>
      <c r="I110" t="n">
        <v>4</v>
      </c>
      <c r="J110" t="n">
        <v>345.09</v>
      </c>
      <c r="K110" t="n">
        <v>61.2</v>
      </c>
      <c r="L110" t="n">
        <v>28</v>
      </c>
      <c r="M110" t="n">
        <v>2</v>
      </c>
      <c r="N110" t="n">
        <v>110.89</v>
      </c>
      <c r="O110" t="n">
        <v>42795.22</v>
      </c>
      <c r="P110" t="n">
        <v>114.95</v>
      </c>
      <c r="Q110" t="n">
        <v>204.14</v>
      </c>
      <c r="R110" t="n">
        <v>23.44</v>
      </c>
      <c r="S110" t="n">
        <v>17.37</v>
      </c>
      <c r="T110" t="n">
        <v>944.14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83.96187575870695</v>
      </c>
      <c r="AB110" t="n">
        <v>114.8803425495501</v>
      </c>
      <c r="AC110" t="n">
        <v>103.9163238922241</v>
      </c>
      <c r="AD110" t="n">
        <v>83961.87575870696</v>
      </c>
      <c r="AE110" t="n">
        <v>114880.3425495501</v>
      </c>
      <c r="AF110" t="n">
        <v>2.217488107910611e-06</v>
      </c>
      <c r="AG110" t="n">
        <v>0.1032291666666667</v>
      </c>
      <c r="AH110" t="n">
        <v>103916.3238922241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10.0874</v>
      </c>
      <c r="E111" t="n">
        <v>9.91</v>
      </c>
      <c r="F111" t="n">
        <v>6.75</v>
      </c>
      <c r="G111" t="n">
        <v>101.23</v>
      </c>
      <c r="H111" t="n">
        <v>1.46</v>
      </c>
      <c r="I111" t="n">
        <v>4</v>
      </c>
      <c r="J111" t="n">
        <v>345.71</v>
      </c>
      <c r="K111" t="n">
        <v>61.2</v>
      </c>
      <c r="L111" t="n">
        <v>28.25</v>
      </c>
      <c r="M111" t="n">
        <v>2</v>
      </c>
      <c r="N111" t="n">
        <v>111.26</v>
      </c>
      <c r="O111" t="n">
        <v>42872.03</v>
      </c>
      <c r="P111" t="n">
        <v>115.19</v>
      </c>
      <c r="Q111" t="n">
        <v>204.14</v>
      </c>
      <c r="R111" t="n">
        <v>23.58</v>
      </c>
      <c r="S111" t="n">
        <v>17.37</v>
      </c>
      <c r="T111" t="n">
        <v>1011.22</v>
      </c>
      <c r="U111" t="n">
        <v>0.74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84.18369078589805</v>
      </c>
      <c r="AB111" t="n">
        <v>115.1838396555412</v>
      </c>
      <c r="AC111" t="n">
        <v>104.1908556603804</v>
      </c>
      <c r="AD111" t="n">
        <v>84183.69078589806</v>
      </c>
      <c r="AE111" t="n">
        <v>115183.8396555412</v>
      </c>
      <c r="AF111" t="n">
        <v>2.215796727099038e-06</v>
      </c>
      <c r="AG111" t="n">
        <v>0.1032291666666667</v>
      </c>
      <c r="AH111" t="n">
        <v>104190.8556603804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10.0843</v>
      </c>
      <c r="E112" t="n">
        <v>9.92</v>
      </c>
      <c r="F112" t="n">
        <v>6.75</v>
      </c>
      <c r="G112" t="n">
        <v>101.28</v>
      </c>
      <c r="H112" t="n">
        <v>1.47</v>
      </c>
      <c r="I112" t="n">
        <v>4</v>
      </c>
      <c r="J112" t="n">
        <v>346.34</v>
      </c>
      <c r="K112" t="n">
        <v>61.2</v>
      </c>
      <c r="L112" t="n">
        <v>28.5</v>
      </c>
      <c r="M112" t="n">
        <v>2</v>
      </c>
      <c r="N112" t="n">
        <v>111.64</v>
      </c>
      <c r="O112" t="n">
        <v>42949.03</v>
      </c>
      <c r="P112" t="n">
        <v>115.41</v>
      </c>
      <c r="Q112" t="n">
        <v>204.14</v>
      </c>
      <c r="R112" t="n">
        <v>23.67</v>
      </c>
      <c r="S112" t="n">
        <v>17.37</v>
      </c>
      <c r="T112" t="n">
        <v>1058.82</v>
      </c>
      <c r="U112" t="n">
        <v>0.73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84.32802078779056</v>
      </c>
      <c r="AB112" t="n">
        <v>115.3813183315207</v>
      </c>
      <c r="AC112" t="n">
        <v>104.3694872486875</v>
      </c>
      <c r="AD112" t="n">
        <v>84328.02078779056</v>
      </c>
      <c r="AE112" t="n">
        <v>115381.3183315207</v>
      </c>
      <c r="AF112" t="n">
        <v>2.215115781577495e-06</v>
      </c>
      <c r="AG112" t="n">
        <v>0.1033333333333333</v>
      </c>
      <c r="AH112" t="n">
        <v>104369.4872486875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10.0871</v>
      </c>
      <c r="E113" t="n">
        <v>9.91</v>
      </c>
      <c r="F113" t="n">
        <v>6.75</v>
      </c>
      <c r="G113" t="n">
        <v>101.23</v>
      </c>
      <c r="H113" t="n">
        <v>1.48</v>
      </c>
      <c r="I113" t="n">
        <v>4</v>
      </c>
      <c r="J113" t="n">
        <v>346.96</v>
      </c>
      <c r="K113" t="n">
        <v>61.2</v>
      </c>
      <c r="L113" t="n">
        <v>28.75</v>
      </c>
      <c r="M113" t="n">
        <v>2</v>
      </c>
      <c r="N113" t="n">
        <v>112.01</v>
      </c>
      <c r="O113" t="n">
        <v>43026.23</v>
      </c>
      <c r="P113" t="n">
        <v>115.52</v>
      </c>
      <c r="Q113" t="n">
        <v>204.14</v>
      </c>
      <c r="R113" t="n">
        <v>23.64</v>
      </c>
      <c r="S113" t="n">
        <v>17.37</v>
      </c>
      <c r="T113" t="n">
        <v>1040.4</v>
      </c>
      <c r="U113" t="n">
        <v>0.74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84.36417009823558</v>
      </c>
      <c r="AB113" t="n">
        <v>115.4307794128665</v>
      </c>
      <c r="AC113" t="n">
        <v>104.4142278338488</v>
      </c>
      <c r="AD113" t="n">
        <v>84364.17009823557</v>
      </c>
      <c r="AE113" t="n">
        <v>115430.7794128665</v>
      </c>
      <c r="AF113" t="n">
        <v>2.21573082914534e-06</v>
      </c>
      <c r="AG113" t="n">
        <v>0.1032291666666667</v>
      </c>
      <c r="AH113" t="n">
        <v>104414.2278338488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10.0874</v>
      </c>
      <c r="E114" t="n">
        <v>9.91</v>
      </c>
      <c r="F114" t="n">
        <v>6.75</v>
      </c>
      <c r="G114" t="n">
        <v>101.23</v>
      </c>
      <c r="H114" t="n">
        <v>1.49</v>
      </c>
      <c r="I114" t="n">
        <v>4</v>
      </c>
      <c r="J114" t="n">
        <v>347.59</v>
      </c>
      <c r="K114" t="n">
        <v>61.2</v>
      </c>
      <c r="L114" t="n">
        <v>29</v>
      </c>
      <c r="M114" t="n">
        <v>2</v>
      </c>
      <c r="N114" t="n">
        <v>112.39</v>
      </c>
      <c r="O114" t="n">
        <v>43103.63</v>
      </c>
      <c r="P114" t="n">
        <v>115.68</v>
      </c>
      <c r="Q114" t="n">
        <v>204.14</v>
      </c>
      <c r="R114" t="n">
        <v>23.6</v>
      </c>
      <c r="S114" t="n">
        <v>17.37</v>
      </c>
      <c r="T114" t="n">
        <v>1023.55</v>
      </c>
      <c r="U114" t="n">
        <v>0.74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84.44803637522827</v>
      </c>
      <c r="AB114" t="n">
        <v>115.5455289529669</v>
      </c>
      <c r="AC114" t="n">
        <v>104.518025838894</v>
      </c>
      <c r="AD114" t="n">
        <v>84448.03637522827</v>
      </c>
      <c r="AE114" t="n">
        <v>115545.5289529669</v>
      </c>
      <c r="AF114" t="n">
        <v>2.215796727099038e-06</v>
      </c>
      <c r="AG114" t="n">
        <v>0.1032291666666667</v>
      </c>
      <c r="AH114" t="n">
        <v>104518.025838894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10.0852</v>
      </c>
      <c r="E115" t="n">
        <v>9.92</v>
      </c>
      <c r="F115" t="n">
        <v>6.75</v>
      </c>
      <c r="G115" t="n">
        <v>101.26</v>
      </c>
      <c r="H115" t="n">
        <v>1.5</v>
      </c>
      <c r="I115" t="n">
        <v>4</v>
      </c>
      <c r="J115" t="n">
        <v>348.22</v>
      </c>
      <c r="K115" t="n">
        <v>61.2</v>
      </c>
      <c r="L115" t="n">
        <v>29.25</v>
      </c>
      <c r="M115" t="n">
        <v>2</v>
      </c>
      <c r="N115" t="n">
        <v>112.77</v>
      </c>
      <c r="O115" t="n">
        <v>43181.22</v>
      </c>
      <c r="P115" t="n">
        <v>115.73</v>
      </c>
      <c r="Q115" t="n">
        <v>204.14</v>
      </c>
      <c r="R115" t="n">
        <v>23.73</v>
      </c>
      <c r="S115" t="n">
        <v>17.37</v>
      </c>
      <c r="T115" t="n">
        <v>1088.84</v>
      </c>
      <c r="U115" t="n">
        <v>0.73</v>
      </c>
      <c r="V115" t="n">
        <v>0.76</v>
      </c>
      <c r="W115" t="n">
        <v>1.14</v>
      </c>
      <c r="X115" t="n">
        <v>0.06</v>
      </c>
      <c r="Y115" t="n">
        <v>1</v>
      </c>
      <c r="Z115" t="n">
        <v>10</v>
      </c>
      <c r="AA115" t="n">
        <v>84.4933420020573</v>
      </c>
      <c r="AB115" t="n">
        <v>115.6075181103376</v>
      </c>
      <c r="AC115" t="n">
        <v>104.5740988380876</v>
      </c>
      <c r="AD115" t="n">
        <v>84493.34200205731</v>
      </c>
      <c r="AE115" t="n">
        <v>115607.5181103376</v>
      </c>
      <c r="AF115" t="n">
        <v>2.215313475438588e-06</v>
      </c>
      <c r="AG115" t="n">
        <v>0.1033333333333333</v>
      </c>
      <c r="AH115" t="n">
        <v>104574.0988380876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10.0905</v>
      </c>
      <c r="E116" t="n">
        <v>9.91</v>
      </c>
      <c r="F116" t="n">
        <v>6.75</v>
      </c>
      <c r="G116" t="n">
        <v>101.18</v>
      </c>
      <c r="H116" t="n">
        <v>1.51</v>
      </c>
      <c r="I116" t="n">
        <v>4</v>
      </c>
      <c r="J116" t="n">
        <v>348.85</v>
      </c>
      <c r="K116" t="n">
        <v>61.2</v>
      </c>
      <c r="L116" t="n">
        <v>29.5</v>
      </c>
      <c r="M116" t="n">
        <v>2</v>
      </c>
      <c r="N116" t="n">
        <v>113.15</v>
      </c>
      <c r="O116" t="n">
        <v>43259.02</v>
      </c>
      <c r="P116" t="n">
        <v>115.89</v>
      </c>
      <c r="Q116" t="n">
        <v>204.16</v>
      </c>
      <c r="R116" t="n">
        <v>23.58</v>
      </c>
      <c r="S116" t="n">
        <v>17.37</v>
      </c>
      <c r="T116" t="n">
        <v>1012.05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84.53595116661018</v>
      </c>
      <c r="AB116" t="n">
        <v>115.6658178490624</v>
      </c>
      <c r="AC116" t="n">
        <v>104.6268345315728</v>
      </c>
      <c r="AD116" t="n">
        <v>84535.95116661018</v>
      </c>
      <c r="AE116" t="n">
        <v>115665.8178490624</v>
      </c>
      <c r="AF116" t="n">
        <v>2.21647767262058e-06</v>
      </c>
      <c r="AG116" t="n">
        <v>0.1032291666666667</v>
      </c>
      <c r="AH116" t="n">
        <v>104626.8345315728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10.0886</v>
      </c>
      <c r="E117" t="n">
        <v>9.91</v>
      </c>
      <c r="F117" t="n">
        <v>6.75</v>
      </c>
      <c r="G117" t="n">
        <v>101.21</v>
      </c>
      <c r="H117" t="n">
        <v>1.52</v>
      </c>
      <c r="I117" t="n">
        <v>4</v>
      </c>
      <c r="J117" t="n">
        <v>349.48</v>
      </c>
      <c r="K117" t="n">
        <v>61.2</v>
      </c>
      <c r="L117" t="n">
        <v>29.75</v>
      </c>
      <c r="M117" t="n">
        <v>2</v>
      </c>
      <c r="N117" t="n">
        <v>113.53</v>
      </c>
      <c r="O117" t="n">
        <v>43337.02</v>
      </c>
      <c r="P117" t="n">
        <v>116.08</v>
      </c>
      <c r="Q117" t="n">
        <v>204.14</v>
      </c>
      <c r="R117" t="n">
        <v>23.6</v>
      </c>
      <c r="S117" t="n">
        <v>17.37</v>
      </c>
      <c r="T117" t="n">
        <v>1023.54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84.65399161525589</v>
      </c>
      <c r="AB117" t="n">
        <v>115.8273259984765</v>
      </c>
      <c r="AC117" t="n">
        <v>104.7729285698849</v>
      </c>
      <c r="AD117" t="n">
        <v>84653.99161525589</v>
      </c>
      <c r="AE117" t="n">
        <v>115827.3259984765</v>
      </c>
      <c r="AF117" t="n">
        <v>2.216060318913828e-06</v>
      </c>
      <c r="AG117" t="n">
        <v>0.1032291666666667</v>
      </c>
      <c r="AH117" t="n">
        <v>104772.9285698849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10.0942</v>
      </c>
      <c r="E118" t="n">
        <v>9.91</v>
      </c>
      <c r="F118" t="n">
        <v>6.74</v>
      </c>
      <c r="G118" t="n">
        <v>101.13</v>
      </c>
      <c r="H118" t="n">
        <v>1.53</v>
      </c>
      <c r="I118" t="n">
        <v>4</v>
      </c>
      <c r="J118" t="n">
        <v>350.12</v>
      </c>
      <c r="K118" t="n">
        <v>61.2</v>
      </c>
      <c r="L118" t="n">
        <v>30</v>
      </c>
      <c r="M118" t="n">
        <v>2</v>
      </c>
      <c r="N118" t="n">
        <v>113.92</v>
      </c>
      <c r="O118" t="n">
        <v>43415.22</v>
      </c>
      <c r="P118" t="n">
        <v>116.05</v>
      </c>
      <c r="Q118" t="n">
        <v>204.15</v>
      </c>
      <c r="R118" t="n">
        <v>23.46</v>
      </c>
      <c r="S118" t="n">
        <v>17.37</v>
      </c>
      <c r="T118" t="n">
        <v>953.48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84.56221599599965</v>
      </c>
      <c r="AB118" t="n">
        <v>115.7017545473556</v>
      </c>
      <c r="AC118" t="n">
        <v>104.6593414818183</v>
      </c>
      <c r="AD118" t="n">
        <v>84562.21599599965</v>
      </c>
      <c r="AE118" t="n">
        <v>115701.7545473556</v>
      </c>
      <c r="AF118" t="n">
        <v>2.217290414049518e-06</v>
      </c>
      <c r="AG118" t="n">
        <v>0.1032291666666667</v>
      </c>
      <c r="AH118" t="n">
        <v>104659.3414818183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10.0939</v>
      </c>
      <c r="E119" t="n">
        <v>9.91</v>
      </c>
      <c r="F119" t="n">
        <v>6.74</v>
      </c>
      <c r="G119" t="n">
        <v>101.13</v>
      </c>
      <c r="H119" t="n">
        <v>1.54</v>
      </c>
      <c r="I119" t="n">
        <v>4</v>
      </c>
      <c r="J119" t="n">
        <v>350.75</v>
      </c>
      <c r="K119" t="n">
        <v>61.2</v>
      </c>
      <c r="L119" t="n">
        <v>30.25</v>
      </c>
      <c r="M119" t="n">
        <v>2</v>
      </c>
      <c r="N119" t="n">
        <v>114.3</v>
      </c>
      <c r="O119" t="n">
        <v>43493.63</v>
      </c>
      <c r="P119" t="n">
        <v>116.11</v>
      </c>
      <c r="Q119" t="n">
        <v>204.14</v>
      </c>
      <c r="R119" t="n">
        <v>23.47</v>
      </c>
      <c r="S119" t="n">
        <v>17.37</v>
      </c>
      <c r="T119" t="n">
        <v>955.8200000000001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84.59701895778491</v>
      </c>
      <c r="AB119" t="n">
        <v>115.7493734950685</v>
      </c>
      <c r="AC119" t="n">
        <v>104.7024157439951</v>
      </c>
      <c r="AD119" t="n">
        <v>84597.01895778491</v>
      </c>
      <c r="AE119" t="n">
        <v>115749.3734950685</v>
      </c>
      <c r="AF119" t="n">
        <v>2.21722451609582e-06</v>
      </c>
      <c r="AG119" t="n">
        <v>0.1032291666666667</v>
      </c>
      <c r="AH119" t="n">
        <v>104702.4157439951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10.0888</v>
      </c>
      <c r="E120" t="n">
        <v>9.91</v>
      </c>
      <c r="F120" t="n">
        <v>6.75</v>
      </c>
      <c r="G120" t="n">
        <v>101.21</v>
      </c>
      <c r="H120" t="n">
        <v>1.55</v>
      </c>
      <c r="I120" t="n">
        <v>4</v>
      </c>
      <c r="J120" t="n">
        <v>351.39</v>
      </c>
      <c r="K120" t="n">
        <v>61.2</v>
      </c>
      <c r="L120" t="n">
        <v>30.5</v>
      </c>
      <c r="M120" t="n">
        <v>2</v>
      </c>
      <c r="N120" t="n">
        <v>114.69</v>
      </c>
      <c r="O120" t="n">
        <v>43572.25</v>
      </c>
      <c r="P120" t="n">
        <v>116.28</v>
      </c>
      <c r="Q120" t="n">
        <v>204.14</v>
      </c>
      <c r="R120" t="n">
        <v>23.5</v>
      </c>
      <c r="S120" t="n">
        <v>17.37</v>
      </c>
      <c r="T120" t="n">
        <v>970.78</v>
      </c>
      <c r="U120" t="n">
        <v>0.74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84.76023351620579</v>
      </c>
      <c r="AB120" t="n">
        <v>115.9726908544179</v>
      </c>
      <c r="AC120" t="n">
        <v>104.9044200079962</v>
      </c>
      <c r="AD120" t="n">
        <v>84760.23351620579</v>
      </c>
      <c r="AE120" t="n">
        <v>115972.6908544179</v>
      </c>
      <c r="AF120" t="n">
        <v>2.21610425088296e-06</v>
      </c>
      <c r="AG120" t="n">
        <v>0.1032291666666667</v>
      </c>
      <c r="AH120" t="n">
        <v>104904.4200079962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10.0922</v>
      </c>
      <c r="E121" t="n">
        <v>9.91</v>
      </c>
      <c r="F121" t="n">
        <v>6.74</v>
      </c>
      <c r="G121" t="n">
        <v>101.16</v>
      </c>
      <c r="H121" t="n">
        <v>1.56</v>
      </c>
      <c r="I121" t="n">
        <v>4</v>
      </c>
      <c r="J121" t="n">
        <v>352.03</v>
      </c>
      <c r="K121" t="n">
        <v>61.2</v>
      </c>
      <c r="L121" t="n">
        <v>30.75</v>
      </c>
      <c r="M121" t="n">
        <v>2</v>
      </c>
      <c r="N121" t="n">
        <v>115.08</v>
      </c>
      <c r="O121" t="n">
        <v>43651.07</v>
      </c>
      <c r="P121" t="n">
        <v>116.28</v>
      </c>
      <c r="Q121" t="n">
        <v>204.17</v>
      </c>
      <c r="R121" t="n">
        <v>23.52</v>
      </c>
      <c r="S121" t="n">
        <v>17.37</v>
      </c>
      <c r="T121" t="n">
        <v>981.58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84.70260670863355</v>
      </c>
      <c r="AB121" t="n">
        <v>115.8938433139823</v>
      </c>
      <c r="AC121" t="n">
        <v>104.8330975661565</v>
      </c>
      <c r="AD121" t="n">
        <v>84702.60670863355</v>
      </c>
      <c r="AE121" t="n">
        <v>115893.8433139823</v>
      </c>
      <c r="AF121" t="n">
        <v>2.2168510943582e-06</v>
      </c>
      <c r="AG121" t="n">
        <v>0.1032291666666667</v>
      </c>
      <c r="AH121" t="n">
        <v>104833.0975661565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10.0869</v>
      </c>
      <c r="E122" t="n">
        <v>9.91</v>
      </c>
      <c r="F122" t="n">
        <v>6.75</v>
      </c>
      <c r="G122" t="n">
        <v>101.24</v>
      </c>
      <c r="H122" t="n">
        <v>1.57</v>
      </c>
      <c r="I122" t="n">
        <v>4</v>
      </c>
      <c r="J122" t="n">
        <v>352.67</v>
      </c>
      <c r="K122" t="n">
        <v>61.2</v>
      </c>
      <c r="L122" t="n">
        <v>31</v>
      </c>
      <c r="M122" t="n">
        <v>2</v>
      </c>
      <c r="N122" t="n">
        <v>115.47</v>
      </c>
      <c r="O122" t="n">
        <v>43730.1</v>
      </c>
      <c r="P122" t="n">
        <v>116.41</v>
      </c>
      <c r="Q122" t="n">
        <v>204.14</v>
      </c>
      <c r="R122" t="n">
        <v>23.67</v>
      </c>
      <c r="S122" t="n">
        <v>17.37</v>
      </c>
      <c r="T122" t="n">
        <v>1056.4</v>
      </c>
      <c r="U122" t="n">
        <v>0.73</v>
      </c>
      <c r="V122" t="n">
        <v>0.76</v>
      </c>
      <c r="W122" t="n">
        <v>1.14</v>
      </c>
      <c r="X122" t="n">
        <v>0.06</v>
      </c>
      <c r="Y122" t="n">
        <v>1</v>
      </c>
      <c r="Z122" t="n">
        <v>10</v>
      </c>
      <c r="AA122" t="n">
        <v>84.84596565320069</v>
      </c>
      <c r="AB122" t="n">
        <v>116.0899933464892</v>
      </c>
      <c r="AC122" t="n">
        <v>105.0105273148594</v>
      </c>
      <c r="AD122" t="n">
        <v>84845.96565320069</v>
      </c>
      <c r="AE122" t="n">
        <v>116089.9933464892</v>
      </c>
      <c r="AF122" t="n">
        <v>2.215686897176208e-06</v>
      </c>
      <c r="AG122" t="n">
        <v>0.1032291666666667</v>
      </c>
      <c r="AH122" t="n">
        <v>105010.5273148594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10.0812</v>
      </c>
      <c r="E123" t="n">
        <v>9.92</v>
      </c>
      <c r="F123" t="n">
        <v>6.75</v>
      </c>
      <c r="G123" t="n">
        <v>101.32</v>
      </c>
      <c r="H123" t="n">
        <v>1.58</v>
      </c>
      <c r="I123" t="n">
        <v>4</v>
      </c>
      <c r="J123" t="n">
        <v>353.31</v>
      </c>
      <c r="K123" t="n">
        <v>61.2</v>
      </c>
      <c r="L123" t="n">
        <v>31.25</v>
      </c>
      <c r="M123" t="n">
        <v>2</v>
      </c>
      <c r="N123" t="n">
        <v>115.86</v>
      </c>
      <c r="O123" t="n">
        <v>43809.48</v>
      </c>
      <c r="P123" t="n">
        <v>116.57</v>
      </c>
      <c r="Q123" t="n">
        <v>204.15</v>
      </c>
      <c r="R123" t="n">
        <v>23.73</v>
      </c>
      <c r="S123" t="n">
        <v>17.37</v>
      </c>
      <c r="T123" t="n">
        <v>1088.58</v>
      </c>
      <c r="U123" t="n">
        <v>0.73</v>
      </c>
      <c r="V123" t="n">
        <v>0.76</v>
      </c>
      <c r="W123" t="n">
        <v>1.15</v>
      </c>
      <c r="X123" t="n">
        <v>0.06</v>
      </c>
      <c r="Y123" t="n">
        <v>1</v>
      </c>
      <c r="Z123" t="n">
        <v>10</v>
      </c>
      <c r="AA123" t="n">
        <v>84.97953111955731</v>
      </c>
      <c r="AB123" t="n">
        <v>116.2727435100508</v>
      </c>
      <c r="AC123" t="n">
        <v>105.1758360593021</v>
      </c>
      <c r="AD123" t="n">
        <v>84979.5311195573</v>
      </c>
      <c r="AE123" t="n">
        <v>116272.7435100508</v>
      </c>
      <c r="AF123" t="n">
        <v>2.214434836055953e-06</v>
      </c>
      <c r="AG123" t="n">
        <v>0.1033333333333333</v>
      </c>
      <c r="AH123" t="n">
        <v>105175.8360593021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10.086</v>
      </c>
      <c r="E124" t="n">
        <v>9.91</v>
      </c>
      <c r="F124" t="n">
        <v>6.75</v>
      </c>
      <c r="G124" t="n">
        <v>101.25</v>
      </c>
      <c r="H124" t="n">
        <v>1.59</v>
      </c>
      <c r="I124" t="n">
        <v>4</v>
      </c>
      <c r="J124" t="n">
        <v>353.96</v>
      </c>
      <c r="K124" t="n">
        <v>61.2</v>
      </c>
      <c r="L124" t="n">
        <v>31.5</v>
      </c>
      <c r="M124" t="n">
        <v>2</v>
      </c>
      <c r="N124" t="n">
        <v>116.26</v>
      </c>
      <c r="O124" t="n">
        <v>43888.94</v>
      </c>
      <c r="P124" t="n">
        <v>116.5</v>
      </c>
      <c r="Q124" t="n">
        <v>204.14</v>
      </c>
      <c r="R124" t="n">
        <v>23.71</v>
      </c>
      <c r="S124" t="n">
        <v>17.37</v>
      </c>
      <c r="T124" t="n">
        <v>1075.47</v>
      </c>
      <c r="U124" t="n">
        <v>0.73</v>
      </c>
      <c r="V124" t="n">
        <v>0.76</v>
      </c>
      <c r="W124" t="n">
        <v>1.14</v>
      </c>
      <c r="X124" t="n">
        <v>0.06</v>
      </c>
      <c r="Y124" t="n">
        <v>1</v>
      </c>
      <c r="Z124" t="n">
        <v>10</v>
      </c>
      <c r="AA124" t="n">
        <v>84.90192162698187</v>
      </c>
      <c r="AB124" t="n">
        <v>116.16655477842</v>
      </c>
      <c r="AC124" t="n">
        <v>105.0797818311813</v>
      </c>
      <c r="AD124" t="n">
        <v>84901.92162698187</v>
      </c>
      <c r="AE124" t="n">
        <v>116166.55477842</v>
      </c>
      <c r="AF124" t="n">
        <v>2.215489203315115e-06</v>
      </c>
      <c r="AG124" t="n">
        <v>0.1032291666666667</v>
      </c>
      <c r="AH124" t="n">
        <v>105079.7818311813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10.084</v>
      </c>
      <c r="E125" t="n">
        <v>9.92</v>
      </c>
      <c r="F125" t="n">
        <v>6.75</v>
      </c>
      <c r="G125" t="n">
        <v>101.28</v>
      </c>
      <c r="H125" t="n">
        <v>1.6</v>
      </c>
      <c r="I125" t="n">
        <v>4</v>
      </c>
      <c r="J125" t="n">
        <v>354.6</v>
      </c>
      <c r="K125" t="n">
        <v>61.2</v>
      </c>
      <c r="L125" t="n">
        <v>31.75</v>
      </c>
      <c r="M125" t="n">
        <v>2</v>
      </c>
      <c r="N125" t="n">
        <v>116.65</v>
      </c>
      <c r="O125" t="n">
        <v>43968.62</v>
      </c>
      <c r="P125" t="n">
        <v>116.6</v>
      </c>
      <c r="Q125" t="n">
        <v>204.14</v>
      </c>
      <c r="R125" t="n">
        <v>23.74</v>
      </c>
      <c r="S125" t="n">
        <v>17.37</v>
      </c>
      <c r="T125" t="n">
        <v>1094.56</v>
      </c>
      <c r="U125" t="n">
        <v>0.73</v>
      </c>
      <c r="V125" t="n">
        <v>0.76</v>
      </c>
      <c r="W125" t="n">
        <v>1.14</v>
      </c>
      <c r="X125" t="n">
        <v>0.06</v>
      </c>
      <c r="Y125" t="n">
        <v>1</v>
      </c>
      <c r="Z125" t="n">
        <v>10</v>
      </c>
      <c r="AA125" t="n">
        <v>84.97266978010001</v>
      </c>
      <c r="AB125" t="n">
        <v>116.2633555227044</v>
      </c>
      <c r="AC125" t="n">
        <v>105.1673440482919</v>
      </c>
      <c r="AD125" t="n">
        <v>84972.66978010001</v>
      </c>
      <c r="AE125" t="n">
        <v>116263.3555227044</v>
      </c>
      <c r="AF125" t="n">
        <v>2.215049883623798e-06</v>
      </c>
      <c r="AG125" t="n">
        <v>0.1033333333333333</v>
      </c>
      <c r="AH125" t="n">
        <v>105167.3440482919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10.0866</v>
      </c>
      <c r="E126" t="n">
        <v>9.91</v>
      </c>
      <c r="F126" t="n">
        <v>6.75</v>
      </c>
      <c r="G126" t="n">
        <v>101.24</v>
      </c>
      <c r="H126" t="n">
        <v>1.61</v>
      </c>
      <c r="I126" t="n">
        <v>4</v>
      </c>
      <c r="J126" t="n">
        <v>355.25</v>
      </c>
      <c r="K126" t="n">
        <v>61.2</v>
      </c>
      <c r="L126" t="n">
        <v>32</v>
      </c>
      <c r="M126" t="n">
        <v>2</v>
      </c>
      <c r="N126" t="n">
        <v>117.05</v>
      </c>
      <c r="O126" t="n">
        <v>44048.52</v>
      </c>
      <c r="P126" t="n">
        <v>116.54</v>
      </c>
      <c r="Q126" t="n">
        <v>204.14</v>
      </c>
      <c r="R126" t="n">
        <v>23.64</v>
      </c>
      <c r="S126" t="n">
        <v>17.37</v>
      </c>
      <c r="T126" t="n">
        <v>1041.46</v>
      </c>
      <c r="U126" t="n">
        <v>0.73</v>
      </c>
      <c r="V126" t="n">
        <v>0.76</v>
      </c>
      <c r="W126" t="n">
        <v>1.14</v>
      </c>
      <c r="X126" t="n">
        <v>0.06</v>
      </c>
      <c r="Y126" t="n">
        <v>1</v>
      </c>
      <c r="Z126" t="n">
        <v>10</v>
      </c>
      <c r="AA126" t="n">
        <v>84.91856889319715</v>
      </c>
      <c r="AB126" t="n">
        <v>116.1893323024812</v>
      </c>
      <c r="AC126" t="n">
        <v>105.1003855003146</v>
      </c>
      <c r="AD126" t="n">
        <v>84918.56889319715</v>
      </c>
      <c r="AE126" t="n">
        <v>116189.3323024812</v>
      </c>
      <c r="AF126" t="n">
        <v>2.215620999222511e-06</v>
      </c>
      <c r="AG126" t="n">
        <v>0.1032291666666667</v>
      </c>
      <c r="AH126" t="n">
        <v>105100.3855003146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10.0905</v>
      </c>
      <c r="E127" t="n">
        <v>9.91</v>
      </c>
      <c r="F127" t="n">
        <v>6.75</v>
      </c>
      <c r="G127" t="n">
        <v>101.18</v>
      </c>
      <c r="H127" t="n">
        <v>1.62</v>
      </c>
      <c r="I127" t="n">
        <v>4</v>
      </c>
      <c r="J127" t="n">
        <v>355.9</v>
      </c>
      <c r="K127" t="n">
        <v>61.2</v>
      </c>
      <c r="L127" t="n">
        <v>32.25</v>
      </c>
      <c r="M127" t="n">
        <v>2</v>
      </c>
      <c r="N127" t="n">
        <v>117.45</v>
      </c>
      <c r="O127" t="n">
        <v>44128.64</v>
      </c>
      <c r="P127" t="n">
        <v>116.41</v>
      </c>
      <c r="Q127" t="n">
        <v>204.14</v>
      </c>
      <c r="R127" t="n">
        <v>23.55</v>
      </c>
      <c r="S127" t="n">
        <v>17.37</v>
      </c>
      <c r="T127" t="n">
        <v>997.52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84.81639499544109</v>
      </c>
      <c r="AB127" t="n">
        <v>116.0495334679772</v>
      </c>
      <c r="AC127" t="n">
        <v>104.9739288703667</v>
      </c>
      <c r="AD127" t="n">
        <v>84816.39499544109</v>
      </c>
      <c r="AE127" t="n">
        <v>116049.5334679772</v>
      </c>
      <c r="AF127" t="n">
        <v>2.21647767262058e-06</v>
      </c>
      <c r="AG127" t="n">
        <v>0.1032291666666667</v>
      </c>
      <c r="AH127" t="n">
        <v>104973.9288703667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10.0919</v>
      </c>
      <c r="E128" t="n">
        <v>9.91</v>
      </c>
      <c r="F128" t="n">
        <v>6.74</v>
      </c>
      <c r="G128" t="n">
        <v>101.16</v>
      </c>
      <c r="H128" t="n">
        <v>1.63</v>
      </c>
      <c r="I128" t="n">
        <v>4</v>
      </c>
      <c r="J128" t="n">
        <v>356.55</v>
      </c>
      <c r="K128" t="n">
        <v>61.2</v>
      </c>
      <c r="L128" t="n">
        <v>32.5</v>
      </c>
      <c r="M128" t="n">
        <v>2</v>
      </c>
      <c r="N128" t="n">
        <v>117.85</v>
      </c>
      <c r="O128" t="n">
        <v>44208.97</v>
      </c>
      <c r="P128" t="n">
        <v>116.45</v>
      </c>
      <c r="Q128" t="n">
        <v>204.15</v>
      </c>
      <c r="R128" t="n">
        <v>23.51</v>
      </c>
      <c r="S128" t="n">
        <v>17.37</v>
      </c>
      <c r="T128" t="n">
        <v>979.7</v>
      </c>
      <c r="U128" t="n">
        <v>0.74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84.79673716727294</v>
      </c>
      <c r="AB128" t="n">
        <v>116.0226367602354</v>
      </c>
      <c r="AC128" t="n">
        <v>104.949599146662</v>
      </c>
      <c r="AD128" t="n">
        <v>84796.73716727294</v>
      </c>
      <c r="AE128" t="n">
        <v>116022.6367602354</v>
      </c>
      <c r="AF128" t="n">
        <v>2.216785196404502e-06</v>
      </c>
      <c r="AG128" t="n">
        <v>0.1032291666666667</v>
      </c>
      <c r="AH128" t="n">
        <v>104949.599146662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10.0905</v>
      </c>
      <c r="E129" t="n">
        <v>9.91</v>
      </c>
      <c r="F129" t="n">
        <v>6.75</v>
      </c>
      <c r="G129" t="n">
        <v>101.18</v>
      </c>
      <c r="H129" t="n">
        <v>1.63</v>
      </c>
      <c r="I129" t="n">
        <v>4</v>
      </c>
      <c r="J129" t="n">
        <v>357.2</v>
      </c>
      <c r="K129" t="n">
        <v>61.2</v>
      </c>
      <c r="L129" t="n">
        <v>32.75</v>
      </c>
      <c r="M129" t="n">
        <v>2</v>
      </c>
      <c r="N129" t="n">
        <v>118.26</v>
      </c>
      <c r="O129" t="n">
        <v>44289.53</v>
      </c>
      <c r="P129" t="n">
        <v>116.48</v>
      </c>
      <c r="Q129" t="n">
        <v>204.14</v>
      </c>
      <c r="R129" t="n">
        <v>23.55</v>
      </c>
      <c r="S129" t="n">
        <v>17.37</v>
      </c>
      <c r="T129" t="n">
        <v>994.92</v>
      </c>
      <c r="U129" t="n">
        <v>0.74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84.85414704932218</v>
      </c>
      <c r="AB129" t="n">
        <v>116.1011874936004</v>
      </c>
      <c r="AC129" t="n">
        <v>105.0206531082813</v>
      </c>
      <c r="AD129" t="n">
        <v>84854.14704932219</v>
      </c>
      <c r="AE129" t="n">
        <v>116101.1874936004</v>
      </c>
      <c r="AF129" t="n">
        <v>2.21647767262058e-06</v>
      </c>
      <c r="AG129" t="n">
        <v>0.1032291666666667</v>
      </c>
      <c r="AH129" t="n">
        <v>105020.6531082813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10.0925</v>
      </c>
      <c r="E130" t="n">
        <v>9.91</v>
      </c>
      <c r="F130" t="n">
        <v>6.74</v>
      </c>
      <c r="G130" t="n">
        <v>101.15</v>
      </c>
      <c r="H130" t="n">
        <v>1.64</v>
      </c>
      <c r="I130" t="n">
        <v>4</v>
      </c>
      <c r="J130" t="n">
        <v>357.86</v>
      </c>
      <c r="K130" t="n">
        <v>61.2</v>
      </c>
      <c r="L130" t="n">
        <v>33</v>
      </c>
      <c r="M130" t="n">
        <v>2</v>
      </c>
      <c r="N130" t="n">
        <v>118.66</v>
      </c>
      <c r="O130" t="n">
        <v>44370.32</v>
      </c>
      <c r="P130" t="n">
        <v>116.41</v>
      </c>
      <c r="Q130" t="n">
        <v>204.14</v>
      </c>
      <c r="R130" t="n">
        <v>23.43</v>
      </c>
      <c r="S130" t="n">
        <v>17.37</v>
      </c>
      <c r="T130" t="n">
        <v>937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84.77024430036444</v>
      </c>
      <c r="AB130" t="n">
        <v>115.9863880509484</v>
      </c>
      <c r="AC130" t="n">
        <v>104.916809963314</v>
      </c>
      <c r="AD130" t="n">
        <v>84770.24430036444</v>
      </c>
      <c r="AE130" t="n">
        <v>115986.3880509484</v>
      </c>
      <c r="AF130" t="n">
        <v>2.216916992311898e-06</v>
      </c>
      <c r="AG130" t="n">
        <v>0.1032291666666667</v>
      </c>
      <c r="AH130" t="n">
        <v>104916.809963314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10.0959</v>
      </c>
      <c r="E131" t="n">
        <v>9.9</v>
      </c>
      <c r="F131" t="n">
        <v>6.74</v>
      </c>
      <c r="G131" t="n">
        <v>101.1</v>
      </c>
      <c r="H131" t="n">
        <v>1.65</v>
      </c>
      <c r="I131" t="n">
        <v>4</v>
      </c>
      <c r="J131" t="n">
        <v>358.52</v>
      </c>
      <c r="K131" t="n">
        <v>61.2</v>
      </c>
      <c r="L131" t="n">
        <v>33.25</v>
      </c>
      <c r="M131" t="n">
        <v>2</v>
      </c>
      <c r="N131" t="n">
        <v>119.07</v>
      </c>
      <c r="O131" t="n">
        <v>44451.33</v>
      </c>
      <c r="P131" t="n">
        <v>116.36</v>
      </c>
      <c r="Q131" t="n">
        <v>204.14</v>
      </c>
      <c r="R131" t="n">
        <v>23.34</v>
      </c>
      <c r="S131" t="n">
        <v>17.37</v>
      </c>
      <c r="T131" t="n">
        <v>889.91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84.715073512237</v>
      </c>
      <c r="AB131" t="n">
        <v>115.9109009446691</v>
      </c>
      <c r="AC131" t="n">
        <v>104.8485272405111</v>
      </c>
      <c r="AD131" t="n">
        <v>84715.073512237</v>
      </c>
      <c r="AE131" t="n">
        <v>115910.9009446691</v>
      </c>
      <c r="AF131" t="n">
        <v>2.217663835787138e-06</v>
      </c>
      <c r="AG131" t="n">
        <v>0.103125</v>
      </c>
      <c r="AH131" t="n">
        <v>104848.5272405111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10.0934</v>
      </c>
      <c r="E132" t="n">
        <v>9.91</v>
      </c>
      <c r="F132" t="n">
        <v>6.74</v>
      </c>
      <c r="G132" t="n">
        <v>101.14</v>
      </c>
      <c r="H132" t="n">
        <v>1.66</v>
      </c>
      <c r="I132" t="n">
        <v>4</v>
      </c>
      <c r="J132" t="n">
        <v>359.17</v>
      </c>
      <c r="K132" t="n">
        <v>61.2</v>
      </c>
      <c r="L132" t="n">
        <v>33.5</v>
      </c>
      <c r="M132" t="n">
        <v>2</v>
      </c>
      <c r="N132" t="n">
        <v>119.48</v>
      </c>
      <c r="O132" t="n">
        <v>44532.57</v>
      </c>
      <c r="P132" t="n">
        <v>116.35</v>
      </c>
      <c r="Q132" t="n">
        <v>204.14</v>
      </c>
      <c r="R132" t="n">
        <v>23.46</v>
      </c>
      <c r="S132" t="n">
        <v>17.37</v>
      </c>
      <c r="T132" t="n">
        <v>953.72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84.73051090573719</v>
      </c>
      <c r="AB132" t="n">
        <v>115.9320230675058</v>
      </c>
      <c r="AC132" t="n">
        <v>104.8676334975894</v>
      </c>
      <c r="AD132" t="n">
        <v>84730.51090573719</v>
      </c>
      <c r="AE132" t="n">
        <v>115932.0230675058</v>
      </c>
      <c r="AF132" t="n">
        <v>2.217114686172991e-06</v>
      </c>
      <c r="AG132" t="n">
        <v>0.1032291666666667</v>
      </c>
      <c r="AH132" t="n">
        <v>104867.6334975894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10.09</v>
      </c>
      <c r="E133" t="n">
        <v>9.91</v>
      </c>
      <c r="F133" t="n">
        <v>6.75</v>
      </c>
      <c r="G133" t="n">
        <v>101.19</v>
      </c>
      <c r="H133" t="n">
        <v>1.67</v>
      </c>
      <c r="I133" t="n">
        <v>4</v>
      </c>
      <c r="J133" t="n">
        <v>359.84</v>
      </c>
      <c r="K133" t="n">
        <v>61.2</v>
      </c>
      <c r="L133" t="n">
        <v>33.75</v>
      </c>
      <c r="M133" t="n">
        <v>2</v>
      </c>
      <c r="N133" t="n">
        <v>119.89</v>
      </c>
      <c r="O133" t="n">
        <v>44614.04</v>
      </c>
      <c r="P133" t="n">
        <v>116.35</v>
      </c>
      <c r="Q133" t="n">
        <v>204.14</v>
      </c>
      <c r="R133" t="n">
        <v>23.45</v>
      </c>
      <c r="S133" t="n">
        <v>17.37</v>
      </c>
      <c r="T133" t="n">
        <v>947.29</v>
      </c>
      <c r="U133" t="n">
        <v>0.74</v>
      </c>
      <c r="V133" t="n">
        <v>0.76</v>
      </c>
      <c r="W133" t="n">
        <v>1.14</v>
      </c>
      <c r="X133" t="n">
        <v>0.06</v>
      </c>
      <c r="Y133" t="n">
        <v>1</v>
      </c>
      <c r="Z133" t="n">
        <v>10</v>
      </c>
      <c r="AA133" t="n">
        <v>84.78814026257616</v>
      </c>
      <c r="AB133" t="n">
        <v>116.0108740959606</v>
      </c>
      <c r="AC133" t="n">
        <v>104.9389590945566</v>
      </c>
      <c r="AD133" t="n">
        <v>84788.14026257617</v>
      </c>
      <c r="AE133" t="n">
        <v>116010.8740959606</v>
      </c>
      <c r="AF133" t="n">
        <v>2.216367842697751e-06</v>
      </c>
      <c r="AG133" t="n">
        <v>0.1032291666666667</v>
      </c>
      <c r="AH133" t="n">
        <v>104938.9590945566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10.0953</v>
      </c>
      <c r="E134" t="n">
        <v>9.91</v>
      </c>
      <c r="F134" t="n">
        <v>6.74</v>
      </c>
      <c r="G134" t="n">
        <v>101.11</v>
      </c>
      <c r="H134" t="n">
        <v>1.68</v>
      </c>
      <c r="I134" t="n">
        <v>4</v>
      </c>
      <c r="J134" t="n">
        <v>360.5</v>
      </c>
      <c r="K134" t="n">
        <v>61.2</v>
      </c>
      <c r="L134" t="n">
        <v>34</v>
      </c>
      <c r="M134" t="n">
        <v>2</v>
      </c>
      <c r="N134" t="n">
        <v>120.3</v>
      </c>
      <c r="O134" t="n">
        <v>44695.75</v>
      </c>
      <c r="P134" t="n">
        <v>116.21</v>
      </c>
      <c r="Q134" t="n">
        <v>204.14</v>
      </c>
      <c r="R134" t="n">
        <v>23.42</v>
      </c>
      <c r="S134" t="n">
        <v>17.37</v>
      </c>
      <c r="T134" t="n">
        <v>932.53</v>
      </c>
      <c r="U134" t="n">
        <v>0.74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84.6394651116188</v>
      </c>
      <c r="AB134" t="n">
        <v>115.8074501953361</v>
      </c>
      <c r="AC134" t="n">
        <v>104.7549496855004</v>
      </c>
      <c r="AD134" t="n">
        <v>84639.4651116188</v>
      </c>
      <c r="AE134" t="n">
        <v>115807.4501953361</v>
      </c>
      <c r="AF134" t="n">
        <v>2.217532039879743e-06</v>
      </c>
      <c r="AG134" t="n">
        <v>0.1032291666666667</v>
      </c>
      <c r="AH134" t="n">
        <v>104754.9496855004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10.0968</v>
      </c>
      <c r="E135" t="n">
        <v>9.9</v>
      </c>
      <c r="F135" t="n">
        <v>6.74</v>
      </c>
      <c r="G135" t="n">
        <v>101.09</v>
      </c>
      <c r="H135" t="n">
        <v>1.69</v>
      </c>
      <c r="I135" t="n">
        <v>4</v>
      </c>
      <c r="J135" t="n">
        <v>361.16</v>
      </c>
      <c r="K135" t="n">
        <v>61.2</v>
      </c>
      <c r="L135" t="n">
        <v>34.25</v>
      </c>
      <c r="M135" t="n">
        <v>2</v>
      </c>
      <c r="N135" t="n">
        <v>120.71</v>
      </c>
      <c r="O135" t="n">
        <v>44777.68</v>
      </c>
      <c r="P135" t="n">
        <v>116.16</v>
      </c>
      <c r="Q135" t="n">
        <v>204.14</v>
      </c>
      <c r="R135" t="n">
        <v>23.38</v>
      </c>
      <c r="S135" t="n">
        <v>17.37</v>
      </c>
      <c r="T135" t="n">
        <v>912.97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84.59990138940164</v>
      </c>
      <c r="AB135" t="n">
        <v>115.7533173651704</v>
      </c>
      <c r="AC135" t="n">
        <v>104.7059832166698</v>
      </c>
      <c r="AD135" t="n">
        <v>84599.90138940164</v>
      </c>
      <c r="AE135" t="n">
        <v>115753.3173651704</v>
      </c>
      <c r="AF135" t="n">
        <v>2.217861529648231e-06</v>
      </c>
      <c r="AG135" t="n">
        <v>0.103125</v>
      </c>
      <c r="AH135" t="n">
        <v>104705.9832166698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10.0959</v>
      </c>
      <c r="E136" t="n">
        <v>9.9</v>
      </c>
      <c r="F136" t="n">
        <v>6.74</v>
      </c>
      <c r="G136" t="n">
        <v>101.1</v>
      </c>
      <c r="H136" t="n">
        <v>1.7</v>
      </c>
      <c r="I136" t="n">
        <v>4</v>
      </c>
      <c r="J136" t="n">
        <v>361.83</v>
      </c>
      <c r="K136" t="n">
        <v>61.2</v>
      </c>
      <c r="L136" t="n">
        <v>34.5</v>
      </c>
      <c r="M136" t="n">
        <v>2</v>
      </c>
      <c r="N136" t="n">
        <v>121.13</v>
      </c>
      <c r="O136" t="n">
        <v>44859.98</v>
      </c>
      <c r="P136" t="n">
        <v>116.08</v>
      </c>
      <c r="Q136" t="n">
        <v>204.15</v>
      </c>
      <c r="R136" t="n">
        <v>23.38</v>
      </c>
      <c r="S136" t="n">
        <v>17.37</v>
      </c>
      <c r="T136" t="n">
        <v>910.65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84.56414606656614</v>
      </c>
      <c r="AB136" t="n">
        <v>115.7043953550534</v>
      </c>
      <c r="AC136" t="n">
        <v>104.6617302545358</v>
      </c>
      <c r="AD136" t="n">
        <v>84564.14606656614</v>
      </c>
      <c r="AE136" t="n">
        <v>115704.3953550534</v>
      </c>
      <c r="AF136" t="n">
        <v>2.217663835787138e-06</v>
      </c>
      <c r="AG136" t="n">
        <v>0.103125</v>
      </c>
      <c r="AH136" t="n">
        <v>104661.7302545358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10.0928</v>
      </c>
      <c r="E137" t="n">
        <v>9.91</v>
      </c>
      <c r="F137" t="n">
        <v>6.74</v>
      </c>
      <c r="G137" t="n">
        <v>101.15</v>
      </c>
      <c r="H137" t="n">
        <v>1.71</v>
      </c>
      <c r="I137" t="n">
        <v>4</v>
      </c>
      <c r="J137" t="n">
        <v>362.5</v>
      </c>
      <c r="K137" t="n">
        <v>61.2</v>
      </c>
      <c r="L137" t="n">
        <v>34.75</v>
      </c>
      <c r="M137" t="n">
        <v>2</v>
      </c>
      <c r="N137" t="n">
        <v>121.55</v>
      </c>
      <c r="O137" t="n">
        <v>44942.4</v>
      </c>
      <c r="P137" t="n">
        <v>116.04</v>
      </c>
      <c r="Q137" t="n">
        <v>204.14</v>
      </c>
      <c r="R137" t="n">
        <v>23.41</v>
      </c>
      <c r="S137" t="n">
        <v>17.37</v>
      </c>
      <c r="T137" t="n">
        <v>928.16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84.56828179439859</v>
      </c>
      <c r="AB137" t="n">
        <v>115.7100540403292</v>
      </c>
      <c r="AC137" t="n">
        <v>104.6668488828309</v>
      </c>
      <c r="AD137" t="n">
        <v>84568.28179439859</v>
      </c>
      <c r="AE137" t="n">
        <v>115710.0540403292</v>
      </c>
      <c r="AF137" t="n">
        <v>2.216982890265595e-06</v>
      </c>
      <c r="AG137" t="n">
        <v>0.1032291666666667</v>
      </c>
      <c r="AH137" t="n">
        <v>104666.8488828309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10.0931</v>
      </c>
      <c r="E138" t="n">
        <v>9.91</v>
      </c>
      <c r="F138" t="n">
        <v>6.74</v>
      </c>
      <c r="G138" t="n">
        <v>101.15</v>
      </c>
      <c r="H138" t="n">
        <v>1.72</v>
      </c>
      <c r="I138" t="n">
        <v>4</v>
      </c>
      <c r="J138" t="n">
        <v>363.17</v>
      </c>
      <c r="K138" t="n">
        <v>61.2</v>
      </c>
      <c r="L138" t="n">
        <v>35</v>
      </c>
      <c r="M138" t="n">
        <v>2</v>
      </c>
      <c r="N138" t="n">
        <v>121.97</v>
      </c>
      <c r="O138" t="n">
        <v>45025.06</v>
      </c>
      <c r="P138" t="n">
        <v>115.94</v>
      </c>
      <c r="Q138" t="n">
        <v>204.14</v>
      </c>
      <c r="R138" t="n">
        <v>23.42</v>
      </c>
      <c r="S138" t="n">
        <v>17.37</v>
      </c>
      <c r="T138" t="n">
        <v>933.0599999999999</v>
      </c>
      <c r="U138" t="n">
        <v>0.74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84.511908848685</v>
      </c>
      <c r="AB138" t="n">
        <v>115.632922089005</v>
      </c>
      <c r="AC138" t="n">
        <v>104.5970782966857</v>
      </c>
      <c r="AD138" t="n">
        <v>84511.90884868499</v>
      </c>
      <c r="AE138" t="n">
        <v>115632.922089005</v>
      </c>
      <c r="AF138" t="n">
        <v>2.217048788219293e-06</v>
      </c>
      <c r="AG138" t="n">
        <v>0.1032291666666667</v>
      </c>
      <c r="AH138" t="n">
        <v>104597.0782966857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10.0999</v>
      </c>
      <c r="E139" t="n">
        <v>9.9</v>
      </c>
      <c r="F139" t="n">
        <v>6.74</v>
      </c>
      <c r="G139" t="n">
        <v>101.05</v>
      </c>
      <c r="H139" t="n">
        <v>1.73</v>
      </c>
      <c r="I139" t="n">
        <v>4</v>
      </c>
      <c r="J139" t="n">
        <v>363.84</v>
      </c>
      <c r="K139" t="n">
        <v>61.2</v>
      </c>
      <c r="L139" t="n">
        <v>35.25</v>
      </c>
      <c r="M139" t="n">
        <v>2</v>
      </c>
      <c r="N139" t="n">
        <v>122.39</v>
      </c>
      <c r="O139" t="n">
        <v>45107.96</v>
      </c>
      <c r="P139" t="n">
        <v>115.78</v>
      </c>
      <c r="Q139" t="n">
        <v>204.14</v>
      </c>
      <c r="R139" t="n">
        <v>23.18</v>
      </c>
      <c r="S139" t="n">
        <v>17.37</v>
      </c>
      <c r="T139" t="n">
        <v>811.1799999999999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84.36978790679524</v>
      </c>
      <c r="AB139" t="n">
        <v>115.4384659463781</v>
      </c>
      <c r="AC139" t="n">
        <v>104.4211807753902</v>
      </c>
      <c r="AD139" t="n">
        <v>84369.78790679525</v>
      </c>
      <c r="AE139" t="n">
        <v>115438.4659463781</v>
      </c>
      <c r="AF139" t="n">
        <v>2.218542475169773e-06</v>
      </c>
      <c r="AG139" t="n">
        <v>0.103125</v>
      </c>
      <c r="AH139" t="n">
        <v>104421.1807753902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10.0982</v>
      </c>
      <c r="E140" t="n">
        <v>9.9</v>
      </c>
      <c r="F140" t="n">
        <v>6.74</v>
      </c>
      <c r="G140" t="n">
        <v>101.07</v>
      </c>
      <c r="H140" t="n">
        <v>1.74</v>
      </c>
      <c r="I140" t="n">
        <v>4</v>
      </c>
      <c r="J140" t="n">
        <v>364.51</v>
      </c>
      <c r="K140" t="n">
        <v>61.2</v>
      </c>
      <c r="L140" t="n">
        <v>35.5</v>
      </c>
      <c r="M140" t="n">
        <v>2</v>
      </c>
      <c r="N140" t="n">
        <v>122.82</v>
      </c>
      <c r="O140" t="n">
        <v>45191.1</v>
      </c>
      <c r="P140" t="n">
        <v>115.7</v>
      </c>
      <c r="Q140" t="n">
        <v>204.14</v>
      </c>
      <c r="R140" t="n">
        <v>23.18</v>
      </c>
      <c r="S140" t="n">
        <v>17.37</v>
      </c>
      <c r="T140" t="n">
        <v>811.3</v>
      </c>
      <c r="U140" t="n">
        <v>0.75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84.34054876804571</v>
      </c>
      <c r="AB140" t="n">
        <v>115.3984596668012</v>
      </c>
      <c r="AC140" t="n">
        <v>104.3849926389869</v>
      </c>
      <c r="AD140" t="n">
        <v>84340.5487680457</v>
      </c>
      <c r="AE140" t="n">
        <v>115398.4596668012</v>
      </c>
      <c r="AF140" t="n">
        <v>2.218169053432153e-06</v>
      </c>
      <c r="AG140" t="n">
        <v>0.103125</v>
      </c>
      <c r="AH140" t="n">
        <v>104384.9926389869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10.1024</v>
      </c>
      <c r="E141" t="n">
        <v>9.9</v>
      </c>
      <c r="F141" t="n">
        <v>6.73</v>
      </c>
      <c r="G141" t="n">
        <v>101.01</v>
      </c>
      <c r="H141" t="n">
        <v>1.75</v>
      </c>
      <c r="I141" t="n">
        <v>4</v>
      </c>
      <c r="J141" t="n">
        <v>365.19</v>
      </c>
      <c r="K141" t="n">
        <v>61.2</v>
      </c>
      <c r="L141" t="n">
        <v>35.75</v>
      </c>
      <c r="M141" t="n">
        <v>2</v>
      </c>
      <c r="N141" t="n">
        <v>123.24</v>
      </c>
      <c r="O141" t="n">
        <v>45274.49</v>
      </c>
      <c r="P141" t="n">
        <v>115.63</v>
      </c>
      <c r="Q141" t="n">
        <v>204.14</v>
      </c>
      <c r="R141" t="n">
        <v>23.07</v>
      </c>
      <c r="S141" t="n">
        <v>17.37</v>
      </c>
      <c r="T141" t="n">
        <v>757.99</v>
      </c>
      <c r="U141" t="n">
        <v>0.75</v>
      </c>
      <c r="V141" t="n">
        <v>0.76</v>
      </c>
      <c r="W141" t="n">
        <v>1.14</v>
      </c>
      <c r="X141" t="n">
        <v>0.04</v>
      </c>
      <c r="Y141" t="n">
        <v>1</v>
      </c>
      <c r="Z141" t="n">
        <v>10</v>
      </c>
      <c r="AA141" t="n">
        <v>84.23889017487734</v>
      </c>
      <c r="AB141" t="n">
        <v>115.2593658947677</v>
      </c>
      <c r="AC141" t="n">
        <v>104.2591737813369</v>
      </c>
      <c r="AD141" t="n">
        <v>84238.89017487734</v>
      </c>
      <c r="AE141" t="n">
        <v>115259.3658947677</v>
      </c>
      <c r="AF141" t="n">
        <v>2.21909162478392e-06</v>
      </c>
      <c r="AG141" t="n">
        <v>0.103125</v>
      </c>
      <c r="AH141" t="n">
        <v>104259.1737813369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10.1013</v>
      </c>
      <c r="E142" t="n">
        <v>9.9</v>
      </c>
      <c r="F142" t="n">
        <v>6.74</v>
      </c>
      <c r="G142" t="n">
        <v>101.03</v>
      </c>
      <c r="H142" t="n">
        <v>1.75</v>
      </c>
      <c r="I142" t="n">
        <v>4</v>
      </c>
      <c r="J142" t="n">
        <v>365.87</v>
      </c>
      <c r="K142" t="n">
        <v>61.2</v>
      </c>
      <c r="L142" t="n">
        <v>36</v>
      </c>
      <c r="M142" t="n">
        <v>2</v>
      </c>
      <c r="N142" t="n">
        <v>123.67</v>
      </c>
      <c r="O142" t="n">
        <v>45358.13</v>
      </c>
      <c r="P142" t="n">
        <v>115.51</v>
      </c>
      <c r="Q142" t="n">
        <v>204.14</v>
      </c>
      <c r="R142" t="n">
        <v>23.15</v>
      </c>
      <c r="S142" t="n">
        <v>17.37</v>
      </c>
      <c r="T142" t="n">
        <v>797.35</v>
      </c>
      <c r="U142" t="n">
        <v>0.75</v>
      </c>
      <c r="V142" t="n">
        <v>0.76</v>
      </c>
      <c r="W142" t="n">
        <v>1.14</v>
      </c>
      <c r="X142" t="n">
        <v>0.04</v>
      </c>
      <c r="Y142" t="n">
        <v>1</v>
      </c>
      <c r="Z142" t="n">
        <v>10</v>
      </c>
      <c r="AA142" t="n">
        <v>84.21290707419161</v>
      </c>
      <c r="AB142" t="n">
        <v>115.2238146701161</v>
      </c>
      <c r="AC142" t="n">
        <v>104.2270155156695</v>
      </c>
      <c r="AD142" t="n">
        <v>84212.90707419161</v>
      </c>
      <c r="AE142" t="n">
        <v>115223.8146701161</v>
      </c>
      <c r="AF142" t="n">
        <v>2.218849998953696e-06</v>
      </c>
      <c r="AG142" t="n">
        <v>0.103125</v>
      </c>
      <c r="AH142" t="n">
        <v>104227.0155156695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10.1004</v>
      </c>
      <c r="E143" t="n">
        <v>9.9</v>
      </c>
      <c r="F143" t="n">
        <v>6.74</v>
      </c>
      <c r="G143" t="n">
        <v>101.04</v>
      </c>
      <c r="H143" t="n">
        <v>1.76</v>
      </c>
      <c r="I143" t="n">
        <v>4</v>
      </c>
      <c r="J143" t="n">
        <v>366.55</v>
      </c>
      <c r="K143" t="n">
        <v>61.2</v>
      </c>
      <c r="L143" t="n">
        <v>36.25</v>
      </c>
      <c r="M143" t="n">
        <v>2</v>
      </c>
      <c r="N143" t="n">
        <v>124.1</v>
      </c>
      <c r="O143" t="n">
        <v>45442.03</v>
      </c>
      <c r="P143" t="n">
        <v>115.44</v>
      </c>
      <c r="Q143" t="n">
        <v>204.14</v>
      </c>
      <c r="R143" t="n">
        <v>23.19</v>
      </c>
      <c r="S143" t="n">
        <v>17.37</v>
      </c>
      <c r="T143" t="n">
        <v>815.27</v>
      </c>
      <c r="U143" t="n">
        <v>0.75</v>
      </c>
      <c r="V143" t="n">
        <v>0.76</v>
      </c>
      <c r="W143" t="n">
        <v>1.14</v>
      </c>
      <c r="X143" t="n">
        <v>0.04</v>
      </c>
      <c r="Y143" t="n">
        <v>1</v>
      </c>
      <c r="Z143" t="n">
        <v>10</v>
      </c>
      <c r="AA143" t="n">
        <v>84.18252106244658</v>
      </c>
      <c r="AB143" t="n">
        <v>115.1822391883103</v>
      </c>
      <c r="AC143" t="n">
        <v>104.1894079394958</v>
      </c>
      <c r="AD143" t="n">
        <v>84182.52106244658</v>
      </c>
      <c r="AE143" t="n">
        <v>115182.2391883103</v>
      </c>
      <c r="AF143" t="n">
        <v>2.218652305092603e-06</v>
      </c>
      <c r="AG143" t="n">
        <v>0.103125</v>
      </c>
      <c r="AH143" t="n">
        <v>104189.4079394958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10.1007</v>
      </c>
      <c r="E144" t="n">
        <v>9.9</v>
      </c>
      <c r="F144" t="n">
        <v>6.74</v>
      </c>
      <c r="G144" t="n">
        <v>101.03</v>
      </c>
      <c r="H144" t="n">
        <v>1.77</v>
      </c>
      <c r="I144" t="n">
        <v>4</v>
      </c>
      <c r="J144" t="n">
        <v>367.23</v>
      </c>
      <c r="K144" t="n">
        <v>61.2</v>
      </c>
      <c r="L144" t="n">
        <v>36.5</v>
      </c>
      <c r="M144" t="n">
        <v>2</v>
      </c>
      <c r="N144" t="n">
        <v>124.53</v>
      </c>
      <c r="O144" t="n">
        <v>45526.17</v>
      </c>
      <c r="P144" t="n">
        <v>115.34</v>
      </c>
      <c r="Q144" t="n">
        <v>204.14</v>
      </c>
      <c r="R144" t="n">
        <v>23.22</v>
      </c>
      <c r="S144" t="n">
        <v>17.37</v>
      </c>
      <c r="T144" t="n">
        <v>832.3</v>
      </c>
      <c r="U144" t="n">
        <v>0.75</v>
      </c>
      <c r="V144" t="n">
        <v>0.76</v>
      </c>
      <c r="W144" t="n">
        <v>1.14</v>
      </c>
      <c r="X144" t="n">
        <v>0.04</v>
      </c>
      <c r="Y144" t="n">
        <v>1</v>
      </c>
      <c r="Z144" t="n">
        <v>10</v>
      </c>
      <c r="AA144" t="n">
        <v>84.12620198062278</v>
      </c>
      <c r="AB144" t="n">
        <v>115.1051809359364</v>
      </c>
      <c r="AC144" t="n">
        <v>104.1197040185765</v>
      </c>
      <c r="AD144" t="n">
        <v>84126.20198062278</v>
      </c>
      <c r="AE144" t="n">
        <v>115105.1809359364</v>
      </c>
      <c r="AF144" t="n">
        <v>2.2187182030463e-06</v>
      </c>
      <c r="AG144" t="n">
        <v>0.103125</v>
      </c>
      <c r="AH144" t="n">
        <v>104119.7040185765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10.0999</v>
      </c>
      <c r="E145" t="n">
        <v>9.9</v>
      </c>
      <c r="F145" t="n">
        <v>6.74</v>
      </c>
      <c r="G145" t="n">
        <v>101.05</v>
      </c>
      <c r="H145" t="n">
        <v>1.78</v>
      </c>
      <c r="I145" t="n">
        <v>4</v>
      </c>
      <c r="J145" t="n">
        <v>367.92</v>
      </c>
      <c r="K145" t="n">
        <v>61.2</v>
      </c>
      <c r="L145" t="n">
        <v>36.75</v>
      </c>
      <c r="M145" t="n">
        <v>2</v>
      </c>
      <c r="N145" t="n">
        <v>124.97</v>
      </c>
      <c r="O145" t="n">
        <v>45610.57</v>
      </c>
      <c r="P145" t="n">
        <v>115.32</v>
      </c>
      <c r="Q145" t="n">
        <v>204.14</v>
      </c>
      <c r="R145" t="n">
        <v>23.23</v>
      </c>
      <c r="S145" t="n">
        <v>17.37</v>
      </c>
      <c r="T145" t="n">
        <v>838.62</v>
      </c>
      <c r="U145" t="n">
        <v>0.75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84.1219338744978</v>
      </c>
      <c r="AB145" t="n">
        <v>115.0993411248407</v>
      </c>
      <c r="AC145" t="n">
        <v>104.1144215508555</v>
      </c>
      <c r="AD145" t="n">
        <v>84121.9338744978</v>
      </c>
      <c r="AE145" t="n">
        <v>115099.3411248407</v>
      </c>
      <c r="AF145" t="n">
        <v>2.218542475169773e-06</v>
      </c>
      <c r="AG145" t="n">
        <v>0.103125</v>
      </c>
      <c r="AH145" t="n">
        <v>104114.4215508555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10.0985</v>
      </c>
      <c r="E146" t="n">
        <v>9.9</v>
      </c>
      <c r="F146" t="n">
        <v>6.74</v>
      </c>
      <c r="G146" t="n">
        <v>101.07</v>
      </c>
      <c r="H146" t="n">
        <v>1.79</v>
      </c>
      <c r="I146" t="n">
        <v>4</v>
      </c>
      <c r="J146" t="n">
        <v>368.6</v>
      </c>
      <c r="K146" t="n">
        <v>61.2</v>
      </c>
      <c r="L146" t="n">
        <v>37</v>
      </c>
      <c r="M146" t="n">
        <v>2</v>
      </c>
      <c r="N146" t="n">
        <v>125.4</v>
      </c>
      <c r="O146" t="n">
        <v>45695.24</v>
      </c>
      <c r="P146" t="n">
        <v>115.3</v>
      </c>
      <c r="Q146" t="n">
        <v>204.14</v>
      </c>
      <c r="R146" t="n">
        <v>23.23</v>
      </c>
      <c r="S146" t="n">
        <v>17.37</v>
      </c>
      <c r="T146" t="n">
        <v>839.35</v>
      </c>
      <c r="U146" t="n">
        <v>0.75</v>
      </c>
      <c r="V146" t="n">
        <v>0.76</v>
      </c>
      <c r="W146" t="n">
        <v>1.14</v>
      </c>
      <c r="X146" t="n">
        <v>0.05</v>
      </c>
      <c r="Y146" t="n">
        <v>1</v>
      </c>
      <c r="Z146" t="n">
        <v>10</v>
      </c>
      <c r="AA146" t="n">
        <v>84.12254637876241</v>
      </c>
      <c r="AB146" t="n">
        <v>115.1001791801973</v>
      </c>
      <c r="AC146" t="n">
        <v>104.1151796233851</v>
      </c>
      <c r="AD146" t="n">
        <v>84122.5463787624</v>
      </c>
      <c r="AE146" t="n">
        <v>115100.1791801973</v>
      </c>
      <c r="AF146" t="n">
        <v>2.218234951385851e-06</v>
      </c>
      <c r="AG146" t="n">
        <v>0.103125</v>
      </c>
      <c r="AH146" t="n">
        <v>104115.1796233851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10.0968</v>
      </c>
      <c r="E147" t="n">
        <v>9.9</v>
      </c>
      <c r="F147" t="n">
        <v>6.74</v>
      </c>
      <c r="G147" t="n">
        <v>101.09</v>
      </c>
      <c r="H147" t="n">
        <v>1.8</v>
      </c>
      <c r="I147" t="n">
        <v>4</v>
      </c>
      <c r="J147" t="n">
        <v>369.29</v>
      </c>
      <c r="K147" t="n">
        <v>61.2</v>
      </c>
      <c r="L147" t="n">
        <v>37.25</v>
      </c>
      <c r="M147" t="n">
        <v>2</v>
      </c>
      <c r="N147" t="n">
        <v>125.84</v>
      </c>
      <c r="O147" t="n">
        <v>45780.16</v>
      </c>
      <c r="P147" t="n">
        <v>115.25</v>
      </c>
      <c r="Q147" t="n">
        <v>204.14</v>
      </c>
      <c r="R147" t="n">
        <v>23.34</v>
      </c>
      <c r="S147" t="n">
        <v>17.37</v>
      </c>
      <c r="T147" t="n">
        <v>892.14</v>
      </c>
      <c r="U147" t="n">
        <v>0.74</v>
      </c>
      <c r="V147" t="n">
        <v>0.76</v>
      </c>
      <c r="W147" t="n">
        <v>1.14</v>
      </c>
      <c r="X147" t="n">
        <v>0.05</v>
      </c>
      <c r="Y147" t="n">
        <v>1</v>
      </c>
      <c r="Z147" t="n">
        <v>10</v>
      </c>
      <c r="AA147" t="n">
        <v>84.10943091401022</v>
      </c>
      <c r="AB147" t="n">
        <v>115.0822340227099</v>
      </c>
      <c r="AC147" t="n">
        <v>104.0989471265421</v>
      </c>
      <c r="AD147" t="n">
        <v>84109.43091401021</v>
      </c>
      <c r="AE147" t="n">
        <v>115082.2340227099</v>
      </c>
      <c r="AF147" t="n">
        <v>2.217861529648231e-06</v>
      </c>
      <c r="AG147" t="n">
        <v>0.103125</v>
      </c>
      <c r="AH147" t="n">
        <v>104098.9471265421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10.097</v>
      </c>
      <c r="E148" t="n">
        <v>9.9</v>
      </c>
      <c r="F148" t="n">
        <v>6.74</v>
      </c>
      <c r="G148" t="n">
        <v>101.09</v>
      </c>
      <c r="H148" t="n">
        <v>1.81</v>
      </c>
      <c r="I148" t="n">
        <v>4</v>
      </c>
      <c r="J148" t="n">
        <v>369.98</v>
      </c>
      <c r="K148" t="n">
        <v>61.2</v>
      </c>
      <c r="L148" t="n">
        <v>37.5</v>
      </c>
      <c r="M148" t="n">
        <v>2</v>
      </c>
      <c r="N148" t="n">
        <v>126.28</v>
      </c>
      <c r="O148" t="n">
        <v>45865.47</v>
      </c>
      <c r="P148" t="n">
        <v>115.04</v>
      </c>
      <c r="Q148" t="n">
        <v>204.14</v>
      </c>
      <c r="R148" t="n">
        <v>23.36</v>
      </c>
      <c r="S148" t="n">
        <v>17.37</v>
      </c>
      <c r="T148" t="n">
        <v>902.05</v>
      </c>
      <c r="U148" t="n">
        <v>0.74</v>
      </c>
      <c r="V148" t="n">
        <v>0.76</v>
      </c>
      <c r="W148" t="n">
        <v>1.14</v>
      </c>
      <c r="X148" t="n">
        <v>0.05</v>
      </c>
      <c r="Y148" t="n">
        <v>1</v>
      </c>
      <c r="Z148" t="n">
        <v>10</v>
      </c>
      <c r="AA148" t="n">
        <v>83.99462048750534</v>
      </c>
      <c r="AB148" t="n">
        <v>114.9251453320875</v>
      </c>
      <c r="AC148" t="n">
        <v>103.9568507600773</v>
      </c>
      <c r="AD148" t="n">
        <v>83994.62048750534</v>
      </c>
      <c r="AE148" t="n">
        <v>114925.1453320875</v>
      </c>
      <c r="AF148" t="n">
        <v>2.217905461617363e-06</v>
      </c>
      <c r="AG148" t="n">
        <v>0.103125</v>
      </c>
      <c r="AH148" t="n">
        <v>103956.8507600773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10.0939</v>
      </c>
      <c r="E149" t="n">
        <v>9.91</v>
      </c>
      <c r="F149" t="n">
        <v>6.74</v>
      </c>
      <c r="G149" t="n">
        <v>101.13</v>
      </c>
      <c r="H149" t="n">
        <v>1.82</v>
      </c>
      <c r="I149" t="n">
        <v>4</v>
      </c>
      <c r="J149" t="n">
        <v>370.67</v>
      </c>
      <c r="K149" t="n">
        <v>61.2</v>
      </c>
      <c r="L149" t="n">
        <v>37.75</v>
      </c>
      <c r="M149" t="n">
        <v>2</v>
      </c>
      <c r="N149" t="n">
        <v>126.73</v>
      </c>
      <c r="O149" t="n">
        <v>45950.92</v>
      </c>
      <c r="P149" t="n">
        <v>115.05</v>
      </c>
      <c r="Q149" t="n">
        <v>204.14</v>
      </c>
      <c r="R149" t="n">
        <v>23.38</v>
      </c>
      <c r="S149" t="n">
        <v>17.37</v>
      </c>
      <c r="T149" t="n">
        <v>912.46</v>
      </c>
      <c r="U149" t="n">
        <v>0.74</v>
      </c>
      <c r="V149" t="n">
        <v>0.76</v>
      </c>
      <c r="W149" t="n">
        <v>1.14</v>
      </c>
      <c r="X149" t="n">
        <v>0.05</v>
      </c>
      <c r="Y149" t="n">
        <v>1</v>
      </c>
      <c r="Z149" t="n">
        <v>10</v>
      </c>
      <c r="AA149" t="n">
        <v>84.02553756001237</v>
      </c>
      <c r="AB149" t="n">
        <v>114.9674474346566</v>
      </c>
      <c r="AC149" t="n">
        <v>103.9951156093486</v>
      </c>
      <c r="AD149" t="n">
        <v>84025.53756001237</v>
      </c>
      <c r="AE149" t="n">
        <v>114967.4474346566</v>
      </c>
      <c r="AF149" t="n">
        <v>2.21722451609582e-06</v>
      </c>
      <c r="AG149" t="n">
        <v>0.1032291666666667</v>
      </c>
      <c r="AH149" t="n">
        <v>103995.1156093486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10.0953</v>
      </c>
      <c r="E150" t="n">
        <v>9.91</v>
      </c>
      <c r="F150" t="n">
        <v>6.74</v>
      </c>
      <c r="G150" t="n">
        <v>101.11</v>
      </c>
      <c r="H150" t="n">
        <v>1.82</v>
      </c>
      <c r="I150" t="n">
        <v>4</v>
      </c>
      <c r="J150" t="n">
        <v>371.37</v>
      </c>
      <c r="K150" t="n">
        <v>61.2</v>
      </c>
      <c r="L150" t="n">
        <v>38</v>
      </c>
      <c r="M150" t="n">
        <v>2</v>
      </c>
      <c r="N150" t="n">
        <v>127.17</v>
      </c>
      <c r="O150" t="n">
        <v>46036.65</v>
      </c>
      <c r="P150" t="n">
        <v>114.91</v>
      </c>
      <c r="Q150" t="n">
        <v>204.16</v>
      </c>
      <c r="R150" t="n">
        <v>23.31</v>
      </c>
      <c r="S150" t="n">
        <v>17.37</v>
      </c>
      <c r="T150" t="n">
        <v>876.41</v>
      </c>
      <c r="U150" t="n">
        <v>0.75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83.93868889525615</v>
      </c>
      <c r="AB150" t="n">
        <v>114.8486172600445</v>
      </c>
      <c r="AC150" t="n">
        <v>103.8876264198222</v>
      </c>
      <c r="AD150" t="n">
        <v>83938.68889525614</v>
      </c>
      <c r="AE150" t="n">
        <v>114848.6172600445</v>
      </c>
      <c r="AF150" t="n">
        <v>2.217532039879743e-06</v>
      </c>
      <c r="AG150" t="n">
        <v>0.1032291666666667</v>
      </c>
      <c r="AH150" t="n">
        <v>103887.6264198222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10.0993</v>
      </c>
      <c r="E151" t="n">
        <v>9.9</v>
      </c>
      <c r="F151" t="n">
        <v>6.74</v>
      </c>
      <c r="G151" t="n">
        <v>101.05</v>
      </c>
      <c r="H151" t="n">
        <v>1.83</v>
      </c>
      <c r="I151" t="n">
        <v>4</v>
      </c>
      <c r="J151" t="n">
        <v>372.07</v>
      </c>
      <c r="K151" t="n">
        <v>61.2</v>
      </c>
      <c r="L151" t="n">
        <v>38.25</v>
      </c>
      <c r="M151" t="n">
        <v>2</v>
      </c>
      <c r="N151" t="n">
        <v>127.62</v>
      </c>
      <c r="O151" t="n">
        <v>46122.64</v>
      </c>
      <c r="P151" t="n">
        <v>114.75</v>
      </c>
      <c r="Q151" t="n">
        <v>204.14</v>
      </c>
      <c r="R151" t="n">
        <v>23.26</v>
      </c>
      <c r="S151" t="n">
        <v>17.37</v>
      </c>
      <c r="T151" t="n">
        <v>854.53</v>
      </c>
      <c r="U151" t="n">
        <v>0.75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83.81967330700162</v>
      </c>
      <c r="AB151" t="n">
        <v>114.6857748815976</v>
      </c>
      <c r="AC151" t="n">
        <v>103.7403254894235</v>
      </c>
      <c r="AD151" t="n">
        <v>83819.67330700162</v>
      </c>
      <c r="AE151" t="n">
        <v>114685.7748815976</v>
      </c>
      <c r="AF151" t="n">
        <v>2.218410679262378e-06</v>
      </c>
      <c r="AG151" t="n">
        <v>0.103125</v>
      </c>
      <c r="AH151" t="n">
        <v>103740.3254894235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10.0965</v>
      </c>
      <c r="E152" t="n">
        <v>9.9</v>
      </c>
      <c r="F152" t="n">
        <v>6.74</v>
      </c>
      <c r="G152" t="n">
        <v>101.1</v>
      </c>
      <c r="H152" t="n">
        <v>1.84</v>
      </c>
      <c r="I152" t="n">
        <v>4</v>
      </c>
      <c r="J152" t="n">
        <v>372.77</v>
      </c>
      <c r="K152" t="n">
        <v>61.2</v>
      </c>
      <c r="L152" t="n">
        <v>38.5</v>
      </c>
      <c r="M152" t="n">
        <v>2</v>
      </c>
      <c r="N152" t="n">
        <v>128.07</v>
      </c>
      <c r="O152" t="n">
        <v>46208.91</v>
      </c>
      <c r="P152" t="n">
        <v>114.75</v>
      </c>
      <c r="Q152" t="n">
        <v>204.14</v>
      </c>
      <c r="R152" t="n">
        <v>23.28</v>
      </c>
      <c r="S152" t="n">
        <v>17.37</v>
      </c>
      <c r="T152" t="n">
        <v>862.4400000000001</v>
      </c>
      <c r="U152" t="n">
        <v>0.75</v>
      </c>
      <c r="V152" t="n">
        <v>0.76</v>
      </c>
      <c r="W152" t="n">
        <v>1.14</v>
      </c>
      <c r="X152" t="n">
        <v>0.05</v>
      </c>
      <c r="Y152" t="n">
        <v>1</v>
      </c>
      <c r="Z152" t="n">
        <v>10</v>
      </c>
      <c r="AA152" t="n">
        <v>83.84237451650202</v>
      </c>
      <c r="AB152" t="n">
        <v>114.7168356779427</v>
      </c>
      <c r="AC152" t="n">
        <v>103.7684218869595</v>
      </c>
      <c r="AD152" t="n">
        <v>83842.37451650202</v>
      </c>
      <c r="AE152" t="n">
        <v>114716.8356779427</v>
      </c>
      <c r="AF152" t="n">
        <v>2.217795631694533e-06</v>
      </c>
      <c r="AG152" t="n">
        <v>0.103125</v>
      </c>
      <c r="AH152" t="n">
        <v>103768.4218869595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10.0962</v>
      </c>
      <c r="E153" t="n">
        <v>9.9</v>
      </c>
      <c r="F153" t="n">
        <v>6.74</v>
      </c>
      <c r="G153" t="n">
        <v>101.1</v>
      </c>
      <c r="H153" t="n">
        <v>1.85</v>
      </c>
      <c r="I153" t="n">
        <v>4</v>
      </c>
      <c r="J153" t="n">
        <v>373.47</v>
      </c>
      <c r="K153" t="n">
        <v>61.2</v>
      </c>
      <c r="L153" t="n">
        <v>38.75</v>
      </c>
      <c r="M153" t="n">
        <v>2</v>
      </c>
      <c r="N153" t="n">
        <v>128.52</v>
      </c>
      <c r="O153" t="n">
        <v>46295.45</v>
      </c>
      <c r="P153" t="n">
        <v>114.68</v>
      </c>
      <c r="Q153" t="n">
        <v>204.14</v>
      </c>
      <c r="R153" t="n">
        <v>23.34</v>
      </c>
      <c r="S153" t="n">
        <v>17.37</v>
      </c>
      <c r="T153" t="n">
        <v>891.45</v>
      </c>
      <c r="U153" t="n">
        <v>0.74</v>
      </c>
      <c r="V153" t="n">
        <v>0.76</v>
      </c>
      <c r="W153" t="n">
        <v>1.14</v>
      </c>
      <c r="X153" t="n">
        <v>0.05</v>
      </c>
      <c r="Y153" t="n">
        <v>1</v>
      </c>
      <c r="Z153" t="n">
        <v>10</v>
      </c>
      <c r="AA153" t="n">
        <v>83.80707679552104</v>
      </c>
      <c r="AB153" t="n">
        <v>114.668539778871</v>
      </c>
      <c r="AC153" t="n">
        <v>103.7247352807115</v>
      </c>
      <c r="AD153" t="n">
        <v>83807.07679552105</v>
      </c>
      <c r="AE153" t="n">
        <v>114668.539778871</v>
      </c>
      <c r="AF153" t="n">
        <v>2.217729733740835e-06</v>
      </c>
      <c r="AG153" t="n">
        <v>0.103125</v>
      </c>
      <c r="AH153" t="n">
        <v>103724.7352807115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10.0987</v>
      </c>
      <c r="E154" t="n">
        <v>9.9</v>
      </c>
      <c r="F154" t="n">
        <v>6.74</v>
      </c>
      <c r="G154" t="n">
        <v>101.06</v>
      </c>
      <c r="H154" t="n">
        <v>1.86</v>
      </c>
      <c r="I154" t="n">
        <v>4</v>
      </c>
      <c r="J154" t="n">
        <v>374.17</v>
      </c>
      <c r="K154" t="n">
        <v>61.2</v>
      </c>
      <c r="L154" t="n">
        <v>39</v>
      </c>
      <c r="M154" t="n">
        <v>2</v>
      </c>
      <c r="N154" t="n">
        <v>128.97</v>
      </c>
      <c r="O154" t="n">
        <v>46382.28</v>
      </c>
      <c r="P154" t="n">
        <v>114.59</v>
      </c>
      <c r="Q154" t="n">
        <v>204.15</v>
      </c>
      <c r="R154" t="n">
        <v>23.22</v>
      </c>
      <c r="S154" t="n">
        <v>17.37</v>
      </c>
      <c r="T154" t="n">
        <v>834.3</v>
      </c>
      <c r="U154" t="n">
        <v>0.75</v>
      </c>
      <c r="V154" t="n">
        <v>0.76</v>
      </c>
      <c r="W154" t="n">
        <v>1.14</v>
      </c>
      <c r="X154" t="n">
        <v>0.05</v>
      </c>
      <c r="Y154" t="n">
        <v>1</v>
      </c>
      <c r="Z154" t="n">
        <v>10</v>
      </c>
      <c r="AA154" t="n">
        <v>83.73831644986144</v>
      </c>
      <c r="AB154" t="n">
        <v>114.5744588404472</v>
      </c>
      <c r="AC154" t="n">
        <v>103.6396332950074</v>
      </c>
      <c r="AD154" t="n">
        <v>83738.31644986145</v>
      </c>
      <c r="AE154" t="n">
        <v>114574.4588404472</v>
      </c>
      <c r="AF154" t="n">
        <v>2.218278883354982e-06</v>
      </c>
      <c r="AG154" t="n">
        <v>0.103125</v>
      </c>
      <c r="AH154" t="n">
        <v>103639.6332950074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10.0959</v>
      </c>
      <c r="E155" t="n">
        <v>9.9</v>
      </c>
      <c r="F155" t="n">
        <v>6.74</v>
      </c>
      <c r="G155" t="n">
        <v>101.1</v>
      </c>
      <c r="H155" t="n">
        <v>1.87</v>
      </c>
      <c r="I155" t="n">
        <v>4</v>
      </c>
      <c r="J155" t="n">
        <v>374.88</v>
      </c>
      <c r="K155" t="n">
        <v>61.2</v>
      </c>
      <c r="L155" t="n">
        <v>39.25</v>
      </c>
      <c r="M155" t="n">
        <v>2</v>
      </c>
      <c r="N155" t="n">
        <v>129.43</v>
      </c>
      <c r="O155" t="n">
        <v>46469.38</v>
      </c>
      <c r="P155" t="n">
        <v>114.5</v>
      </c>
      <c r="Q155" t="n">
        <v>204.14</v>
      </c>
      <c r="R155" t="n">
        <v>23.27</v>
      </c>
      <c r="S155" t="n">
        <v>17.37</v>
      </c>
      <c r="T155" t="n">
        <v>858.8</v>
      </c>
      <c r="U155" t="n">
        <v>0.75</v>
      </c>
      <c r="V155" t="n">
        <v>0.76</v>
      </c>
      <c r="W155" t="n">
        <v>1.14</v>
      </c>
      <c r="X155" t="n">
        <v>0.05</v>
      </c>
      <c r="Y155" t="n">
        <v>1</v>
      </c>
      <c r="Z155" t="n">
        <v>10</v>
      </c>
      <c r="AA155" t="n">
        <v>83.71248405170918</v>
      </c>
      <c r="AB155" t="n">
        <v>114.5391138136503</v>
      </c>
      <c r="AC155" t="n">
        <v>103.607661547961</v>
      </c>
      <c r="AD155" t="n">
        <v>83712.48405170918</v>
      </c>
      <c r="AE155" t="n">
        <v>114539.1138136503</v>
      </c>
      <c r="AF155" t="n">
        <v>2.217663835787138e-06</v>
      </c>
      <c r="AG155" t="n">
        <v>0.103125</v>
      </c>
      <c r="AH155" t="n">
        <v>103607.661547961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10.0956</v>
      </c>
      <c r="E156" t="n">
        <v>9.91</v>
      </c>
      <c r="F156" t="n">
        <v>6.74</v>
      </c>
      <c r="G156" t="n">
        <v>101.11</v>
      </c>
      <c r="H156" t="n">
        <v>1.88</v>
      </c>
      <c r="I156" t="n">
        <v>4</v>
      </c>
      <c r="J156" t="n">
        <v>375.59</v>
      </c>
      <c r="K156" t="n">
        <v>61.2</v>
      </c>
      <c r="L156" t="n">
        <v>39.5</v>
      </c>
      <c r="M156" t="n">
        <v>2</v>
      </c>
      <c r="N156" t="n">
        <v>129.89</v>
      </c>
      <c r="O156" t="n">
        <v>46556.77</v>
      </c>
      <c r="P156" t="n">
        <v>114.3</v>
      </c>
      <c r="Q156" t="n">
        <v>204.15</v>
      </c>
      <c r="R156" t="n">
        <v>23.31</v>
      </c>
      <c r="S156" t="n">
        <v>17.37</v>
      </c>
      <c r="T156" t="n">
        <v>877.61</v>
      </c>
      <c r="U156" t="n">
        <v>0.75</v>
      </c>
      <c r="V156" t="n">
        <v>0.76</v>
      </c>
      <c r="W156" t="n">
        <v>1.14</v>
      </c>
      <c r="X156" t="n">
        <v>0.05</v>
      </c>
      <c r="Y156" t="n">
        <v>1</v>
      </c>
      <c r="Z156" t="n">
        <v>10</v>
      </c>
      <c r="AA156" t="n">
        <v>83.60743688748435</v>
      </c>
      <c r="AB156" t="n">
        <v>114.3953836492041</v>
      </c>
      <c r="AC156" t="n">
        <v>103.4776487886829</v>
      </c>
      <c r="AD156" t="n">
        <v>83607.43688748435</v>
      </c>
      <c r="AE156" t="n">
        <v>114395.3836492041</v>
      </c>
      <c r="AF156" t="n">
        <v>2.21759793783344e-06</v>
      </c>
      <c r="AG156" t="n">
        <v>0.1032291666666667</v>
      </c>
      <c r="AH156" t="n">
        <v>103477.6487886829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10.0914</v>
      </c>
      <c r="E157" t="n">
        <v>9.91</v>
      </c>
      <c r="F157" t="n">
        <v>6.74</v>
      </c>
      <c r="G157" t="n">
        <v>101.17</v>
      </c>
      <c r="H157" t="n">
        <v>1.88</v>
      </c>
      <c r="I157" t="n">
        <v>4</v>
      </c>
      <c r="J157" t="n">
        <v>376.3</v>
      </c>
      <c r="K157" t="n">
        <v>61.2</v>
      </c>
      <c r="L157" t="n">
        <v>39.75</v>
      </c>
      <c r="M157" t="n">
        <v>2</v>
      </c>
      <c r="N157" t="n">
        <v>130.35</v>
      </c>
      <c r="O157" t="n">
        <v>46644.44</v>
      </c>
      <c r="P157" t="n">
        <v>114.27</v>
      </c>
      <c r="Q157" t="n">
        <v>204.14</v>
      </c>
      <c r="R157" t="n">
        <v>23.51</v>
      </c>
      <c r="S157" t="n">
        <v>17.37</v>
      </c>
      <c r="T157" t="n">
        <v>975.99</v>
      </c>
      <c r="U157" t="n">
        <v>0.74</v>
      </c>
      <c r="V157" t="n">
        <v>0.76</v>
      </c>
      <c r="W157" t="n">
        <v>1.14</v>
      </c>
      <c r="X157" t="n">
        <v>0.05</v>
      </c>
      <c r="Y157" t="n">
        <v>1</v>
      </c>
      <c r="Z157" t="n">
        <v>10</v>
      </c>
      <c r="AA157" t="n">
        <v>83.62523943202581</v>
      </c>
      <c r="AB157" t="n">
        <v>114.4197418760386</v>
      </c>
      <c r="AC157" t="n">
        <v>103.4996823005353</v>
      </c>
      <c r="AD157" t="n">
        <v>83625.2394320258</v>
      </c>
      <c r="AE157" t="n">
        <v>114419.7418760386</v>
      </c>
      <c r="AF157" t="n">
        <v>2.216675366481673e-06</v>
      </c>
      <c r="AG157" t="n">
        <v>0.1032291666666667</v>
      </c>
      <c r="AH157" t="n">
        <v>103499.6823005353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10.0914</v>
      </c>
      <c r="E158" t="n">
        <v>9.91</v>
      </c>
      <c r="F158" t="n">
        <v>6.74</v>
      </c>
      <c r="G158" t="n">
        <v>101.17</v>
      </c>
      <c r="H158" t="n">
        <v>1.89</v>
      </c>
      <c r="I158" t="n">
        <v>4</v>
      </c>
      <c r="J158" t="n">
        <v>377.01</v>
      </c>
      <c r="K158" t="n">
        <v>61.2</v>
      </c>
      <c r="L158" t="n">
        <v>40</v>
      </c>
      <c r="M158" t="n">
        <v>2</v>
      </c>
      <c r="N158" t="n">
        <v>130.81</v>
      </c>
      <c r="O158" t="n">
        <v>46732.41</v>
      </c>
      <c r="P158" t="n">
        <v>114.02</v>
      </c>
      <c r="Q158" t="n">
        <v>204.15</v>
      </c>
      <c r="R158" t="n">
        <v>23.4</v>
      </c>
      <c r="S158" t="n">
        <v>17.37</v>
      </c>
      <c r="T158" t="n">
        <v>923.09</v>
      </c>
      <c r="U158" t="n">
        <v>0.74</v>
      </c>
      <c r="V158" t="n">
        <v>0.76</v>
      </c>
      <c r="W158" t="n">
        <v>1.14</v>
      </c>
      <c r="X158" t="n">
        <v>0.05</v>
      </c>
      <c r="Y158" t="n">
        <v>1</v>
      </c>
      <c r="Z158" t="n">
        <v>10</v>
      </c>
      <c r="AA158" t="n">
        <v>83.49042269284793</v>
      </c>
      <c r="AB158" t="n">
        <v>114.2352796658008</v>
      </c>
      <c r="AC158" t="n">
        <v>103.3328249047482</v>
      </c>
      <c r="AD158" t="n">
        <v>83490.42269284793</v>
      </c>
      <c r="AE158" t="n">
        <v>114235.2796658008</v>
      </c>
      <c r="AF158" t="n">
        <v>2.216675366481673e-06</v>
      </c>
      <c r="AG158" t="n">
        <v>0.1032291666666667</v>
      </c>
      <c r="AH158" t="n">
        <v>103332.8249047482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8.444599999999999</v>
      </c>
      <c r="E2" t="n">
        <v>11.84</v>
      </c>
      <c r="F2" t="n">
        <v>7.95</v>
      </c>
      <c r="G2" t="n">
        <v>7.57</v>
      </c>
      <c r="H2" t="n">
        <v>0.13</v>
      </c>
      <c r="I2" t="n">
        <v>63</v>
      </c>
      <c r="J2" t="n">
        <v>133.21</v>
      </c>
      <c r="K2" t="n">
        <v>46.47</v>
      </c>
      <c r="L2" t="n">
        <v>1</v>
      </c>
      <c r="M2" t="n">
        <v>61</v>
      </c>
      <c r="N2" t="n">
        <v>20.75</v>
      </c>
      <c r="O2" t="n">
        <v>16663.42</v>
      </c>
      <c r="P2" t="n">
        <v>86.56</v>
      </c>
      <c r="Q2" t="n">
        <v>204.24</v>
      </c>
      <c r="R2" t="n">
        <v>61.16</v>
      </c>
      <c r="S2" t="n">
        <v>17.37</v>
      </c>
      <c r="T2" t="n">
        <v>19507.7</v>
      </c>
      <c r="U2" t="n">
        <v>0.28</v>
      </c>
      <c r="V2" t="n">
        <v>0.64</v>
      </c>
      <c r="W2" t="n">
        <v>1.23</v>
      </c>
      <c r="X2" t="n">
        <v>1.25</v>
      </c>
      <c r="Y2" t="n">
        <v>1</v>
      </c>
      <c r="Z2" t="n">
        <v>10</v>
      </c>
      <c r="AA2" t="n">
        <v>78.19675868710102</v>
      </c>
      <c r="AB2" t="n">
        <v>106.992255033168</v>
      </c>
      <c r="AC2" t="n">
        <v>96.78106437740264</v>
      </c>
      <c r="AD2" t="n">
        <v>78196.75868710103</v>
      </c>
      <c r="AE2" t="n">
        <v>106992.255033168</v>
      </c>
      <c r="AF2" t="n">
        <v>2.100876308860849e-06</v>
      </c>
      <c r="AG2" t="n">
        <v>0.1233333333333333</v>
      </c>
      <c r="AH2" t="n">
        <v>96781.06437740264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8.9374</v>
      </c>
      <c r="E3" t="n">
        <v>11.19</v>
      </c>
      <c r="F3" t="n">
        <v>7.67</v>
      </c>
      <c r="G3" t="n">
        <v>9.4</v>
      </c>
      <c r="H3" t="n">
        <v>0.17</v>
      </c>
      <c r="I3" t="n">
        <v>49</v>
      </c>
      <c r="J3" t="n">
        <v>133.55</v>
      </c>
      <c r="K3" t="n">
        <v>46.47</v>
      </c>
      <c r="L3" t="n">
        <v>1.25</v>
      </c>
      <c r="M3" t="n">
        <v>47</v>
      </c>
      <c r="N3" t="n">
        <v>20.83</v>
      </c>
      <c r="O3" t="n">
        <v>16704.7</v>
      </c>
      <c r="P3" t="n">
        <v>83.36</v>
      </c>
      <c r="Q3" t="n">
        <v>204.24</v>
      </c>
      <c r="R3" t="n">
        <v>52.73</v>
      </c>
      <c r="S3" t="n">
        <v>17.37</v>
      </c>
      <c r="T3" t="n">
        <v>15361.07</v>
      </c>
      <c r="U3" t="n">
        <v>0.33</v>
      </c>
      <c r="V3" t="n">
        <v>0.67</v>
      </c>
      <c r="W3" t="n">
        <v>1.21</v>
      </c>
      <c r="X3" t="n">
        <v>0.98</v>
      </c>
      <c r="Y3" t="n">
        <v>1</v>
      </c>
      <c r="Z3" t="n">
        <v>10</v>
      </c>
      <c r="AA3" t="n">
        <v>71.34654708746474</v>
      </c>
      <c r="AB3" t="n">
        <v>97.61949331254347</v>
      </c>
      <c r="AC3" t="n">
        <v>88.30282588063784</v>
      </c>
      <c r="AD3" t="n">
        <v>71346.54708746474</v>
      </c>
      <c r="AE3" t="n">
        <v>97619.49331254346</v>
      </c>
      <c r="AF3" t="n">
        <v>2.223476768918948e-06</v>
      </c>
      <c r="AG3" t="n">
        <v>0.1165625</v>
      </c>
      <c r="AH3" t="n">
        <v>88302.82588063784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9.3134</v>
      </c>
      <c r="E4" t="n">
        <v>10.74</v>
      </c>
      <c r="F4" t="n">
        <v>7.47</v>
      </c>
      <c r="G4" t="n">
        <v>11.2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80.81999999999999</v>
      </c>
      <c r="Q4" t="n">
        <v>204.15</v>
      </c>
      <c r="R4" t="n">
        <v>45.98</v>
      </c>
      <c r="S4" t="n">
        <v>17.37</v>
      </c>
      <c r="T4" t="n">
        <v>12032.11</v>
      </c>
      <c r="U4" t="n">
        <v>0.38</v>
      </c>
      <c r="V4" t="n">
        <v>0.68</v>
      </c>
      <c r="W4" t="n">
        <v>1.2</v>
      </c>
      <c r="X4" t="n">
        <v>0.78</v>
      </c>
      <c r="Y4" t="n">
        <v>1</v>
      </c>
      <c r="Z4" t="n">
        <v>10</v>
      </c>
      <c r="AA4" t="n">
        <v>66.58174681139879</v>
      </c>
      <c r="AB4" t="n">
        <v>91.10008336668082</v>
      </c>
      <c r="AC4" t="n">
        <v>82.40561926995697</v>
      </c>
      <c r="AD4" t="n">
        <v>66581.74681139879</v>
      </c>
      <c r="AE4" t="n">
        <v>91100.08336668082</v>
      </c>
      <c r="AF4" t="n">
        <v>2.317019327729511e-06</v>
      </c>
      <c r="AG4" t="n">
        <v>0.111875</v>
      </c>
      <c r="AH4" t="n">
        <v>82405.61926995697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9.5587</v>
      </c>
      <c r="E5" t="n">
        <v>10.46</v>
      </c>
      <c r="F5" t="n">
        <v>7.36</v>
      </c>
      <c r="G5" t="n">
        <v>12.98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79.31</v>
      </c>
      <c r="Q5" t="n">
        <v>204.14</v>
      </c>
      <c r="R5" t="n">
        <v>42.66</v>
      </c>
      <c r="S5" t="n">
        <v>17.37</v>
      </c>
      <c r="T5" t="n">
        <v>10401.27</v>
      </c>
      <c r="U5" t="n">
        <v>0.41</v>
      </c>
      <c r="V5" t="n">
        <v>0.6899999999999999</v>
      </c>
      <c r="W5" t="n">
        <v>1.19</v>
      </c>
      <c r="X5" t="n">
        <v>0.66</v>
      </c>
      <c r="Y5" t="n">
        <v>1</v>
      </c>
      <c r="Z5" t="n">
        <v>10</v>
      </c>
      <c r="AA5" t="n">
        <v>63.8053585665079</v>
      </c>
      <c r="AB5" t="n">
        <v>87.30130648441825</v>
      </c>
      <c r="AC5" t="n">
        <v>78.96939232171948</v>
      </c>
      <c r="AD5" t="n">
        <v>63805.3585665079</v>
      </c>
      <c r="AE5" t="n">
        <v>87301.30648441825</v>
      </c>
      <c r="AF5" t="n">
        <v>2.378045896017359e-06</v>
      </c>
      <c r="AG5" t="n">
        <v>0.1089583333333333</v>
      </c>
      <c r="AH5" t="n">
        <v>78969.39232171948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9.7738</v>
      </c>
      <c r="E6" t="n">
        <v>10.23</v>
      </c>
      <c r="F6" t="n">
        <v>7.26</v>
      </c>
      <c r="G6" t="n">
        <v>15.02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78.05</v>
      </c>
      <c r="Q6" t="n">
        <v>204.14</v>
      </c>
      <c r="R6" t="n">
        <v>39.69</v>
      </c>
      <c r="S6" t="n">
        <v>17.37</v>
      </c>
      <c r="T6" t="n">
        <v>8942.49</v>
      </c>
      <c r="U6" t="n">
        <v>0.44</v>
      </c>
      <c r="V6" t="n">
        <v>0.7</v>
      </c>
      <c r="W6" t="n">
        <v>1.18</v>
      </c>
      <c r="X6" t="n">
        <v>0.57</v>
      </c>
      <c r="Y6" t="n">
        <v>1</v>
      </c>
      <c r="Z6" t="n">
        <v>10</v>
      </c>
      <c r="AA6" t="n">
        <v>61.51340054963174</v>
      </c>
      <c r="AB6" t="n">
        <v>84.16534841167844</v>
      </c>
      <c r="AC6" t="n">
        <v>76.13272568609618</v>
      </c>
      <c r="AD6" t="n">
        <v>61513.40054963174</v>
      </c>
      <c r="AE6" t="n">
        <v>84165.34841167844</v>
      </c>
      <c r="AF6" t="n">
        <v>2.431559205592232e-06</v>
      </c>
      <c r="AG6" t="n">
        <v>0.1065625</v>
      </c>
      <c r="AH6" t="n">
        <v>76132.72568609618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9.908899999999999</v>
      </c>
      <c r="E7" t="n">
        <v>10.09</v>
      </c>
      <c r="F7" t="n">
        <v>7.2</v>
      </c>
      <c r="G7" t="n">
        <v>16.62</v>
      </c>
      <c r="H7" t="n">
        <v>0.29</v>
      </c>
      <c r="I7" t="n">
        <v>26</v>
      </c>
      <c r="J7" t="n">
        <v>134.89</v>
      </c>
      <c r="K7" t="n">
        <v>46.47</v>
      </c>
      <c r="L7" t="n">
        <v>2.25</v>
      </c>
      <c r="M7" t="n">
        <v>24</v>
      </c>
      <c r="N7" t="n">
        <v>21.17</v>
      </c>
      <c r="O7" t="n">
        <v>16870.25</v>
      </c>
      <c r="P7" t="n">
        <v>77.20999999999999</v>
      </c>
      <c r="Q7" t="n">
        <v>204.15</v>
      </c>
      <c r="R7" t="n">
        <v>37.67</v>
      </c>
      <c r="S7" t="n">
        <v>17.37</v>
      </c>
      <c r="T7" t="n">
        <v>7944.97</v>
      </c>
      <c r="U7" t="n">
        <v>0.46</v>
      </c>
      <c r="V7" t="n">
        <v>0.71</v>
      </c>
      <c r="W7" t="n">
        <v>1.18</v>
      </c>
      <c r="X7" t="n">
        <v>0.51</v>
      </c>
      <c r="Y7" t="n">
        <v>1</v>
      </c>
      <c r="Z7" t="n">
        <v>10</v>
      </c>
      <c r="AA7" t="n">
        <v>60.10417539632824</v>
      </c>
      <c r="AB7" t="n">
        <v>82.23718438630358</v>
      </c>
      <c r="AC7" t="n">
        <v>74.38858292910726</v>
      </c>
      <c r="AD7" t="n">
        <v>60104.17539632825</v>
      </c>
      <c r="AE7" t="n">
        <v>82237.18438630358</v>
      </c>
      <c r="AF7" t="n">
        <v>2.465169843079751e-06</v>
      </c>
      <c r="AG7" t="n">
        <v>0.1051041666666667</v>
      </c>
      <c r="AH7" t="n">
        <v>74388.58292910726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10.0601</v>
      </c>
      <c r="E8" t="n">
        <v>9.94</v>
      </c>
      <c r="F8" t="n">
        <v>7.13</v>
      </c>
      <c r="G8" t="n">
        <v>18.61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21</v>
      </c>
      <c r="N8" t="n">
        <v>21.26</v>
      </c>
      <c r="O8" t="n">
        <v>16911.68</v>
      </c>
      <c r="P8" t="n">
        <v>76.18000000000001</v>
      </c>
      <c r="Q8" t="n">
        <v>204.18</v>
      </c>
      <c r="R8" t="n">
        <v>35.73</v>
      </c>
      <c r="S8" t="n">
        <v>17.37</v>
      </c>
      <c r="T8" t="n">
        <v>6994.64</v>
      </c>
      <c r="U8" t="n">
        <v>0.49</v>
      </c>
      <c r="V8" t="n">
        <v>0.72</v>
      </c>
      <c r="W8" t="n">
        <v>1.17</v>
      </c>
      <c r="X8" t="n">
        <v>0.44</v>
      </c>
      <c r="Y8" t="n">
        <v>1</v>
      </c>
      <c r="Z8" t="n">
        <v>10</v>
      </c>
      <c r="AA8" t="n">
        <v>58.51718164195429</v>
      </c>
      <c r="AB8" t="n">
        <v>80.06578951834706</v>
      </c>
      <c r="AC8" t="n">
        <v>72.42442293977598</v>
      </c>
      <c r="AD8" t="n">
        <v>58517.18164195429</v>
      </c>
      <c r="AE8" t="n">
        <v>80065.78951834705</v>
      </c>
      <c r="AF8" t="n">
        <v>2.50278589332485e-06</v>
      </c>
      <c r="AG8" t="n">
        <v>0.1035416666666667</v>
      </c>
      <c r="AH8" t="n">
        <v>72424.42293977598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10.1606</v>
      </c>
      <c r="E9" t="n">
        <v>9.84</v>
      </c>
      <c r="F9" t="n">
        <v>7.09</v>
      </c>
      <c r="G9" t="n">
        <v>20.26</v>
      </c>
      <c r="H9" t="n">
        <v>0.36</v>
      </c>
      <c r="I9" t="n">
        <v>21</v>
      </c>
      <c r="J9" t="n">
        <v>135.56</v>
      </c>
      <c r="K9" t="n">
        <v>46.47</v>
      </c>
      <c r="L9" t="n">
        <v>2.75</v>
      </c>
      <c r="M9" t="n">
        <v>19</v>
      </c>
      <c r="N9" t="n">
        <v>21.34</v>
      </c>
      <c r="O9" t="n">
        <v>16953.14</v>
      </c>
      <c r="P9" t="n">
        <v>75.43000000000001</v>
      </c>
      <c r="Q9" t="n">
        <v>204.15</v>
      </c>
      <c r="R9" t="n">
        <v>34.26</v>
      </c>
      <c r="S9" t="n">
        <v>17.37</v>
      </c>
      <c r="T9" t="n">
        <v>6266.3</v>
      </c>
      <c r="U9" t="n">
        <v>0.51</v>
      </c>
      <c r="V9" t="n">
        <v>0.72</v>
      </c>
      <c r="W9" t="n">
        <v>1.17</v>
      </c>
      <c r="X9" t="n">
        <v>0.4</v>
      </c>
      <c r="Y9" t="n">
        <v>1</v>
      </c>
      <c r="Z9" t="n">
        <v>10</v>
      </c>
      <c r="AA9" t="n">
        <v>57.46731751907218</v>
      </c>
      <c r="AB9" t="n">
        <v>78.62931910868424</v>
      </c>
      <c r="AC9" t="n">
        <v>71.12504724991204</v>
      </c>
      <c r="AD9" t="n">
        <v>57467.31751907217</v>
      </c>
      <c r="AE9" t="n">
        <v>78629.31910868424</v>
      </c>
      <c r="AF9" t="n">
        <v>2.527788625134588e-06</v>
      </c>
      <c r="AG9" t="n">
        <v>0.1025</v>
      </c>
      <c r="AH9" t="n">
        <v>71125.04724991204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10.2623</v>
      </c>
      <c r="E10" t="n">
        <v>9.74</v>
      </c>
      <c r="F10" t="n">
        <v>7.05</v>
      </c>
      <c r="G10" t="n">
        <v>22.25</v>
      </c>
      <c r="H10" t="n">
        <v>0.39</v>
      </c>
      <c r="I10" t="n">
        <v>19</v>
      </c>
      <c r="J10" t="n">
        <v>135.9</v>
      </c>
      <c r="K10" t="n">
        <v>46.47</v>
      </c>
      <c r="L10" t="n">
        <v>3</v>
      </c>
      <c r="M10" t="n">
        <v>17</v>
      </c>
      <c r="N10" t="n">
        <v>21.43</v>
      </c>
      <c r="O10" t="n">
        <v>16994.64</v>
      </c>
      <c r="P10" t="n">
        <v>74.65000000000001</v>
      </c>
      <c r="Q10" t="n">
        <v>204.18</v>
      </c>
      <c r="R10" t="n">
        <v>32.88</v>
      </c>
      <c r="S10" t="n">
        <v>17.37</v>
      </c>
      <c r="T10" t="n">
        <v>5589.44</v>
      </c>
      <c r="U10" t="n">
        <v>0.53</v>
      </c>
      <c r="V10" t="n">
        <v>0.72</v>
      </c>
      <c r="W10" t="n">
        <v>1.17</v>
      </c>
      <c r="X10" t="n">
        <v>0.35</v>
      </c>
      <c r="Y10" t="n">
        <v>1</v>
      </c>
      <c r="Z10" t="n">
        <v>10</v>
      </c>
      <c r="AA10" t="n">
        <v>56.41567780410042</v>
      </c>
      <c r="AB10" t="n">
        <v>77.19041925559078</v>
      </c>
      <c r="AC10" t="n">
        <v>69.82347397928872</v>
      </c>
      <c r="AD10" t="n">
        <v>56415.67780410042</v>
      </c>
      <c r="AE10" t="n">
        <v>77190.41925559078</v>
      </c>
      <c r="AF10" t="n">
        <v>2.553089897025636e-06</v>
      </c>
      <c r="AG10" t="n">
        <v>0.1014583333333333</v>
      </c>
      <c r="AH10" t="n">
        <v>69823.47397928873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10.3046</v>
      </c>
      <c r="E11" t="n">
        <v>9.699999999999999</v>
      </c>
      <c r="F11" t="n">
        <v>7.03</v>
      </c>
      <c r="G11" t="n">
        <v>23.45</v>
      </c>
      <c r="H11" t="n">
        <v>0.42</v>
      </c>
      <c r="I11" t="n">
        <v>18</v>
      </c>
      <c r="J11" t="n">
        <v>136.23</v>
      </c>
      <c r="K11" t="n">
        <v>46.47</v>
      </c>
      <c r="L11" t="n">
        <v>3.25</v>
      </c>
      <c r="M11" t="n">
        <v>16</v>
      </c>
      <c r="N11" t="n">
        <v>21.52</v>
      </c>
      <c r="O11" t="n">
        <v>17036.16</v>
      </c>
      <c r="P11" t="n">
        <v>74.23999999999999</v>
      </c>
      <c r="Q11" t="n">
        <v>204.14</v>
      </c>
      <c r="R11" t="n">
        <v>32.58</v>
      </c>
      <c r="S11" t="n">
        <v>17.37</v>
      </c>
      <c r="T11" t="n">
        <v>5440.01</v>
      </c>
      <c r="U11" t="n">
        <v>0.53</v>
      </c>
      <c r="V11" t="n">
        <v>0.73</v>
      </c>
      <c r="W11" t="n">
        <v>1.16</v>
      </c>
      <c r="X11" t="n">
        <v>0.34</v>
      </c>
      <c r="Y11" t="n">
        <v>1</v>
      </c>
      <c r="Z11" t="n">
        <v>10</v>
      </c>
      <c r="AA11" t="n">
        <v>55.93213392110627</v>
      </c>
      <c r="AB11" t="n">
        <v>76.52881318242798</v>
      </c>
      <c r="AC11" t="n">
        <v>69.22501066117843</v>
      </c>
      <c r="AD11" t="n">
        <v>55932.13392110627</v>
      </c>
      <c r="AE11" t="n">
        <v>76528.81318242798</v>
      </c>
      <c r="AF11" t="n">
        <v>2.563613434891825e-06</v>
      </c>
      <c r="AG11" t="n">
        <v>0.1010416666666667</v>
      </c>
      <c r="AH11" t="n">
        <v>69225.01066117843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10.3558</v>
      </c>
      <c r="E12" t="n">
        <v>9.66</v>
      </c>
      <c r="F12" t="n">
        <v>7.01</v>
      </c>
      <c r="G12" t="n">
        <v>24.75</v>
      </c>
      <c r="H12" t="n">
        <v>0.45</v>
      </c>
      <c r="I12" t="n">
        <v>17</v>
      </c>
      <c r="J12" t="n">
        <v>136.57</v>
      </c>
      <c r="K12" t="n">
        <v>46.47</v>
      </c>
      <c r="L12" t="n">
        <v>3.5</v>
      </c>
      <c r="M12" t="n">
        <v>15</v>
      </c>
      <c r="N12" t="n">
        <v>21.6</v>
      </c>
      <c r="O12" t="n">
        <v>17077.72</v>
      </c>
      <c r="P12" t="n">
        <v>73.90000000000001</v>
      </c>
      <c r="Q12" t="n">
        <v>204.14</v>
      </c>
      <c r="R12" t="n">
        <v>31.88</v>
      </c>
      <c r="S12" t="n">
        <v>17.37</v>
      </c>
      <c r="T12" t="n">
        <v>5099.11</v>
      </c>
      <c r="U12" t="n">
        <v>0.54</v>
      </c>
      <c r="V12" t="n">
        <v>0.73</v>
      </c>
      <c r="W12" t="n">
        <v>1.16</v>
      </c>
      <c r="X12" t="n">
        <v>0.32</v>
      </c>
      <c r="Y12" t="n">
        <v>1</v>
      </c>
      <c r="Z12" t="n">
        <v>10</v>
      </c>
      <c r="AA12" t="n">
        <v>55.4433060708866</v>
      </c>
      <c r="AB12" t="n">
        <v>75.85997735219502</v>
      </c>
      <c r="AC12" t="n">
        <v>68.6200075838657</v>
      </c>
      <c r="AD12" t="n">
        <v>55443.3060708866</v>
      </c>
      <c r="AE12" t="n">
        <v>75859.97735219501</v>
      </c>
      <c r="AF12" t="n">
        <v>2.576351145027731e-06</v>
      </c>
      <c r="AG12" t="n">
        <v>0.100625</v>
      </c>
      <c r="AH12" t="n">
        <v>68620.00758386571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10.4381</v>
      </c>
      <c r="E13" t="n">
        <v>9.58</v>
      </c>
      <c r="F13" t="n">
        <v>6.99</v>
      </c>
      <c r="G13" t="n">
        <v>27.97</v>
      </c>
      <c r="H13" t="n">
        <v>0.48</v>
      </c>
      <c r="I13" t="n">
        <v>15</v>
      </c>
      <c r="J13" t="n">
        <v>136.91</v>
      </c>
      <c r="K13" t="n">
        <v>46.47</v>
      </c>
      <c r="L13" t="n">
        <v>3.75</v>
      </c>
      <c r="M13" t="n">
        <v>13</v>
      </c>
      <c r="N13" t="n">
        <v>21.69</v>
      </c>
      <c r="O13" t="n">
        <v>17119.3</v>
      </c>
      <c r="P13" t="n">
        <v>73.27</v>
      </c>
      <c r="Q13" t="n">
        <v>204.14</v>
      </c>
      <c r="R13" t="n">
        <v>31.23</v>
      </c>
      <c r="S13" t="n">
        <v>17.37</v>
      </c>
      <c r="T13" t="n">
        <v>4780.25</v>
      </c>
      <c r="U13" t="n">
        <v>0.5600000000000001</v>
      </c>
      <c r="V13" t="n">
        <v>0.73</v>
      </c>
      <c r="W13" t="n">
        <v>1.16</v>
      </c>
      <c r="X13" t="n">
        <v>0.3</v>
      </c>
      <c r="Y13" t="n">
        <v>1</v>
      </c>
      <c r="Z13" t="n">
        <v>10</v>
      </c>
      <c r="AA13" t="n">
        <v>54.64887014973486</v>
      </c>
      <c r="AB13" t="n">
        <v>74.77299507683648</v>
      </c>
      <c r="AC13" t="n">
        <v>67.63676537127783</v>
      </c>
      <c r="AD13" t="n">
        <v>54648.87014973486</v>
      </c>
      <c r="AE13" t="n">
        <v>74772.99507683648</v>
      </c>
      <c r="AF13" t="n">
        <v>2.596826018937596e-06</v>
      </c>
      <c r="AG13" t="n">
        <v>0.09979166666666667</v>
      </c>
      <c r="AH13" t="n">
        <v>67636.76537127783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10.5024</v>
      </c>
      <c r="E14" t="n">
        <v>9.52</v>
      </c>
      <c r="F14" t="n">
        <v>6.96</v>
      </c>
      <c r="G14" t="n">
        <v>29.83</v>
      </c>
      <c r="H14" t="n">
        <v>0.52</v>
      </c>
      <c r="I14" t="n">
        <v>14</v>
      </c>
      <c r="J14" t="n">
        <v>137.25</v>
      </c>
      <c r="K14" t="n">
        <v>46.47</v>
      </c>
      <c r="L14" t="n">
        <v>4</v>
      </c>
      <c r="M14" t="n">
        <v>12</v>
      </c>
      <c r="N14" t="n">
        <v>21.78</v>
      </c>
      <c r="O14" t="n">
        <v>17160.92</v>
      </c>
      <c r="P14" t="n">
        <v>72.67</v>
      </c>
      <c r="Q14" t="n">
        <v>204.14</v>
      </c>
      <c r="R14" t="n">
        <v>30.25</v>
      </c>
      <c r="S14" t="n">
        <v>17.37</v>
      </c>
      <c r="T14" t="n">
        <v>4299.38</v>
      </c>
      <c r="U14" t="n">
        <v>0.57</v>
      </c>
      <c r="V14" t="n">
        <v>0.73</v>
      </c>
      <c r="W14" t="n">
        <v>1.16</v>
      </c>
      <c r="X14" t="n">
        <v>0.27</v>
      </c>
      <c r="Y14" t="n">
        <v>1</v>
      </c>
      <c r="Z14" t="n">
        <v>10</v>
      </c>
      <c r="AA14" t="n">
        <v>53.95133222295576</v>
      </c>
      <c r="AB14" t="n">
        <v>73.81859291221632</v>
      </c>
      <c r="AC14" t="n">
        <v>66.77345000973688</v>
      </c>
      <c r="AD14" t="n">
        <v>53951.33222295575</v>
      </c>
      <c r="AE14" t="n">
        <v>73818.59291221632</v>
      </c>
      <c r="AF14" t="n">
        <v>2.612822791627807e-06</v>
      </c>
      <c r="AG14" t="n">
        <v>0.09916666666666667</v>
      </c>
      <c r="AH14" t="n">
        <v>66773.45000973687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10.507</v>
      </c>
      <c r="E15" t="n">
        <v>9.52</v>
      </c>
      <c r="F15" t="n">
        <v>6.96</v>
      </c>
      <c r="G15" t="n">
        <v>29.81</v>
      </c>
      <c r="H15" t="n">
        <v>0.55</v>
      </c>
      <c r="I15" t="n">
        <v>14</v>
      </c>
      <c r="J15" t="n">
        <v>137.58</v>
      </c>
      <c r="K15" t="n">
        <v>46.47</v>
      </c>
      <c r="L15" t="n">
        <v>4.25</v>
      </c>
      <c r="M15" t="n">
        <v>12</v>
      </c>
      <c r="N15" t="n">
        <v>21.87</v>
      </c>
      <c r="O15" t="n">
        <v>17202.57</v>
      </c>
      <c r="P15" t="n">
        <v>72.45</v>
      </c>
      <c r="Q15" t="n">
        <v>204.18</v>
      </c>
      <c r="R15" t="n">
        <v>30.08</v>
      </c>
      <c r="S15" t="n">
        <v>17.37</v>
      </c>
      <c r="T15" t="n">
        <v>4210.13</v>
      </c>
      <c r="U15" t="n">
        <v>0.58</v>
      </c>
      <c r="V15" t="n">
        <v>0.73</v>
      </c>
      <c r="W15" t="n">
        <v>1.16</v>
      </c>
      <c r="X15" t="n">
        <v>0.26</v>
      </c>
      <c r="Y15" t="n">
        <v>1</v>
      </c>
      <c r="Z15" t="n">
        <v>10</v>
      </c>
      <c r="AA15" t="n">
        <v>53.81460187734164</v>
      </c>
      <c r="AB15" t="n">
        <v>73.63151242123006</v>
      </c>
      <c r="AC15" t="n">
        <v>66.60422421824116</v>
      </c>
      <c r="AD15" t="n">
        <v>53814.60187734164</v>
      </c>
      <c r="AE15" t="n">
        <v>73631.51242123006</v>
      </c>
      <c r="AF15" t="n">
        <v>2.61396719527283e-06</v>
      </c>
      <c r="AG15" t="n">
        <v>0.09916666666666667</v>
      </c>
      <c r="AH15" t="n">
        <v>66604.22421824116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10.5746</v>
      </c>
      <c r="E16" t="n">
        <v>9.460000000000001</v>
      </c>
      <c r="F16" t="n">
        <v>6.92</v>
      </c>
      <c r="G16" t="n">
        <v>31.95</v>
      </c>
      <c r="H16" t="n">
        <v>0.58</v>
      </c>
      <c r="I16" t="n">
        <v>13</v>
      </c>
      <c r="J16" t="n">
        <v>137.92</v>
      </c>
      <c r="K16" t="n">
        <v>46.47</v>
      </c>
      <c r="L16" t="n">
        <v>4.5</v>
      </c>
      <c r="M16" t="n">
        <v>11</v>
      </c>
      <c r="N16" t="n">
        <v>21.95</v>
      </c>
      <c r="O16" t="n">
        <v>17244.24</v>
      </c>
      <c r="P16" t="n">
        <v>71.95</v>
      </c>
      <c r="Q16" t="n">
        <v>204.14</v>
      </c>
      <c r="R16" t="n">
        <v>29</v>
      </c>
      <c r="S16" t="n">
        <v>17.37</v>
      </c>
      <c r="T16" t="n">
        <v>3676.83</v>
      </c>
      <c r="U16" t="n">
        <v>0.6</v>
      </c>
      <c r="V16" t="n">
        <v>0.74</v>
      </c>
      <c r="W16" t="n">
        <v>1.16</v>
      </c>
      <c r="X16" t="n">
        <v>0.23</v>
      </c>
      <c r="Y16" t="n">
        <v>1</v>
      </c>
      <c r="Z16" t="n">
        <v>10</v>
      </c>
      <c r="AA16" t="n">
        <v>53.14161088530559</v>
      </c>
      <c r="AB16" t="n">
        <v>72.71069645565966</v>
      </c>
      <c r="AC16" t="n">
        <v>65.77128963605118</v>
      </c>
      <c r="AD16" t="n">
        <v>53141.61088530559</v>
      </c>
      <c r="AE16" t="n">
        <v>72710.69645565966</v>
      </c>
      <c r="AF16" t="n">
        <v>2.630784953186644e-06</v>
      </c>
      <c r="AG16" t="n">
        <v>0.09854166666666668</v>
      </c>
      <c r="AH16" t="n">
        <v>65771.28963605118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10.6073</v>
      </c>
      <c r="E17" t="n">
        <v>9.43</v>
      </c>
      <c r="F17" t="n">
        <v>6.92</v>
      </c>
      <c r="G17" t="n">
        <v>34.6</v>
      </c>
      <c r="H17" t="n">
        <v>0.61</v>
      </c>
      <c r="I17" t="n">
        <v>12</v>
      </c>
      <c r="J17" t="n">
        <v>138.26</v>
      </c>
      <c r="K17" t="n">
        <v>46.47</v>
      </c>
      <c r="L17" t="n">
        <v>4.75</v>
      </c>
      <c r="M17" t="n">
        <v>10</v>
      </c>
      <c r="N17" t="n">
        <v>22.04</v>
      </c>
      <c r="O17" t="n">
        <v>17285.95</v>
      </c>
      <c r="P17" t="n">
        <v>71.65000000000001</v>
      </c>
      <c r="Q17" t="n">
        <v>204.26</v>
      </c>
      <c r="R17" t="n">
        <v>28.96</v>
      </c>
      <c r="S17" t="n">
        <v>17.37</v>
      </c>
      <c r="T17" t="n">
        <v>3663</v>
      </c>
      <c r="U17" t="n">
        <v>0.6</v>
      </c>
      <c r="V17" t="n">
        <v>0.74</v>
      </c>
      <c r="W17" t="n">
        <v>1.16</v>
      </c>
      <c r="X17" t="n">
        <v>0.23</v>
      </c>
      <c r="Y17" t="n">
        <v>1</v>
      </c>
      <c r="Z17" t="n">
        <v>10</v>
      </c>
      <c r="AA17" t="n">
        <v>52.82888447681027</v>
      </c>
      <c r="AB17" t="n">
        <v>72.28281038704115</v>
      </c>
      <c r="AC17" t="n">
        <v>65.38424041327963</v>
      </c>
      <c r="AD17" t="n">
        <v>52828.88447681027</v>
      </c>
      <c r="AE17" t="n">
        <v>72282.81038704116</v>
      </c>
      <c r="AF17" t="n">
        <v>2.638920170402349e-06</v>
      </c>
      <c r="AG17" t="n">
        <v>0.09822916666666666</v>
      </c>
      <c r="AH17" t="n">
        <v>65384.24041327962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10.6213</v>
      </c>
      <c r="E18" t="n">
        <v>9.41</v>
      </c>
      <c r="F18" t="n">
        <v>6.91</v>
      </c>
      <c r="G18" t="n">
        <v>34.54</v>
      </c>
      <c r="H18" t="n">
        <v>0.64</v>
      </c>
      <c r="I18" t="n">
        <v>12</v>
      </c>
      <c r="J18" t="n">
        <v>138.6</v>
      </c>
      <c r="K18" t="n">
        <v>46.47</v>
      </c>
      <c r="L18" t="n">
        <v>5</v>
      </c>
      <c r="M18" t="n">
        <v>10</v>
      </c>
      <c r="N18" t="n">
        <v>22.13</v>
      </c>
      <c r="O18" t="n">
        <v>17327.69</v>
      </c>
      <c r="P18" t="n">
        <v>71.09999999999999</v>
      </c>
      <c r="Q18" t="n">
        <v>204.16</v>
      </c>
      <c r="R18" t="n">
        <v>28.67</v>
      </c>
      <c r="S18" t="n">
        <v>17.37</v>
      </c>
      <c r="T18" t="n">
        <v>3518.9</v>
      </c>
      <c r="U18" t="n">
        <v>0.61</v>
      </c>
      <c r="V18" t="n">
        <v>0.74</v>
      </c>
      <c r="W18" t="n">
        <v>1.15</v>
      </c>
      <c r="X18" t="n">
        <v>0.22</v>
      </c>
      <c r="Y18" t="n">
        <v>1</v>
      </c>
      <c r="Z18" t="n">
        <v>10</v>
      </c>
      <c r="AA18" t="n">
        <v>52.45894331436265</v>
      </c>
      <c r="AB18" t="n">
        <v>71.77664056792835</v>
      </c>
      <c r="AC18" t="n">
        <v>64.92637873128896</v>
      </c>
      <c r="AD18" t="n">
        <v>52458.94331436265</v>
      </c>
      <c r="AE18" t="n">
        <v>71776.64056792835</v>
      </c>
      <c r="AF18" t="n">
        <v>2.642403138017637e-06</v>
      </c>
      <c r="AG18" t="n">
        <v>0.09802083333333333</v>
      </c>
      <c r="AH18" t="n">
        <v>64926.37873128896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10.6866</v>
      </c>
      <c r="E19" t="n">
        <v>9.359999999999999</v>
      </c>
      <c r="F19" t="n">
        <v>6.88</v>
      </c>
      <c r="G19" t="n">
        <v>37.52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9</v>
      </c>
      <c r="N19" t="n">
        <v>22.22</v>
      </c>
      <c r="O19" t="n">
        <v>17369.47</v>
      </c>
      <c r="P19" t="n">
        <v>70.56999999999999</v>
      </c>
      <c r="Q19" t="n">
        <v>204.14</v>
      </c>
      <c r="R19" t="n">
        <v>27.65</v>
      </c>
      <c r="S19" t="n">
        <v>17.37</v>
      </c>
      <c r="T19" t="n">
        <v>3010.31</v>
      </c>
      <c r="U19" t="n">
        <v>0.63</v>
      </c>
      <c r="V19" t="n">
        <v>0.74</v>
      </c>
      <c r="W19" t="n">
        <v>1.15</v>
      </c>
      <c r="X19" t="n">
        <v>0.19</v>
      </c>
      <c r="Y19" t="n">
        <v>1</v>
      </c>
      <c r="Z19" t="n">
        <v>10</v>
      </c>
      <c r="AA19" t="n">
        <v>51.81775118966848</v>
      </c>
      <c r="AB19" t="n">
        <v>70.89933321552211</v>
      </c>
      <c r="AC19" t="n">
        <v>64.13280036128749</v>
      </c>
      <c r="AD19" t="n">
        <v>51817.75118966848</v>
      </c>
      <c r="AE19" t="n">
        <v>70899.3332155221</v>
      </c>
      <c r="AF19" t="n">
        <v>2.658648694108939e-06</v>
      </c>
      <c r="AG19" t="n">
        <v>0.09749999999999999</v>
      </c>
      <c r="AH19" t="n">
        <v>64132.8003612875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10.6765</v>
      </c>
      <c r="E20" t="n">
        <v>9.369999999999999</v>
      </c>
      <c r="F20" t="n">
        <v>6.89</v>
      </c>
      <c r="G20" t="n">
        <v>37.56</v>
      </c>
      <c r="H20" t="n">
        <v>0.7</v>
      </c>
      <c r="I20" t="n">
        <v>11</v>
      </c>
      <c r="J20" t="n">
        <v>139.28</v>
      </c>
      <c r="K20" t="n">
        <v>46.47</v>
      </c>
      <c r="L20" t="n">
        <v>5.5</v>
      </c>
      <c r="M20" t="n">
        <v>9</v>
      </c>
      <c r="N20" t="n">
        <v>22.31</v>
      </c>
      <c r="O20" t="n">
        <v>17411.27</v>
      </c>
      <c r="P20" t="n">
        <v>70.23999999999999</v>
      </c>
      <c r="Q20" t="n">
        <v>204.15</v>
      </c>
      <c r="R20" t="n">
        <v>27.9</v>
      </c>
      <c r="S20" t="n">
        <v>17.37</v>
      </c>
      <c r="T20" t="n">
        <v>3136.71</v>
      </c>
      <c r="U20" t="n">
        <v>0.62</v>
      </c>
      <c r="V20" t="n">
        <v>0.74</v>
      </c>
      <c r="W20" t="n">
        <v>1.15</v>
      </c>
      <c r="X20" t="n">
        <v>0.2</v>
      </c>
      <c r="Y20" t="n">
        <v>1</v>
      </c>
      <c r="Z20" t="n">
        <v>10</v>
      </c>
      <c r="AA20" t="n">
        <v>51.71738849440631</v>
      </c>
      <c r="AB20" t="n">
        <v>70.76201254817484</v>
      </c>
      <c r="AC20" t="n">
        <v>64.00858538570107</v>
      </c>
      <c r="AD20" t="n">
        <v>51717.38849440631</v>
      </c>
      <c r="AE20" t="n">
        <v>70762.01254817484</v>
      </c>
      <c r="AF20" t="n">
        <v>2.656135981757911e-06</v>
      </c>
      <c r="AG20" t="n">
        <v>0.09760416666666666</v>
      </c>
      <c r="AH20" t="n">
        <v>64008.58538570107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10.7258</v>
      </c>
      <c r="E21" t="n">
        <v>9.32</v>
      </c>
      <c r="F21" t="n">
        <v>6.87</v>
      </c>
      <c r="G21" t="n">
        <v>41.23</v>
      </c>
      <c r="H21" t="n">
        <v>0.73</v>
      </c>
      <c r="I21" t="n">
        <v>10</v>
      </c>
      <c r="J21" t="n">
        <v>139.61</v>
      </c>
      <c r="K21" t="n">
        <v>46.47</v>
      </c>
      <c r="L21" t="n">
        <v>5.75</v>
      </c>
      <c r="M21" t="n">
        <v>8</v>
      </c>
      <c r="N21" t="n">
        <v>22.4</v>
      </c>
      <c r="O21" t="n">
        <v>17453.1</v>
      </c>
      <c r="P21" t="n">
        <v>69.70999999999999</v>
      </c>
      <c r="Q21" t="n">
        <v>204.14</v>
      </c>
      <c r="R21" t="n">
        <v>27.46</v>
      </c>
      <c r="S21" t="n">
        <v>17.37</v>
      </c>
      <c r="T21" t="n">
        <v>2920.34</v>
      </c>
      <c r="U21" t="n">
        <v>0.63</v>
      </c>
      <c r="V21" t="n">
        <v>0.74</v>
      </c>
      <c r="W21" t="n">
        <v>1.15</v>
      </c>
      <c r="X21" t="n">
        <v>0.18</v>
      </c>
      <c r="Y21" t="n">
        <v>1</v>
      </c>
      <c r="Z21" t="n">
        <v>10</v>
      </c>
      <c r="AA21" t="n">
        <v>51.17759032520966</v>
      </c>
      <c r="AB21" t="n">
        <v>70.02343687886587</v>
      </c>
      <c r="AC21" t="n">
        <v>63.34049834167322</v>
      </c>
      <c r="AD21" t="n">
        <v>51177.59032520966</v>
      </c>
      <c r="AE21" t="n">
        <v>70023.43687886586</v>
      </c>
      <c r="AF21" t="n">
        <v>2.668401003431742e-06</v>
      </c>
      <c r="AG21" t="n">
        <v>0.09708333333333334</v>
      </c>
      <c r="AH21" t="n">
        <v>63340.49834167322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10.737</v>
      </c>
      <c r="E22" t="n">
        <v>9.31</v>
      </c>
      <c r="F22" t="n">
        <v>6.86</v>
      </c>
      <c r="G22" t="n">
        <v>41.17</v>
      </c>
      <c r="H22" t="n">
        <v>0.76</v>
      </c>
      <c r="I22" t="n">
        <v>10</v>
      </c>
      <c r="J22" t="n">
        <v>139.95</v>
      </c>
      <c r="K22" t="n">
        <v>46.47</v>
      </c>
      <c r="L22" t="n">
        <v>6</v>
      </c>
      <c r="M22" t="n">
        <v>8</v>
      </c>
      <c r="N22" t="n">
        <v>22.49</v>
      </c>
      <c r="O22" t="n">
        <v>17494.97</v>
      </c>
      <c r="P22" t="n">
        <v>69.67</v>
      </c>
      <c r="Q22" t="n">
        <v>204.14</v>
      </c>
      <c r="R22" t="n">
        <v>27.08</v>
      </c>
      <c r="S22" t="n">
        <v>17.37</v>
      </c>
      <c r="T22" t="n">
        <v>2734.28</v>
      </c>
      <c r="U22" t="n">
        <v>0.64</v>
      </c>
      <c r="V22" t="n">
        <v>0.74</v>
      </c>
      <c r="W22" t="n">
        <v>1.15</v>
      </c>
      <c r="X22" t="n">
        <v>0.17</v>
      </c>
      <c r="Y22" t="n">
        <v>1</v>
      </c>
      <c r="Z22" t="n">
        <v>10</v>
      </c>
      <c r="AA22" t="n">
        <v>51.08540741931402</v>
      </c>
      <c r="AB22" t="n">
        <v>69.89730816019672</v>
      </c>
      <c r="AC22" t="n">
        <v>63.22640717089106</v>
      </c>
      <c r="AD22" t="n">
        <v>51085.40741931402</v>
      </c>
      <c r="AE22" t="n">
        <v>69897.30816019671</v>
      </c>
      <c r="AF22" t="n">
        <v>2.671187377523972e-06</v>
      </c>
      <c r="AG22" t="n">
        <v>0.09697916666666667</v>
      </c>
      <c r="AH22" t="n">
        <v>63226.40717089106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10.7778</v>
      </c>
      <c r="E23" t="n">
        <v>9.279999999999999</v>
      </c>
      <c r="F23" t="n">
        <v>6.85</v>
      </c>
      <c r="G23" t="n">
        <v>45.69</v>
      </c>
      <c r="H23" t="n">
        <v>0.79</v>
      </c>
      <c r="I23" t="n">
        <v>9</v>
      </c>
      <c r="J23" t="n">
        <v>140.29</v>
      </c>
      <c r="K23" t="n">
        <v>46.47</v>
      </c>
      <c r="L23" t="n">
        <v>6.25</v>
      </c>
      <c r="M23" t="n">
        <v>7</v>
      </c>
      <c r="N23" t="n">
        <v>22.58</v>
      </c>
      <c r="O23" t="n">
        <v>17536.87</v>
      </c>
      <c r="P23" t="n">
        <v>69.11</v>
      </c>
      <c r="Q23" t="n">
        <v>204.14</v>
      </c>
      <c r="R23" t="n">
        <v>26.84</v>
      </c>
      <c r="S23" t="n">
        <v>17.37</v>
      </c>
      <c r="T23" t="n">
        <v>2616.93</v>
      </c>
      <c r="U23" t="n">
        <v>0.65</v>
      </c>
      <c r="V23" t="n">
        <v>0.75</v>
      </c>
      <c r="W23" t="n">
        <v>1.15</v>
      </c>
      <c r="X23" t="n">
        <v>0.16</v>
      </c>
      <c r="Y23" t="n">
        <v>1</v>
      </c>
      <c r="Z23" t="n">
        <v>10</v>
      </c>
      <c r="AA23" t="n">
        <v>50.59545355928316</v>
      </c>
      <c r="AB23" t="n">
        <v>69.22693167366403</v>
      </c>
      <c r="AC23" t="n">
        <v>62.62001047535353</v>
      </c>
      <c r="AD23" t="n">
        <v>50595.45355928316</v>
      </c>
      <c r="AE23" t="n">
        <v>69226.93167366403</v>
      </c>
      <c r="AF23" t="n">
        <v>2.681337740288522e-06</v>
      </c>
      <c r="AG23" t="n">
        <v>0.09666666666666666</v>
      </c>
      <c r="AH23" t="n">
        <v>62620.01047535353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10.7707</v>
      </c>
      <c r="E24" t="n">
        <v>9.279999999999999</v>
      </c>
      <c r="F24" t="n">
        <v>6.86</v>
      </c>
      <c r="G24" t="n">
        <v>45.73</v>
      </c>
      <c r="H24" t="n">
        <v>0.82</v>
      </c>
      <c r="I24" t="n">
        <v>9</v>
      </c>
      <c r="J24" t="n">
        <v>140.63</v>
      </c>
      <c r="K24" t="n">
        <v>46.47</v>
      </c>
      <c r="L24" t="n">
        <v>6.5</v>
      </c>
      <c r="M24" t="n">
        <v>7</v>
      </c>
      <c r="N24" t="n">
        <v>22.67</v>
      </c>
      <c r="O24" t="n">
        <v>17578.8</v>
      </c>
      <c r="P24" t="n">
        <v>69.33</v>
      </c>
      <c r="Q24" t="n">
        <v>204.15</v>
      </c>
      <c r="R24" t="n">
        <v>26.96</v>
      </c>
      <c r="S24" t="n">
        <v>17.37</v>
      </c>
      <c r="T24" t="n">
        <v>2678.81</v>
      </c>
      <c r="U24" t="n">
        <v>0.64</v>
      </c>
      <c r="V24" t="n">
        <v>0.74</v>
      </c>
      <c r="W24" t="n">
        <v>1.15</v>
      </c>
      <c r="X24" t="n">
        <v>0.17</v>
      </c>
      <c r="Y24" t="n">
        <v>1</v>
      </c>
      <c r="Z24" t="n">
        <v>10</v>
      </c>
      <c r="AA24" t="n">
        <v>50.75886500927948</v>
      </c>
      <c r="AB24" t="n">
        <v>69.45051842875326</v>
      </c>
      <c r="AC24" t="n">
        <v>62.8222584243431</v>
      </c>
      <c r="AD24" t="n">
        <v>50758.86500927948</v>
      </c>
      <c r="AE24" t="n">
        <v>69450.51842875326</v>
      </c>
      <c r="AF24" t="n">
        <v>2.67957137814077e-06</v>
      </c>
      <c r="AG24" t="n">
        <v>0.09666666666666666</v>
      </c>
      <c r="AH24" t="n">
        <v>62822.2584243431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10.7723</v>
      </c>
      <c r="E25" t="n">
        <v>9.279999999999999</v>
      </c>
      <c r="F25" t="n">
        <v>6.86</v>
      </c>
      <c r="G25" t="n">
        <v>45.72</v>
      </c>
      <c r="H25" t="n">
        <v>0.85</v>
      </c>
      <c r="I25" t="n">
        <v>9</v>
      </c>
      <c r="J25" t="n">
        <v>140.97</v>
      </c>
      <c r="K25" t="n">
        <v>46.47</v>
      </c>
      <c r="L25" t="n">
        <v>6.75</v>
      </c>
      <c r="M25" t="n">
        <v>7</v>
      </c>
      <c r="N25" t="n">
        <v>22.76</v>
      </c>
      <c r="O25" t="n">
        <v>17620.76</v>
      </c>
      <c r="P25" t="n">
        <v>68.81999999999999</v>
      </c>
      <c r="Q25" t="n">
        <v>204.15</v>
      </c>
      <c r="R25" t="n">
        <v>27.14</v>
      </c>
      <c r="S25" t="n">
        <v>17.37</v>
      </c>
      <c r="T25" t="n">
        <v>2768.03</v>
      </c>
      <c r="U25" t="n">
        <v>0.64</v>
      </c>
      <c r="V25" t="n">
        <v>0.74</v>
      </c>
      <c r="W25" t="n">
        <v>1.15</v>
      </c>
      <c r="X25" t="n">
        <v>0.17</v>
      </c>
      <c r="Y25" t="n">
        <v>1</v>
      </c>
      <c r="Z25" t="n">
        <v>10</v>
      </c>
      <c r="AA25" t="n">
        <v>50.49396616343444</v>
      </c>
      <c r="AB25" t="n">
        <v>69.08807214135597</v>
      </c>
      <c r="AC25" t="n">
        <v>62.49440350191833</v>
      </c>
      <c r="AD25" t="n">
        <v>50493.96616343444</v>
      </c>
      <c r="AE25" t="n">
        <v>69088.07214135597</v>
      </c>
      <c r="AF25" t="n">
        <v>2.679969431582517e-06</v>
      </c>
      <c r="AG25" t="n">
        <v>0.09666666666666666</v>
      </c>
      <c r="AH25" t="n">
        <v>62494.40350191833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10.8329</v>
      </c>
      <c r="E26" t="n">
        <v>9.23</v>
      </c>
      <c r="F26" t="n">
        <v>6.83</v>
      </c>
      <c r="G26" t="n">
        <v>51.25</v>
      </c>
      <c r="H26" t="n">
        <v>0.88</v>
      </c>
      <c r="I26" t="n">
        <v>8</v>
      </c>
      <c r="J26" t="n">
        <v>141.31</v>
      </c>
      <c r="K26" t="n">
        <v>46.47</v>
      </c>
      <c r="L26" t="n">
        <v>7</v>
      </c>
      <c r="M26" t="n">
        <v>6</v>
      </c>
      <c r="N26" t="n">
        <v>22.85</v>
      </c>
      <c r="O26" t="n">
        <v>17662.75</v>
      </c>
      <c r="P26" t="n">
        <v>68.09</v>
      </c>
      <c r="Q26" t="n">
        <v>204.14</v>
      </c>
      <c r="R26" t="n">
        <v>26.35</v>
      </c>
      <c r="S26" t="n">
        <v>17.37</v>
      </c>
      <c r="T26" t="n">
        <v>2376.91</v>
      </c>
      <c r="U26" t="n">
        <v>0.66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49.79384719972897</v>
      </c>
      <c r="AB26" t="n">
        <v>68.13013848814586</v>
      </c>
      <c r="AC26" t="n">
        <v>61.62789369210196</v>
      </c>
      <c r="AD26" t="n">
        <v>49793.84719972897</v>
      </c>
      <c r="AE26" t="n">
        <v>68130.13848814587</v>
      </c>
      <c r="AF26" t="n">
        <v>2.695045705688687e-06</v>
      </c>
      <c r="AG26" t="n">
        <v>0.09614583333333333</v>
      </c>
      <c r="AH26" t="n">
        <v>61627.89369210196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10.8444</v>
      </c>
      <c r="E27" t="n">
        <v>9.220000000000001</v>
      </c>
      <c r="F27" t="n">
        <v>6.82</v>
      </c>
      <c r="G27" t="n">
        <v>51.17</v>
      </c>
      <c r="H27" t="n">
        <v>0.91</v>
      </c>
      <c r="I27" t="n">
        <v>8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67.62</v>
      </c>
      <c r="Q27" t="n">
        <v>204.15</v>
      </c>
      <c r="R27" t="n">
        <v>25.89</v>
      </c>
      <c r="S27" t="n">
        <v>17.37</v>
      </c>
      <c r="T27" t="n">
        <v>2145.82</v>
      </c>
      <c r="U27" t="n">
        <v>0.67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49.48689241169251</v>
      </c>
      <c r="AB27" t="n">
        <v>67.7101494052651</v>
      </c>
      <c r="AC27" t="n">
        <v>61.24798777783283</v>
      </c>
      <c r="AD27" t="n">
        <v>49486.89241169251</v>
      </c>
      <c r="AE27" t="n">
        <v>67710.1494052651</v>
      </c>
      <c r="AF27" t="n">
        <v>2.697906714801244e-06</v>
      </c>
      <c r="AG27" t="n">
        <v>0.09604166666666668</v>
      </c>
      <c r="AH27" t="n">
        <v>61247.98777783282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10.8372</v>
      </c>
      <c r="E28" t="n">
        <v>9.23</v>
      </c>
      <c r="F28" t="n">
        <v>6.83</v>
      </c>
      <c r="G28" t="n">
        <v>51.22</v>
      </c>
      <c r="H28" t="n">
        <v>0.93</v>
      </c>
      <c r="I28" t="n">
        <v>8</v>
      </c>
      <c r="J28" t="n">
        <v>142</v>
      </c>
      <c r="K28" t="n">
        <v>46.47</v>
      </c>
      <c r="L28" t="n">
        <v>7.5</v>
      </c>
      <c r="M28" t="n">
        <v>6</v>
      </c>
      <c r="N28" t="n">
        <v>23.03</v>
      </c>
      <c r="O28" t="n">
        <v>17746.83</v>
      </c>
      <c r="P28" t="n">
        <v>67.31999999999999</v>
      </c>
      <c r="Q28" t="n">
        <v>204.15</v>
      </c>
      <c r="R28" t="n">
        <v>26.1</v>
      </c>
      <c r="S28" t="n">
        <v>17.37</v>
      </c>
      <c r="T28" t="n">
        <v>2254.17</v>
      </c>
      <c r="U28" t="n">
        <v>0.67</v>
      </c>
      <c r="V28" t="n">
        <v>0.75</v>
      </c>
      <c r="W28" t="n">
        <v>1.15</v>
      </c>
      <c r="X28" t="n">
        <v>0.14</v>
      </c>
      <c r="Y28" t="n">
        <v>1</v>
      </c>
      <c r="Z28" t="n">
        <v>10</v>
      </c>
      <c r="AA28" t="n">
        <v>49.3881843686318</v>
      </c>
      <c r="AB28" t="n">
        <v>67.57509270605797</v>
      </c>
      <c r="AC28" t="n">
        <v>61.12582070044471</v>
      </c>
      <c r="AD28" t="n">
        <v>49388.1843686318</v>
      </c>
      <c r="AE28" t="n">
        <v>67575.09270605797</v>
      </c>
      <c r="AF28" t="n">
        <v>2.696115474313382e-06</v>
      </c>
      <c r="AG28" t="n">
        <v>0.09614583333333333</v>
      </c>
      <c r="AH28" t="n">
        <v>61125.82070044471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10.8333</v>
      </c>
      <c r="E29" t="n">
        <v>9.23</v>
      </c>
      <c r="F29" t="n">
        <v>6.83</v>
      </c>
      <c r="G29" t="n">
        <v>51.25</v>
      </c>
      <c r="H29" t="n">
        <v>0.96</v>
      </c>
      <c r="I29" t="n">
        <v>8</v>
      </c>
      <c r="J29" t="n">
        <v>142.34</v>
      </c>
      <c r="K29" t="n">
        <v>46.47</v>
      </c>
      <c r="L29" t="n">
        <v>7.75</v>
      </c>
      <c r="M29" t="n">
        <v>6</v>
      </c>
      <c r="N29" t="n">
        <v>23.12</v>
      </c>
      <c r="O29" t="n">
        <v>17788.92</v>
      </c>
      <c r="P29" t="n">
        <v>67.13</v>
      </c>
      <c r="Q29" t="n">
        <v>204.14</v>
      </c>
      <c r="R29" t="n">
        <v>26.18</v>
      </c>
      <c r="S29" t="n">
        <v>17.37</v>
      </c>
      <c r="T29" t="n">
        <v>2293.09</v>
      </c>
      <c r="U29" t="n">
        <v>0.66</v>
      </c>
      <c r="V29" t="n">
        <v>0.75</v>
      </c>
      <c r="W29" t="n">
        <v>1.15</v>
      </c>
      <c r="X29" t="n">
        <v>0.14</v>
      </c>
      <c r="Y29" t="n">
        <v>1</v>
      </c>
      <c r="Z29" t="n">
        <v>10</v>
      </c>
      <c r="AA29" t="n">
        <v>49.30983609145047</v>
      </c>
      <c r="AB29" t="n">
        <v>67.46789313673648</v>
      </c>
      <c r="AC29" t="n">
        <v>61.02885210756369</v>
      </c>
      <c r="AD29" t="n">
        <v>49309.83609145047</v>
      </c>
      <c r="AE29" t="n">
        <v>67467.89313673647</v>
      </c>
      <c r="AF29" t="n">
        <v>2.695145219049124e-06</v>
      </c>
      <c r="AG29" t="n">
        <v>0.09614583333333333</v>
      </c>
      <c r="AH29" t="n">
        <v>61028.85210756369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10.9012</v>
      </c>
      <c r="E30" t="n">
        <v>9.17</v>
      </c>
      <c r="F30" t="n">
        <v>6.8</v>
      </c>
      <c r="G30" t="n">
        <v>58.31</v>
      </c>
      <c r="H30" t="n">
        <v>0.99</v>
      </c>
      <c r="I30" t="n">
        <v>7</v>
      </c>
      <c r="J30" t="n">
        <v>142.68</v>
      </c>
      <c r="K30" t="n">
        <v>46.47</v>
      </c>
      <c r="L30" t="n">
        <v>8</v>
      </c>
      <c r="M30" t="n">
        <v>5</v>
      </c>
      <c r="N30" t="n">
        <v>23.21</v>
      </c>
      <c r="O30" t="n">
        <v>17831.04</v>
      </c>
      <c r="P30" t="n">
        <v>66.47</v>
      </c>
      <c r="Q30" t="n">
        <v>204.16</v>
      </c>
      <c r="R30" t="n">
        <v>25.27</v>
      </c>
      <c r="S30" t="n">
        <v>17.37</v>
      </c>
      <c r="T30" t="n">
        <v>1841.67</v>
      </c>
      <c r="U30" t="n">
        <v>0.6899999999999999</v>
      </c>
      <c r="V30" t="n">
        <v>0.75</v>
      </c>
      <c r="W30" t="n">
        <v>1.15</v>
      </c>
      <c r="X30" t="n">
        <v>0.11</v>
      </c>
      <c r="Y30" t="n">
        <v>1</v>
      </c>
      <c r="Z30" t="n">
        <v>10</v>
      </c>
      <c r="AA30" t="n">
        <v>48.62357583627111</v>
      </c>
      <c r="AB30" t="n">
        <v>66.52892157993485</v>
      </c>
      <c r="AC30" t="n">
        <v>60.17949467828804</v>
      </c>
      <c r="AD30" t="n">
        <v>48623.57583627111</v>
      </c>
      <c r="AE30" t="n">
        <v>66528.92157993485</v>
      </c>
      <c r="AF30" t="n">
        <v>2.712037611983265e-06</v>
      </c>
      <c r="AG30" t="n">
        <v>0.09552083333333333</v>
      </c>
      <c r="AH30" t="n">
        <v>60179.49467828804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10.9005</v>
      </c>
      <c r="E31" t="n">
        <v>9.17</v>
      </c>
      <c r="F31" t="n">
        <v>6.8</v>
      </c>
      <c r="G31" t="n">
        <v>58.31</v>
      </c>
      <c r="H31" t="n">
        <v>1.02</v>
      </c>
      <c r="I31" t="n">
        <v>7</v>
      </c>
      <c r="J31" t="n">
        <v>143.02</v>
      </c>
      <c r="K31" t="n">
        <v>46.47</v>
      </c>
      <c r="L31" t="n">
        <v>8.25</v>
      </c>
      <c r="M31" t="n">
        <v>5</v>
      </c>
      <c r="N31" t="n">
        <v>23.3</v>
      </c>
      <c r="O31" t="n">
        <v>17873.19</v>
      </c>
      <c r="P31" t="n">
        <v>66.75</v>
      </c>
      <c r="Q31" t="n">
        <v>204.17</v>
      </c>
      <c r="R31" t="n">
        <v>25.33</v>
      </c>
      <c r="S31" t="n">
        <v>17.37</v>
      </c>
      <c r="T31" t="n">
        <v>1872.83</v>
      </c>
      <c r="U31" t="n">
        <v>0.6899999999999999</v>
      </c>
      <c r="V31" t="n">
        <v>0.75</v>
      </c>
      <c r="W31" t="n">
        <v>1.15</v>
      </c>
      <c r="X31" t="n">
        <v>0.11</v>
      </c>
      <c r="Y31" t="n">
        <v>1</v>
      </c>
      <c r="Z31" t="n">
        <v>10</v>
      </c>
      <c r="AA31" t="n">
        <v>48.76636338991174</v>
      </c>
      <c r="AB31" t="n">
        <v>66.72428981016814</v>
      </c>
      <c r="AC31" t="n">
        <v>60.35621723882897</v>
      </c>
      <c r="AD31" t="n">
        <v>48766.36338991174</v>
      </c>
      <c r="AE31" t="n">
        <v>66724.28981016815</v>
      </c>
      <c r="AF31" t="n">
        <v>2.711863463602501e-06</v>
      </c>
      <c r="AG31" t="n">
        <v>0.09552083333333333</v>
      </c>
      <c r="AH31" t="n">
        <v>60356.21723882897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10.8876</v>
      </c>
      <c r="E32" t="n">
        <v>9.18</v>
      </c>
      <c r="F32" t="n">
        <v>6.81</v>
      </c>
      <c r="G32" t="n">
        <v>58.4</v>
      </c>
      <c r="H32" t="n">
        <v>1.05</v>
      </c>
      <c r="I32" t="n">
        <v>7</v>
      </c>
      <c r="J32" t="n">
        <v>143.36</v>
      </c>
      <c r="K32" t="n">
        <v>46.47</v>
      </c>
      <c r="L32" t="n">
        <v>8.5</v>
      </c>
      <c r="M32" t="n">
        <v>5</v>
      </c>
      <c r="N32" t="n">
        <v>23.4</v>
      </c>
      <c r="O32" t="n">
        <v>17915.37</v>
      </c>
      <c r="P32" t="n">
        <v>66.59999999999999</v>
      </c>
      <c r="Q32" t="n">
        <v>204.15</v>
      </c>
      <c r="R32" t="n">
        <v>25.63</v>
      </c>
      <c r="S32" t="n">
        <v>17.37</v>
      </c>
      <c r="T32" t="n">
        <v>2023.79</v>
      </c>
      <c r="U32" t="n">
        <v>0.68</v>
      </c>
      <c r="V32" t="n">
        <v>0.75</v>
      </c>
      <c r="W32" t="n">
        <v>1.15</v>
      </c>
      <c r="X32" t="n">
        <v>0.12</v>
      </c>
      <c r="Y32" t="n">
        <v>1</v>
      </c>
      <c r="Z32" t="n">
        <v>10</v>
      </c>
      <c r="AA32" t="n">
        <v>48.76714935170332</v>
      </c>
      <c r="AB32" t="n">
        <v>66.72536519776556</v>
      </c>
      <c r="AC32" t="n">
        <v>60.35718999294342</v>
      </c>
      <c r="AD32" t="n">
        <v>48767.14935170332</v>
      </c>
      <c r="AE32" t="n">
        <v>66725.36519776555</v>
      </c>
      <c r="AF32" t="n">
        <v>2.708654157728416e-06</v>
      </c>
      <c r="AG32" t="n">
        <v>0.095625</v>
      </c>
      <c r="AH32" t="n">
        <v>60357.18999294341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10.8909</v>
      </c>
      <c r="E33" t="n">
        <v>9.18</v>
      </c>
      <c r="F33" t="n">
        <v>6.81</v>
      </c>
      <c r="G33" t="n">
        <v>58.38</v>
      </c>
      <c r="H33" t="n">
        <v>1.08</v>
      </c>
      <c r="I33" t="n">
        <v>7</v>
      </c>
      <c r="J33" t="n">
        <v>143.7</v>
      </c>
      <c r="K33" t="n">
        <v>46.47</v>
      </c>
      <c r="L33" t="n">
        <v>8.75</v>
      </c>
      <c r="M33" t="n">
        <v>5</v>
      </c>
      <c r="N33" t="n">
        <v>23.49</v>
      </c>
      <c r="O33" t="n">
        <v>17957.59</v>
      </c>
      <c r="P33" t="n">
        <v>66.22</v>
      </c>
      <c r="Q33" t="n">
        <v>204.14</v>
      </c>
      <c r="R33" t="n">
        <v>25.59</v>
      </c>
      <c r="S33" t="n">
        <v>17.37</v>
      </c>
      <c r="T33" t="n">
        <v>2003.8</v>
      </c>
      <c r="U33" t="n">
        <v>0.68</v>
      </c>
      <c r="V33" t="n">
        <v>0.75</v>
      </c>
      <c r="W33" t="n">
        <v>1.15</v>
      </c>
      <c r="X33" t="n">
        <v>0.12</v>
      </c>
      <c r="Y33" t="n">
        <v>1</v>
      </c>
      <c r="Z33" t="n">
        <v>10</v>
      </c>
      <c r="AA33" t="n">
        <v>48.56306991033713</v>
      </c>
      <c r="AB33" t="n">
        <v>66.44613470273897</v>
      </c>
      <c r="AC33" t="n">
        <v>60.10460886445961</v>
      </c>
      <c r="AD33" t="n">
        <v>48563.06991033714</v>
      </c>
      <c r="AE33" t="n">
        <v>66446.13470273897</v>
      </c>
      <c r="AF33" t="n">
        <v>2.709475142952019e-06</v>
      </c>
      <c r="AG33" t="n">
        <v>0.095625</v>
      </c>
      <c r="AH33" t="n">
        <v>60104.60886445961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10.8821</v>
      </c>
      <c r="E34" t="n">
        <v>9.19</v>
      </c>
      <c r="F34" t="n">
        <v>6.82</v>
      </c>
      <c r="G34" t="n">
        <v>58.45</v>
      </c>
      <c r="H34" t="n">
        <v>1.11</v>
      </c>
      <c r="I34" t="n">
        <v>7</v>
      </c>
      <c r="J34" t="n">
        <v>144.05</v>
      </c>
      <c r="K34" t="n">
        <v>46.47</v>
      </c>
      <c r="L34" t="n">
        <v>9</v>
      </c>
      <c r="M34" t="n">
        <v>5</v>
      </c>
      <c r="N34" t="n">
        <v>23.58</v>
      </c>
      <c r="O34" t="n">
        <v>17999.83</v>
      </c>
      <c r="P34" t="n">
        <v>65.73</v>
      </c>
      <c r="Q34" t="n">
        <v>204.14</v>
      </c>
      <c r="R34" t="n">
        <v>25.86</v>
      </c>
      <c r="S34" t="n">
        <v>17.37</v>
      </c>
      <c r="T34" t="n">
        <v>2137.75</v>
      </c>
      <c r="U34" t="n">
        <v>0.67</v>
      </c>
      <c r="V34" t="n">
        <v>0.75</v>
      </c>
      <c r="W34" t="n">
        <v>1.15</v>
      </c>
      <c r="X34" t="n">
        <v>0.13</v>
      </c>
      <c r="Y34" t="n">
        <v>1</v>
      </c>
      <c r="Z34" t="n">
        <v>10</v>
      </c>
      <c r="AA34" t="n">
        <v>48.37600502970143</v>
      </c>
      <c r="AB34" t="n">
        <v>66.19018428033324</v>
      </c>
      <c r="AC34" t="n">
        <v>59.87308599113952</v>
      </c>
      <c r="AD34" t="n">
        <v>48376.00502970143</v>
      </c>
      <c r="AE34" t="n">
        <v>66190.18428033324</v>
      </c>
      <c r="AF34" t="n">
        <v>2.70728584902241e-06</v>
      </c>
      <c r="AG34" t="n">
        <v>0.09572916666666666</v>
      </c>
      <c r="AH34" t="n">
        <v>59873.08599113952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10.8989</v>
      </c>
      <c r="E35" t="n">
        <v>9.18</v>
      </c>
      <c r="F35" t="n">
        <v>6.8</v>
      </c>
      <c r="G35" t="n">
        <v>58.32</v>
      </c>
      <c r="H35" t="n">
        <v>1.13</v>
      </c>
      <c r="I35" t="n">
        <v>7</v>
      </c>
      <c r="J35" t="n">
        <v>144.39</v>
      </c>
      <c r="K35" t="n">
        <v>46.47</v>
      </c>
      <c r="L35" t="n">
        <v>9.25</v>
      </c>
      <c r="M35" t="n">
        <v>5</v>
      </c>
      <c r="N35" t="n">
        <v>23.67</v>
      </c>
      <c r="O35" t="n">
        <v>18042.12</v>
      </c>
      <c r="P35" t="n">
        <v>65.09</v>
      </c>
      <c r="Q35" t="n">
        <v>204.14</v>
      </c>
      <c r="R35" t="n">
        <v>25.43</v>
      </c>
      <c r="S35" t="n">
        <v>17.37</v>
      </c>
      <c r="T35" t="n">
        <v>1921.82</v>
      </c>
      <c r="U35" t="n">
        <v>0.68</v>
      </c>
      <c r="V35" t="n">
        <v>0.75</v>
      </c>
      <c r="W35" t="n">
        <v>1.15</v>
      </c>
      <c r="X35" t="n">
        <v>0.11</v>
      </c>
      <c r="Y35" t="n">
        <v>1</v>
      </c>
      <c r="Z35" t="n">
        <v>10</v>
      </c>
      <c r="AA35" t="n">
        <v>47.94467482118227</v>
      </c>
      <c r="AB35" t="n">
        <v>65.60001926009181</v>
      </c>
      <c r="AC35" t="n">
        <v>59.33924549212794</v>
      </c>
      <c r="AD35" t="n">
        <v>47944.67482118227</v>
      </c>
      <c r="AE35" t="n">
        <v>65600.01926009181</v>
      </c>
      <c r="AF35" t="n">
        <v>2.711465410160754e-06</v>
      </c>
      <c r="AG35" t="n">
        <v>0.095625</v>
      </c>
      <c r="AH35" t="n">
        <v>59339.24549212794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10.9506</v>
      </c>
      <c r="E36" t="n">
        <v>9.130000000000001</v>
      </c>
      <c r="F36" t="n">
        <v>6.79</v>
      </c>
      <c r="G36" t="n">
        <v>67.88</v>
      </c>
      <c r="H36" t="n">
        <v>1.16</v>
      </c>
      <c r="I36" t="n">
        <v>6</v>
      </c>
      <c r="J36" t="n">
        <v>144.73</v>
      </c>
      <c r="K36" t="n">
        <v>46.47</v>
      </c>
      <c r="L36" t="n">
        <v>9.5</v>
      </c>
      <c r="M36" t="n">
        <v>4</v>
      </c>
      <c r="N36" t="n">
        <v>23.77</v>
      </c>
      <c r="O36" t="n">
        <v>18084.43</v>
      </c>
      <c r="P36" t="n">
        <v>64.7</v>
      </c>
      <c r="Q36" t="n">
        <v>204.14</v>
      </c>
      <c r="R36" t="n">
        <v>24.86</v>
      </c>
      <c r="S36" t="n">
        <v>17.37</v>
      </c>
      <c r="T36" t="n">
        <v>1643.79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47.51219587164287</v>
      </c>
      <c r="AB36" t="n">
        <v>65.00828248170764</v>
      </c>
      <c r="AC36" t="n">
        <v>58.80398324136477</v>
      </c>
      <c r="AD36" t="n">
        <v>47512.19587164287</v>
      </c>
      <c r="AE36" t="n">
        <v>65008.28248170763</v>
      </c>
      <c r="AF36" t="n">
        <v>2.724327511997206e-06</v>
      </c>
      <c r="AG36" t="n">
        <v>0.09510416666666667</v>
      </c>
      <c r="AH36" t="n">
        <v>58803.98324136477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10.9499</v>
      </c>
      <c r="E37" t="n">
        <v>9.130000000000001</v>
      </c>
      <c r="F37" t="n">
        <v>6.79</v>
      </c>
      <c r="G37" t="n">
        <v>67.89</v>
      </c>
      <c r="H37" t="n">
        <v>1.19</v>
      </c>
      <c r="I37" t="n">
        <v>6</v>
      </c>
      <c r="J37" t="n">
        <v>145.08</v>
      </c>
      <c r="K37" t="n">
        <v>46.47</v>
      </c>
      <c r="L37" t="n">
        <v>9.75</v>
      </c>
      <c r="M37" t="n">
        <v>4</v>
      </c>
      <c r="N37" t="n">
        <v>23.86</v>
      </c>
      <c r="O37" t="n">
        <v>18126.77</v>
      </c>
      <c r="P37" t="n">
        <v>64.75</v>
      </c>
      <c r="Q37" t="n">
        <v>204.15</v>
      </c>
      <c r="R37" t="n">
        <v>24.93</v>
      </c>
      <c r="S37" t="n">
        <v>17.37</v>
      </c>
      <c r="T37" t="n">
        <v>1675.47</v>
      </c>
      <c r="U37" t="n">
        <v>0.7</v>
      </c>
      <c r="V37" t="n">
        <v>0.75</v>
      </c>
      <c r="W37" t="n">
        <v>1.14</v>
      </c>
      <c r="X37" t="n">
        <v>0.1</v>
      </c>
      <c r="Y37" t="n">
        <v>1</v>
      </c>
      <c r="Z37" t="n">
        <v>10</v>
      </c>
      <c r="AA37" t="n">
        <v>47.53996124889037</v>
      </c>
      <c r="AB37" t="n">
        <v>65.04627229577963</v>
      </c>
      <c r="AC37" t="n">
        <v>58.83834736090078</v>
      </c>
      <c r="AD37" t="n">
        <v>47539.96124889037</v>
      </c>
      <c r="AE37" t="n">
        <v>65046.27229577964</v>
      </c>
      <c r="AF37" t="n">
        <v>2.724153363616442e-06</v>
      </c>
      <c r="AG37" t="n">
        <v>0.09510416666666667</v>
      </c>
      <c r="AH37" t="n">
        <v>58838.34736090079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10.9559</v>
      </c>
      <c r="E38" t="n">
        <v>9.130000000000001</v>
      </c>
      <c r="F38" t="n">
        <v>6.78</v>
      </c>
      <c r="G38" t="n">
        <v>67.84</v>
      </c>
      <c r="H38" t="n">
        <v>1.22</v>
      </c>
      <c r="I38" t="n">
        <v>6</v>
      </c>
      <c r="J38" t="n">
        <v>145.42</v>
      </c>
      <c r="K38" t="n">
        <v>46.47</v>
      </c>
      <c r="L38" t="n">
        <v>10</v>
      </c>
      <c r="M38" t="n">
        <v>4</v>
      </c>
      <c r="N38" t="n">
        <v>23.95</v>
      </c>
      <c r="O38" t="n">
        <v>18169.15</v>
      </c>
      <c r="P38" t="n">
        <v>64.56</v>
      </c>
      <c r="Q38" t="n">
        <v>204.16</v>
      </c>
      <c r="R38" t="n">
        <v>24.69</v>
      </c>
      <c r="S38" t="n">
        <v>17.37</v>
      </c>
      <c r="T38" t="n">
        <v>1559.7</v>
      </c>
      <c r="U38" t="n">
        <v>0.7</v>
      </c>
      <c r="V38" t="n">
        <v>0.75</v>
      </c>
      <c r="W38" t="n">
        <v>1.15</v>
      </c>
      <c r="X38" t="n">
        <v>0.09</v>
      </c>
      <c r="Y38" t="n">
        <v>1</v>
      </c>
      <c r="Z38" t="n">
        <v>10</v>
      </c>
      <c r="AA38" t="n">
        <v>47.40077347669504</v>
      </c>
      <c r="AB38" t="n">
        <v>64.85582944533094</v>
      </c>
      <c r="AC38" t="n">
        <v>58.66608010881064</v>
      </c>
      <c r="AD38" t="n">
        <v>47400.77347669505</v>
      </c>
      <c r="AE38" t="n">
        <v>64855.82944533094</v>
      </c>
      <c r="AF38" t="n">
        <v>2.725646064022994e-06</v>
      </c>
      <c r="AG38" t="n">
        <v>0.09510416666666667</v>
      </c>
      <c r="AH38" t="n">
        <v>58666.08010881064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10.9582</v>
      </c>
      <c r="E39" t="n">
        <v>9.130000000000001</v>
      </c>
      <c r="F39" t="n">
        <v>6.78</v>
      </c>
      <c r="G39" t="n">
        <v>67.81999999999999</v>
      </c>
      <c r="H39" t="n">
        <v>1.24</v>
      </c>
      <c r="I39" t="n">
        <v>6</v>
      </c>
      <c r="J39" t="n">
        <v>145.76</v>
      </c>
      <c r="K39" t="n">
        <v>46.47</v>
      </c>
      <c r="L39" t="n">
        <v>10.25</v>
      </c>
      <c r="M39" t="n">
        <v>4</v>
      </c>
      <c r="N39" t="n">
        <v>24.05</v>
      </c>
      <c r="O39" t="n">
        <v>18211.56</v>
      </c>
      <c r="P39" t="n">
        <v>64</v>
      </c>
      <c r="Q39" t="n">
        <v>204.18</v>
      </c>
      <c r="R39" t="n">
        <v>24.72</v>
      </c>
      <c r="S39" t="n">
        <v>17.37</v>
      </c>
      <c r="T39" t="n">
        <v>1574.61</v>
      </c>
      <c r="U39" t="n">
        <v>0.7</v>
      </c>
      <c r="V39" t="n">
        <v>0.75</v>
      </c>
      <c r="W39" t="n">
        <v>1.14</v>
      </c>
      <c r="X39" t="n">
        <v>0.09</v>
      </c>
      <c r="Y39" t="n">
        <v>1</v>
      </c>
      <c r="Z39" t="n">
        <v>10</v>
      </c>
      <c r="AA39" t="n">
        <v>47.11312094604833</v>
      </c>
      <c r="AB39" t="n">
        <v>64.4622505625663</v>
      </c>
      <c r="AC39" t="n">
        <v>58.3100638422255</v>
      </c>
      <c r="AD39" t="n">
        <v>47113.12094604833</v>
      </c>
      <c r="AE39" t="n">
        <v>64462.2505625663</v>
      </c>
      <c r="AF39" t="n">
        <v>2.726218265845505e-06</v>
      </c>
      <c r="AG39" t="n">
        <v>0.09510416666666667</v>
      </c>
      <c r="AH39" t="n">
        <v>58310.0638422255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10.9482</v>
      </c>
      <c r="E40" t="n">
        <v>9.130000000000001</v>
      </c>
      <c r="F40" t="n">
        <v>6.79</v>
      </c>
      <c r="G40" t="n">
        <v>67.90000000000001</v>
      </c>
      <c r="H40" t="n">
        <v>1.27</v>
      </c>
      <c r="I40" t="n">
        <v>6</v>
      </c>
      <c r="J40" t="n">
        <v>146.11</v>
      </c>
      <c r="K40" t="n">
        <v>46.47</v>
      </c>
      <c r="L40" t="n">
        <v>10.5</v>
      </c>
      <c r="M40" t="n">
        <v>4</v>
      </c>
      <c r="N40" t="n">
        <v>24.14</v>
      </c>
      <c r="O40" t="n">
        <v>18254.01</v>
      </c>
      <c r="P40" t="n">
        <v>63.69</v>
      </c>
      <c r="Q40" t="n">
        <v>204.15</v>
      </c>
      <c r="R40" t="n">
        <v>24.96</v>
      </c>
      <c r="S40" t="n">
        <v>17.37</v>
      </c>
      <c r="T40" t="n">
        <v>1693.36</v>
      </c>
      <c r="U40" t="n">
        <v>0.7</v>
      </c>
      <c r="V40" t="n">
        <v>0.75</v>
      </c>
      <c r="W40" t="n">
        <v>1.14</v>
      </c>
      <c r="X40" t="n">
        <v>0.1</v>
      </c>
      <c r="Y40" t="n">
        <v>1</v>
      </c>
      <c r="Z40" t="n">
        <v>10</v>
      </c>
      <c r="AA40" t="n">
        <v>47.02016035314915</v>
      </c>
      <c r="AB40" t="n">
        <v>64.33505777822978</v>
      </c>
      <c r="AC40" t="n">
        <v>58.19501015870983</v>
      </c>
      <c r="AD40" t="n">
        <v>47020.16035314915</v>
      </c>
      <c r="AE40" t="n">
        <v>64335.05777822978</v>
      </c>
      <c r="AF40" t="n">
        <v>2.723730431834586e-06</v>
      </c>
      <c r="AG40" t="n">
        <v>0.09510416666666667</v>
      </c>
      <c r="AH40" t="n">
        <v>58195.01015870983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10.9496</v>
      </c>
      <c r="E41" t="n">
        <v>9.130000000000001</v>
      </c>
      <c r="F41" t="n">
        <v>6.79</v>
      </c>
      <c r="G41" t="n">
        <v>67.89</v>
      </c>
      <c r="H41" t="n">
        <v>1.3</v>
      </c>
      <c r="I41" t="n">
        <v>6</v>
      </c>
      <c r="J41" t="n">
        <v>146.45</v>
      </c>
      <c r="K41" t="n">
        <v>46.47</v>
      </c>
      <c r="L41" t="n">
        <v>10.75</v>
      </c>
      <c r="M41" t="n">
        <v>4</v>
      </c>
      <c r="N41" t="n">
        <v>24.24</v>
      </c>
      <c r="O41" t="n">
        <v>18296.48</v>
      </c>
      <c r="P41" t="n">
        <v>63.48</v>
      </c>
      <c r="Q41" t="n">
        <v>204.15</v>
      </c>
      <c r="R41" t="n">
        <v>24.89</v>
      </c>
      <c r="S41" t="n">
        <v>17.37</v>
      </c>
      <c r="T41" t="n">
        <v>1655.2</v>
      </c>
      <c r="U41" t="n">
        <v>0.7</v>
      </c>
      <c r="V41" t="n">
        <v>0.75</v>
      </c>
      <c r="W41" t="n">
        <v>1.15</v>
      </c>
      <c r="X41" t="n">
        <v>0.1</v>
      </c>
      <c r="Y41" t="n">
        <v>1</v>
      </c>
      <c r="Z41" t="n">
        <v>10</v>
      </c>
      <c r="AA41" t="n">
        <v>46.91002091414826</v>
      </c>
      <c r="AB41" t="n">
        <v>64.18436013877972</v>
      </c>
      <c r="AC41" t="n">
        <v>58.05869489046334</v>
      </c>
      <c r="AD41" t="n">
        <v>46910.02091414826</v>
      </c>
      <c r="AE41" t="n">
        <v>64184.36013877972</v>
      </c>
      <c r="AF41" t="n">
        <v>2.724078728596115e-06</v>
      </c>
      <c r="AG41" t="n">
        <v>0.09510416666666667</v>
      </c>
      <c r="AH41" t="n">
        <v>58058.69489046335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10.9403</v>
      </c>
      <c r="E42" t="n">
        <v>9.140000000000001</v>
      </c>
      <c r="F42" t="n">
        <v>6.8</v>
      </c>
      <c r="G42" t="n">
        <v>67.97</v>
      </c>
      <c r="H42" t="n">
        <v>1.33</v>
      </c>
      <c r="I42" t="n">
        <v>6</v>
      </c>
      <c r="J42" t="n">
        <v>146.8</v>
      </c>
      <c r="K42" t="n">
        <v>46.47</v>
      </c>
      <c r="L42" t="n">
        <v>11</v>
      </c>
      <c r="M42" t="n">
        <v>4</v>
      </c>
      <c r="N42" t="n">
        <v>24.33</v>
      </c>
      <c r="O42" t="n">
        <v>18338.99</v>
      </c>
      <c r="P42" t="n">
        <v>62.77</v>
      </c>
      <c r="Q42" t="n">
        <v>204.14</v>
      </c>
      <c r="R42" t="n">
        <v>25.09</v>
      </c>
      <c r="S42" t="n">
        <v>17.37</v>
      </c>
      <c r="T42" t="n">
        <v>1759.69</v>
      </c>
      <c r="U42" t="n">
        <v>0.6899999999999999</v>
      </c>
      <c r="V42" t="n">
        <v>0.75</v>
      </c>
      <c r="W42" t="n">
        <v>1.15</v>
      </c>
      <c r="X42" t="n">
        <v>0.11</v>
      </c>
      <c r="Y42" t="n">
        <v>1</v>
      </c>
      <c r="Z42" t="n">
        <v>10</v>
      </c>
      <c r="AA42" t="n">
        <v>46.61524831872665</v>
      </c>
      <c r="AB42" t="n">
        <v>63.78103926927498</v>
      </c>
      <c r="AC42" t="n">
        <v>57.69386639867963</v>
      </c>
      <c r="AD42" t="n">
        <v>46615.24831872665</v>
      </c>
      <c r="AE42" t="n">
        <v>63781.03926927497</v>
      </c>
      <c r="AF42" t="n">
        <v>2.72176504296596e-06</v>
      </c>
      <c r="AG42" t="n">
        <v>0.09520833333333334</v>
      </c>
      <c r="AH42" t="n">
        <v>57693.86639867963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11.0008</v>
      </c>
      <c r="E43" t="n">
        <v>9.09</v>
      </c>
      <c r="F43" t="n">
        <v>6.77</v>
      </c>
      <c r="G43" t="n">
        <v>81.29000000000001</v>
      </c>
      <c r="H43" t="n">
        <v>1.35</v>
      </c>
      <c r="I43" t="n">
        <v>5</v>
      </c>
      <c r="J43" t="n">
        <v>147.14</v>
      </c>
      <c r="K43" t="n">
        <v>46.47</v>
      </c>
      <c r="L43" t="n">
        <v>11.25</v>
      </c>
      <c r="M43" t="n">
        <v>3</v>
      </c>
      <c r="N43" t="n">
        <v>24.43</v>
      </c>
      <c r="O43" t="n">
        <v>18381.53</v>
      </c>
      <c r="P43" t="n">
        <v>62.28</v>
      </c>
      <c r="Q43" t="n">
        <v>204.14</v>
      </c>
      <c r="R43" t="n">
        <v>24.48</v>
      </c>
      <c r="S43" t="n">
        <v>17.37</v>
      </c>
      <c r="T43" t="n">
        <v>1456.76</v>
      </c>
      <c r="U43" t="n">
        <v>0.71</v>
      </c>
      <c r="V43" t="n">
        <v>0.75</v>
      </c>
      <c r="W43" t="n">
        <v>1.14</v>
      </c>
      <c r="X43" t="n">
        <v>0.08</v>
      </c>
      <c r="Y43" t="n">
        <v>1</v>
      </c>
      <c r="Z43" t="n">
        <v>10</v>
      </c>
      <c r="AA43" t="n">
        <v>46.06626858369187</v>
      </c>
      <c r="AB43" t="n">
        <v>63.02990097652417</v>
      </c>
      <c r="AC43" t="n">
        <v>57.01441569035951</v>
      </c>
      <c r="AD43" t="n">
        <v>46066.26858369188</v>
      </c>
      <c r="AE43" t="n">
        <v>63029.90097652417</v>
      </c>
      <c r="AF43" t="n">
        <v>2.736816438732021e-06</v>
      </c>
      <c r="AG43" t="n">
        <v>0.09468749999999999</v>
      </c>
      <c r="AH43" t="n">
        <v>57014.41569035951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11.0008</v>
      </c>
      <c r="E44" t="n">
        <v>9.09</v>
      </c>
      <c r="F44" t="n">
        <v>6.77</v>
      </c>
      <c r="G44" t="n">
        <v>81.29000000000001</v>
      </c>
      <c r="H44" t="n">
        <v>1.38</v>
      </c>
      <c r="I44" t="n">
        <v>5</v>
      </c>
      <c r="J44" t="n">
        <v>147.49</v>
      </c>
      <c r="K44" t="n">
        <v>46.47</v>
      </c>
      <c r="L44" t="n">
        <v>11.5</v>
      </c>
      <c r="M44" t="n">
        <v>3</v>
      </c>
      <c r="N44" t="n">
        <v>24.52</v>
      </c>
      <c r="O44" t="n">
        <v>18424.11</v>
      </c>
      <c r="P44" t="n">
        <v>62.44</v>
      </c>
      <c r="Q44" t="n">
        <v>204.14</v>
      </c>
      <c r="R44" t="n">
        <v>24.48</v>
      </c>
      <c r="S44" t="n">
        <v>17.37</v>
      </c>
      <c r="T44" t="n">
        <v>1455.9</v>
      </c>
      <c r="U44" t="n">
        <v>0.71</v>
      </c>
      <c r="V44" t="n">
        <v>0.75</v>
      </c>
      <c r="W44" t="n">
        <v>1.14</v>
      </c>
      <c r="X44" t="n">
        <v>0.08</v>
      </c>
      <c r="Y44" t="n">
        <v>1</v>
      </c>
      <c r="Z44" t="n">
        <v>10</v>
      </c>
      <c r="AA44" t="n">
        <v>46.14541858830184</v>
      </c>
      <c r="AB44" t="n">
        <v>63.13819750468324</v>
      </c>
      <c r="AC44" t="n">
        <v>57.11237654986624</v>
      </c>
      <c r="AD44" t="n">
        <v>46145.41858830184</v>
      </c>
      <c r="AE44" t="n">
        <v>63138.19750468324</v>
      </c>
      <c r="AF44" t="n">
        <v>2.736816438732021e-06</v>
      </c>
      <c r="AG44" t="n">
        <v>0.09468749999999999</v>
      </c>
      <c r="AH44" t="n">
        <v>57112.37654986624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11.0001</v>
      </c>
      <c r="E45" t="n">
        <v>9.09</v>
      </c>
      <c r="F45" t="n">
        <v>6.77</v>
      </c>
      <c r="G45" t="n">
        <v>81.29000000000001</v>
      </c>
      <c r="H45" t="n">
        <v>1.41</v>
      </c>
      <c r="I45" t="n">
        <v>5</v>
      </c>
      <c r="J45" t="n">
        <v>147.83</v>
      </c>
      <c r="K45" t="n">
        <v>46.47</v>
      </c>
      <c r="L45" t="n">
        <v>11.75</v>
      </c>
      <c r="M45" t="n">
        <v>3</v>
      </c>
      <c r="N45" t="n">
        <v>24.62</v>
      </c>
      <c r="O45" t="n">
        <v>18466.71</v>
      </c>
      <c r="P45" t="n">
        <v>62.49</v>
      </c>
      <c r="Q45" t="n">
        <v>204.14</v>
      </c>
      <c r="R45" t="n">
        <v>24.53</v>
      </c>
      <c r="S45" t="n">
        <v>17.37</v>
      </c>
      <c r="T45" t="n">
        <v>1481.11</v>
      </c>
      <c r="U45" t="n">
        <v>0.71</v>
      </c>
      <c r="V45" t="n">
        <v>0.75</v>
      </c>
      <c r="W45" t="n">
        <v>1.14</v>
      </c>
      <c r="X45" t="n">
        <v>0.08</v>
      </c>
      <c r="Y45" t="n">
        <v>1</v>
      </c>
      <c r="Z45" t="n">
        <v>10</v>
      </c>
      <c r="AA45" t="n">
        <v>46.17297035350964</v>
      </c>
      <c r="AB45" t="n">
        <v>63.17589504533862</v>
      </c>
      <c r="AC45" t="n">
        <v>57.1464762901503</v>
      </c>
      <c r="AD45" t="n">
        <v>46172.97035350964</v>
      </c>
      <c r="AE45" t="n">
        <v>63175.89504533862</v>
      </c>
      <c r="AF45" t="n">
        <v>2.736642290351257e-06</v>
      </c>
      <c r="AG45" t="n">
        <v>0.09468749999999999</v>
      </c>
      <c r="AH45" t="n">
        <v>57146.47629015031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10.9964</v>
      </c>
      <c r="E46" t="n">
        <v>9.09</v>
      </c>
      <c r="F46" t="n">
        <v>6.78</v>
      </c>
      <c r="G46" t="n">
        <v>81.33</v>
      </c>
      <c r="H46" t="n">
        <v>1.43</v>
      </c>
      <c r="I46" t="n">
        <v>5</v>
      </c>
      <c r="J46" t="n">
        <v>148.18</v>
      </c>
      <c r="K46" t="n">
        <v>46.47</v>
      </c>
      <c r="L46" t="n">
        <v>12</v>
      </c>
      <c r="M46" t="n">
        <v>3</v>
      </c>
      <c r="N46" t="n">
        <v>24.71</v>
      </c>
      <c r="O46" t="n">
        <v>18509.36</v>
      </c>
      <c r="P46" t="n">
        <v>62.14</v>
      </c>
      <c r="Q46" t="n">
        <v>204.14</v>
      </c>
      <c r="R46" t="n">
        <v>24.51</v>
      </c>
      <c r="S46" t="n">
        <v>17.37</v>
      </c>
      <c r="T46" t="n">
        <v>1470.71</v>
      </c>
      <c r="U46" t="n">
        <v>0.71</v>
      </c>
      <c r="V46" t="n">
        <v>0.75</v>
      </c>
      <c r="W46" t="n">
        <v>1.15</v>
      </c>
      <c r="X46" t="n">
        <v>0.09</v>
      </c>
      <c r="Y46" t="n">
        <v>1</v>
      </c>
      <c r="Z46" t="n">
        <v>10</v>
      </c>
      <c r="AA46" t="n">
        <v>46.03440125984914</v>
      </c>
      <c r="AB46" t="n">
        <v>62.98629869815547</v>
      </c>
      <c r="AC46" t="n">
        <v>56.97497475224212</v>
      </c>
      <c r="AD46" t="n">
        <v>46034.40125984914</v>
      </c>
      <c r="AE46" t="n">
        <v>62986.29869815546</v>
      </c>
      <c r="AF46" t="n">
        <v>2.735721791767216e-06</v>
      </c>
      <c r="AG46" t="n">
        <v>0.09468749999999999</v>
      </c>
      <c r="AH46" t="n">
        <v>56974.97475224212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11.0051</v>
      </c>
      <c r="E47" t="n">
        <v>9.09</v>
      </c>
      <c r="F47" t="n">
        <v>6.77</v>
      </c>
      <c r="G47" t="n">
        <v>81.23999999999999</v>
      </c>
      <c r="H47" t="n">
        <v>1.46</v>
      </c>
      <c r="I47" t="n">
        <v>5</v>
      </c>
      <c r="J47" t="n">
        <v>148.52</v>
      </c>
      <c r="K47" t="n">
        <v>46.47</v>
      </c>
      <c r="L47" t="n">
        <v>12.25</v>
      </c>
      <c r="M47" t="n">
        <v>3</v>
      </c>
      <c r="N47" t="n">
        <v>24.81</v>
      </c>
      <c r="O47" t="n">
        <v>18552.03</v>
      </c>
      <c r="P47" t="n">
        <v>61.64</v>
      </c>
      <c r="Q47" t="n">
        <v>204.14</v>
      </c>
      <c r="R47" t="n">
        <v>24.34</v>
      </c>
      <c r="S47" t="n">
        <v>17.37</v>
      </c>
      <c r="T47" t="n">
        <v>1388.26</v>
      </c>
      <c r="U47" t="n">
        <v>0.71</v>
      </c>
      <c r="V47" t="n">
        <v>0.75</v>
      </c>
      <c r="W47" t="n">
        <v>1.14</v>
      </c>
      <c r="X47" t="n">
        <v>0.08</v>
      </c>
      <c r="Y47" t="n">
        <v>1</v>
      </c>
      <c r="Z47" t="n">
        <v>10</v>
      </c>
      <c r="AA47" t="n">
        <v>45.73253390662977</v>
      </c>
      <c r="AB47" t="n">
        <v>62.57327046803319</v>
      </c>
      <c r="AC47" t="n">
        <v>56.60136535671383</v>
      </c>
      <c r="AD47" t="n">
        <v>45732.53390662977</v>
      </c>
      <c r="AE47" t="n">
        <v>62573.2704680332</v>
      </c>
      <c r="AF47" t="n">
        <v>2.737886207356717e-06</v>
      </c>
      <c r="AG47" t="n">
        <v>0.09468749999999999</v>
      </c>
      <c r="AH47" t="n">
        <v>56601.36535671382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11.0092</v>
      </c>
      <c r="E48" t="n">
        <v>9.08</v>
      </c>
      <c r="F48" t="n">
        <v>6.77</v>
      </c>
      <c r="G48" t="n">
        <v>81.2</v>
      </c>
      <c r="H48" t="n">
        <v>1.49</v>
      </c>
      <c r="I48" t="n">
        <v>5</v>
      </c>
      <c r="J48" t="n">
        <v>148.87</v>
      </c>
      <c r="K48" t="n">
        <v>46.47</v>
      </c>
      <c r="L48" t="n">
        <v>12.5</v>
      </c>
      <c r="M48" t="n">
        <v>2</v>
      </c>
      <c r="N48" t="n">
        <v>24.9</v>
      </c>
      <c r="O48" t="n">
        <v>18594.74</v>
      </c>
      <c r="P48" t="n">
        <v>61.15</v>
      </c>
      <c r="Q48" t="n">
        <v>204.14</v>
      </c>
      <c r="R48" t="n">
        <v>24.23</v>
      </c>
      <c r="S48" t="n">
        <v>17.37</v>
      </c>
      <c r="T48" t="n">
        <v>1331.1</v>
      </c>
      <c r="U48" t="n">
        <v>0.72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45.47370664867798</v>
      </c>
      <c r="AB48" t="n">
        <v>62.219131595051</v>
      </c>
      <c r="AC48" t="n">
        <v>56.28102500073191</v>
      </c>
      <c r="AD48" t="n">
        <v>45473.70664867798</v>
      </c>
      <c r="AE48" t="n">
        <v>62219.131595051</v>
      </c>
      <c r="AF48" t="n">
        <v>2.738906219301193e-06</v>
      </c>
      <c r="AG48" t="n">
        <v>0.09458333333333334</v>
      </c>
      <c r="AH48" t="n">
        <v>56281.02500073191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11.0065</v>
      </c>
      <c r="E49" t="n">
        <v>9.09</v>
      </c>
      <c r="F49" t="n">
        <v>6.77</v>
      </c>
      <c r="G49" t="n">
        <v>81.23</v>
      </c>
      <c r="H49" t="n">
        <v>1.51</v>
      </c>
      <c r="I49" t="n">
        <v>5</v>
      </c>
      <c r="J49" t="n">
        <v>149.22</v>
      </c>
      <c r="K49" t="n">
        <v>46.47</v>
      </c>
      <c r="L49" t="n">
        <v>12.75</v>
      </c>
      <c r="M49" t="n">
        <v>2</v>
      </c>
      <c r="N49" t="n">
        <v>25</v>
      </c>
      <c r="O49" t="n">
        <v>18637.48</v>
      </c>
      <c r="P49" t="n">
        <v>61.01</v>
      </c>
      <c r="Q49" t="n">
        <v>204.14</v>
      </c>
      <c r="R49" t="n">
        <v>24.19</v>
      </c>
      <c r="S49" t="n">
        <v>17.37</v>
      </c>
      <c r="T49" t="n">
        <v>1312.23</v>
      </c>
      <c r="U49" t="n">
        <v>0.72</v>
      </c>
      <c r="V49" t="n">
        <v>0.75</v>
      </c>
      <c r="W49" t="n">
        <v>1.15</v>
      </c>
      <c r="X49" t="n">
        <v>0.08</v>
      </c>
      <c r="Y49" t="n">
        <v>1</v>
      </c>
      <c r="Z49" t="n">
        <v>10</v>
      </c>
      <c r="AA49" t="n">
        <v>45.41546632412324</v>
      </c>
      <c r="AB49" t="n">
        <v>62.13944461361346</v>
      </c>
      <c r="AC49" t="n">
        <v>56.20894323296137</v>
      </c>
      <c r="AD49" t="n">
        <v>45415.46632412324</v>
      </c>
      <c r="AE49" t="n">
        <v>62139.44461361346</v>
      </c>
      <c r="AF49" t="n">
        <v>2.738234504118245e-06</v>
      </c>
      <c r="AG49" t="n">
        <v>0.09468749999999999</v>
      </c>
      <c r="AH49" t="n">
        <v>56208.94323296137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11.0092</v>
      </c>
      <c r="E50" t="n">
        <v>9.08</v>
      </c>
      <c r="F50" t="n">
        <v>6.77</v>
      </c>
      <c r="G50" t="n">
        <v>81.2</v>
      </c>
      <c r="H50" t="n">
        <v>1.54</v>
      </c>
      <c r="I50" t="n">
        <v>5</v>
      </c>
      <c r="J50" t="n">
        <v>149.56</v>
      </c>
      <c r="K50" t="n">
        <v>46.47</v>
      </c>
      <c r="L50" t="n">
        <v>13</v>
      </c>
      <c r="M50" t="n">
        <v>2</v>
      </c>
      <c r="N50" t="n">
        <v>25.1</v>
      </c>
      <c r="O50" t="n">
        <v>18680.25</v>
      </c>
      <c r="P50" t="n">
        <v>60.61</v>
      </c>
      <c r="Q50" t="n">
        <v>204.14</v>
      </c>
      <c r="R50" t="n">
        <v>24.23</v>
      </c>
      <c r="S50" t="n">
        <v>17.37</v>
      </c>
      <c r="T50" t="n">
        <v>1334.61</v>
      </c>
      <c r="U50" t="n">
        <v>0.72</v>
      </c>
      <c r="V50" t="n">
        <v>0.75</v>
      </c>
      <c r="W50" t="n">
        <v>1.14</v>
      </c>
      <c r="X50" t="n">
        <v>0.08</v>
      </c>
      <c r="Y50" t="n">
        <v>1</v>
      </c>
      <c r="Z50" t="n">
        <v>10</v>
      </c>
      <c r="AA50" t="n">
        <v>45.20677920379936</v>
      </c>
      <c r="AB50" t="n">
        <v>61.85390968896051</v>
      </c>
      <c r="AC50" t="n">
        <v>55.95065936076642</v>
      </c>
      <c r="AD50" t="n">
        <v>45206.77920379936</v>
      </c>
      <c r="AE50" t="n">
        <v>61853.90968896051</v>
      </c>
      <c r="AF50" t="n">
        <v>2.738906219301193e-06</v>
      </c>
      <c r="AG50" t="n">
        <v>0.09458333333333334</v>
      </c>
      <c r="AH50" t="n">
        <v>55950.65936076642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11.0082</v>
      </c>
      <c r="E51" t="n">
        <v>9.08</v>
      </c>
      <c r="F51" t="n">
        <v>6.77</v>
      </c>
      <c r="G51" t="n">
        <v>81.20999999999999</v>
      </c>
      <c r="H51" t="n">
        <v>1.56</v>
      </c>
      <c r="I51" t="n">
        <v>5</v>
      </c>
      <c r="J51" t="n">
        <v>149.91</v>
      </c>
      <c r="K51" t="n">
        <v>46.47</v>
      </c>
      <c r="L51" t="n">
        <v>13.25</v>
      </c>
      <c r="M51" t="n">
        <v>2</v>
      </c>
      <c r="N51" t="n">
        <v>25.19</v>
      </c>
      <c r="O51" t="n">
        <v>18723.06</v>
      </c>
      <c r="P51" t="n">
        <v>60.22</v>
      </c>
      <c r="Q51" t="n">
        <v>204.14</v>
      </c>
      <c r="R51" t="n">
        <v>24.19</v>
      </c>
      <c r="S51" t="n">
        <v>17.37</v>
      </c>
      <c r="T51" t="n">
        <v>1313.15</v>
      </c>
      <c r="U51" t="n">
        <v>0.72</v>
      </c>
      <c r="V51" t="n">
        <v>0.75</v>
      </c>
      <c r="W51" t="n">
        <v>1.14</v>
      </c>
      <c r="X51" t="n">
        <v>0.08</v>
      </c>
      <c r="Y51" t="n">
        <v>1</v>
      </c>
      <c r="Z51" t="n">
        <v>10</v>
      </c>
      <c r="AA51" t="n">
        <v>45.0179151506163</v>
      </c>
      <c r="AB51" t="n">
        <v>61.59549755930161</v>
      </c>
      <c r="AC51" t="n">
        <v>55.71690972207836</v>
      </c>
      <c r="AD51" t="n">
        <v>45017.9151506163</v>
      </c>
      <c r="AE51" t="n">
        <v>61595.49755930161</v>
      </c>
      <c r="AF51" t="n">
        <v>2.738657435900102e-06</v>
      </c>
      <c r="AG51" t="n">
        <v>0.09458333333333334</v>
      </c>
      <c r="AH51" t="n">
        <v>55716.90972207836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11.0061</v>
      </c>
      <c r="E52" t="n">
        <v>9.09</v>
      </c>
      <c r="F52" t="n">
        <v>6.77</v>
      </c>
      <c r="G52" t="n">
        <v>81.23</v>
      </c>
      <c r="H52" t="n">
        <v>1.59</v>
      </c>
      <c r="I52" t="n">
        <v>5</v>
      </c>
      <c r="J52" t="n">
        <v>150.26</v>
      </c>
      <c r="K52" t="n">
        <v>46.47</v>
      </c>
      <c r="L52" t="n">
        <v>13.5</v>
      </c>
      <c r="M52" t="n">
        <v>1</v>
      </c>
      <c r="N52" t="n">
        <v>25.29</v>
      </c>
      <c r="O52" t="n">
        <v>18765.9</v>
      </c>
      <c r="P52" t="n">
        <v>60.05</v>
      </c>
      <c r="Q52" t="n">
        <v>204.14</v>
      </c>
      <c r="R52" t="n">
        <v>24.21</v>
      </c>
      <c r="S52" t="n">
        <v>17.37</v>
      </c>
      <c r="T52" t="n">
        <v>1321.72</v>
      </c>
      <c r="U52" t="n">
        <v>0.72</v>
      </c>
      <c r="V52" t="n">
        <v>0.75</v>
      </c>
      <c r="W52" t="n">
        <v>1.15</v>
      </c>
      <c r="X52" t="n">
        <v>0.08</v>
      </c>
      <c r="Y52" t="n">
        <v>1</v>
      </c>
      <c r="Z52" t="n">
        <v>10</v>
      </c>
      <c r="AA52" t="n">
        <v>44.94237661595045</v>
      </c>
      <c r="AB52" t="n">
        <v>61.49214240364687</v>
      </c>
      <c r="AC52" t="n">
        <v>55.62341863741943</v>
      </c>
      <c r="AD52" t="n">
        <v>44942.37661595045</v>
      </c>
      <c r="AE52" t="n">
        <v>61492.14240364687</v>
      </c>
      <c r="AF52" t="n">
        <v>2.738134990757808e-06</v>
      </c>
      <c r="AG52" t="n">
        <v>0.09468749999999999</v>
      </c>
      <c r="AH52" t="n">
        <v>55623.41863741943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11.0109</v>
      </c>
      <c r="E53" t="n">
        <v>9.08</v>
      </c>
      <c r="F53" t="n">
        <v>6.77</v>
      </c>
      <c r="G53" t="n">
        <v>81.19</v>
      </c>
      <c r="H53" t="n">
        <v>1.62</v>
      </c>
      <c r="I53" t="n">
        <v>5</v>
      </c>
      <c r="J53" t="n">
        <v>150.61</v>
      </c>
      <c r="K53" t="n">
        <v>46.47</v>
      </c>
      <c r="L53" t="n">
        <v>13.75</v>
      </c>
      <c r="M53" t="n">
        <v>1</v>
      </c>
      <c r="N53" t="n">
        <v>25.39</v>
      </c>
      <c r="O53" t="n">
        <v>18808.78</v>
      </c>
      <c r="P53" t="n">
        <v>59.83</v>
      </c>
      <c r="Q53" t="n">
        <v>204.14</v>
      </c>
      <c r="R53" t="n">
        <v>24.09</v>
      </c>
      <c r="S53" t="n">
        <v>17.37</v>
      </c>
      <c r="T53" t="n">
        <v>1260.81</v>
      </c>
      <c r="U53" t="n">
        <v>0.72</v>
      </c>
      <c r="V53" t="n">
        <v>0.75</v>
      </c>
      <c r="W53" t="n">
        <v>1.15</v>
      </c>
      <c r="X53" t="n">
        <v>0.07000000000000001</v>
      </c>
      <c r="Y53" t="n">
        <v>1</v>
      </c>
      <c r="Z53" t="n">
        <v>10</v>
      </c>
      <c r="AA53" t="n">
        <v>44.81459004099738</v>
      </c>
      <c r="AB53" t="n">
        <v>61.31729917425037</v>
      </c>
      <c r="AC53" t="n">
        <v>55.46526220044245</v>
      </c>
      <c r="AD53" t="n">
        <v>44814.59004099738</v>
      </c>
      <c r="AE53" t="n">
        <v>61317.29917425037</v>
      </c>
      <c r="AF53" t="n">
        <v>2.739329151083049e-06</v>
      </c>
      <c r="AG53" t="n">
        <v>0.09458333333333334</v>
      </c>
      <c r="AH53" t="n">
        <v>55465.26220044245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11.0055</v>
      </c>
      <c r="E54" t="n">
        <v>9.09</v>
      </c>
      <c r="F54" t="n">
        <v>6.77</v>
      </c>
      <c r="G54" t="n">
        <v>81.23999999999999</v>
      </c>
      <c r="H54" t="n">
        <v>1.64</v>
      </c>
      <c r="I54" t="n">
        <v>5</v>
      </c>
      <c r="J54" t="n">
        <v>150.95</v>
      </c>
      <c r="K54" t="n">
        <v>46.47</v>
      </c>
      <c r="L54" t="n">
        <v>14</v>
      </c>
      <c r="M54" t="n">
        <v>0</v>
      </c>
      <c r="N54" t="n">
        <v>25.49</v>
      </c>
      <c r="O54" t="n">
        <v>18851.69</v>
      </c>
      <c r="P54" t="n">
        <v>59.75</v>
      </c>
      <c r="Q54" t="n">
        <v>204.14</v>
      </c>
      <c r="R54" t="n">
        <v>24.19</v>
      </c>
      <c r="S54" t="n">
        <v>17.37</v>
      </c>
      <c r="T54" t="n">
        <v>1310.45</v>
      </c>
      <c r="U54" t="n">
        <v>0.72</v>
      </c>
      <c r="V54" t="n">
        <v>0.75</v>
      </c>
      <c r="W54" t="n">
        <v>1.15</v>
      </c>
      <c r="X54" t="n">
        <v>0.08</v>
      </c>
      <c r="Y54" t="n">
        <v>1</v>
      </c>
      <c r="Z54" t="n">
        <v>10</v>
      </c>
      <c r="AA54" t="n">
        <v>44.79638051916495</v>
      </c>
      <c r="AB54" t="n">
        <v>61.29238410313184</v>
      </c>
      <c r="AC54" t="n">
        <v>55.44272498874295</v>
      </c>
      <c r="AD54" t="n">
        <v>44796.38051916495</v>
      </c>
      <c r="AE54" t="n">
        <v>61292.38410313184</v>
      </c>
      <c r="AF54" t="n">
        <v>2.737985720717153e-06</v>
      </c>
      <c r="AG54" t="n">
        <v>0.09468749999999999</v>
      </c>
      <c r="AH54" t="n">
        <v>55442.72498874294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5.9395</v>
      </c>
      <c r="E2" t="n">
        <v>16.84</v>
      </c>
      <c r="F2" t="n">
        <v>8.85</v>
      </c>
      <c r="G2" t="n">
        <v>5.01</v>
      </c>
      <c r="H2" t="n">
        <v>0.07000000000000001</v>
      </c>
      <c r="I2" t="n">
        <v>106</v>
      </c>
      <c r="J2" t="n">
        <v>252.85</v>
      </c>
      <c r="K2" t="n">
        <v>59.19</v>
      </c>
      <c r="L2" t="n">
        <v>1</v>
      </c>
      <c r="M2" t="n">
        <v>104</v>
      </c>
      <c r="N2" t="n">
        <v>62.65</v>
      </c>
      <c r="O2" t="n">
        <v>31418.63</v>
      </c>
      <c r="P2" t="n">
        <v>145.99</v>
      </c>
      <c r="Q2" t="n">
        <v>204.26</v>
      </c>
      <c r="R2" t="n">
        <v>89.23999999999999</v>
      </c>
      <c r="S2" t="n">
        <v>17.37</v>
      </c>
      <c r="T2" t="n">
        <v>33331.03</v>
      </c>
      <c r="U2" t="n">
        <v>0.19</v>
      </c>
      <c r="V2" t="n">
        <v>0.58</v>
      </c>
      <c r="W2" t="n">
        <v>1.3</v>
      </c>
      <c r="X2" t="n">
        <v>2.16</v>
      </c>
      <c r="Y2" t="n">
        <v>1</v>
      </c>
      <c r="Z2" t="n">
        <v>10</v>
      </c>
      <c r="AA2" t="n">
        <v>178.7256926350267</v>
      </c>
      <c r="AB2" t="n">
        <v>244.5403774842085</v>
      </c>
      <c r="AC2" t="n">
        <v>221.201787071762</v>
      </c>
      <c r="AD2" t="n">
        <v>178725.6926350268</v>
      </c>
      <c r="AE2" t="n">
        <v>244540.3774842085</v>
      </c>
      <c r="AF2" t="n">
        <v>1.328915225821503e-06</v>
      </c>
      <c r="AG2" t="n">
        <v>0.1754166666666667</v>
      </c>
      <c r="AH2" t="n">
        <v>221201.787071762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6.66</v>
      </c>
      <c r="E3" t="n">
        <v>15.02</v>
      </c>
      <c r="F3" t="n">
        <v>8.300000000000001</v>
      </c>
      <c r="G3" t="n">
        <v>6.22</v>
      </c>
      <c r="H3" t="n">
        <v>0.09</v>
      </c>
      <c r="I3" t="n">
        <v>80</v>
      </c>
      <c r="J3" t="n">
        <v>253.3</v>
      </c>
      <c r="K3" t="n">
        <v>59.19</v>
      </c>
      <c r="L3" t="n">
        <v>1.25</v>
      </c>
      <c r="M3" t="n">
        <v>78</v>
      </c>
      <c r="N3" t="n">
        <v>62.86</v>
      </c>
      <c r="O3" t="n">
        <v>31474.5</v>
      </c>
      <c r="P3" t="n">
        <v>136.82</v>
      </c>
      <c r="Q3" t="n">
        <v>204.23</v>
      </c>
      <c r="R3" t="n">
        <v>72.06999999999999</v>
      </c>
      <c r="S3" t="n">
        <v>17.37</v>
      </c>
      <c r="T3" t="n">
        <v>24874.91</v>
      </c>
      <c r="U3" t="n">
        <v>0.24</v>
      </c>
      <c r="V3" t="n">
        <v>0.62</v>
      </c>
      <c r="W3" t="n">
        <v>1.27</v>
      </c>
      <c r="X3" t="n">
        <v>1.61</v>
      </c>
      <c r="Y3" t="n">
        <v>1</v>
      </c>
      <c r="Z3" t="n">
        <v>10</v>
      </c>
      <c r="AA3" t="n">
        <v>149.7031252639339</v>
      </c>
      <c r="AB3" t="n">
        <v>204.8304204217917</v>
      </c>
      <c r="AC3" t="n">
        <v>185.2816925780949</v>
      </c>
      <c r="AD3" t="n">
        <v>149703.1252639338</v>
      </c>
      <c r="AE3" t="n">
        <v>204830.4204217917</v>
      </c>
      <c r="AF3" t="n">
        <v>1.490121290339458e-06</v>
      </c>
      <c r="AG3" t="n">
        <v>0.1564583333333333</v>
      </c>
      <c r="AH3" t="n">
        <v>185281.6925780949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7.18</v>
      </c>
      <c r="E4" t="n">
        <v>13.93</v>
      </c>
      <c r="F4" t="n">
        <v>7.99</v>
      </c>
      <c r="G4" t="n">
        <v>7.49</v>
      </c>
      <c r="H4" t="n">
        <v>0.11</v>
      </c>
      <c r="I4" t="n">
        <v>64</v>
      </c>
      <c r="J4" t="n">
        <v>253.75</v>
      </c>
      <c r="K4" t="n">
        <v>59.19</v>
      </c>
      <c r="L4" t="n">
        <v>1.5</v>
      </c>
      <c r="M4" t="n">
        <v>62</v>
      </c>
      <c r="N4" t="n">
        <v>63.06</v>
      </c>
      <c r="O4" t="n">
        <v>31530.44</v>
      </c>
      <c r="P4" t="n">
        <v>131.67</v>
      </c>
      <c r="Q4" t="n">
        <v>204.21</v>
      </c>
      <c r="R4" t="n">
        <v>62.17</v>
      </c>
      <c r="S4" t="n">
        <v>17.37</v>
      </c>
      <c r="T4" t="n">
        <v>20008.77</v>
      </c>
      <c r="U4" t="n">
        <v>0.28</v>
      </c>
      <c r="V4" t="n">
        <v>0.64</v>
      </c>
      <c r="W4" t="n">
        <v>1.25</v>
      </c>
      <c r="X4" t="n">
        <v>1.3</v>
      </c>
      <c r="Y4" t="n">
        <v>1</v>
      </c>
      <c r="Z4" t="n">
        <v>10</v>
      </c>
      <c r="AA4" t="n">
        <v>133.836217672634</v>
      </c>
      <c r="AB4" t="n">
        <v>183.1206174568266</v>
      </c>
      <c r="AC4" t="n">
        <v>165.6438427381993</v>
      </c>
      <c r="AD4" t="n">
        <v>133836.217672634</v>
      </c>
      <c r="AE4" t="n">
        <v>183120.6174568266</v>
      </c>
      <c r="AF4" t="n">
        <v>1.606467096792389e-06</v>
      </c>
      <c r="AG4" t="n">
        <v>0.1451041666666667</v>
      </c>
      <c r="AH4" t="n">
        <v>165643.8427381993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7.5637</v>
      </c>
      <c r="E5" t="n">
        <v>13.22</v>
      </c>
      <c r="F5" t="n">
        <v>7.78</v>
      </c>
      <c r="G5" t="n">
        <v>8.640000000000001</v>
      </c>
      <c r="H5" t="n">
        <v>0.12</v>
      </c>
      <c r="I5" t="n">
        <v>54</v>
      </c>
      <c r="J5" t="n">
        <v>254.21</v>
      </c>
      <c r="K5" t="n">
        <v>59.19</v>
      </c>
      <c r="L5" t="n">
        <v>1.75</v>
      </c>
      <c r="M5" t="n">
        <v>52</v>
      </c>
      <c r="N5" t="n">
        <v>63.26</v>
      </c>
      <c r="O5" t="n">
        <v>31586.46</v>
      </c>
      <c r="P5" t="n">
        <v>127.99</v>
      </c>
      <c r="Q5" t="n">
        <v>204.21</v>
      </c>
      <c r="R5" t="n">
        <v>55.58</v>
      </c>
      <c r="S5" t="n">
        <v>17.37</v>
      </c>
      <c r="T5" t="n">
        <v>16762.56</v>
      </c>
      <c r="U5" t="n">
        <v>0.31</v>
      </c>
      <c r="V5" t="n">
        <v>0.66</v>
      </c>
      <c r="W5" t="n">
        <v>1.22</v>
      </c>
      <c r="X5" t="n">
        <v>1.08</v>
      </c>
      <c r="Y5" t="n">
        <v>1</v>
      </c>
      <c r="Z5" t="n">
        <v>10</v>
      </c>
      <c r="AA5" t="n">
        <v>123.6846325090006</v>
      </c>
      <c r="AB5" t="n">
        <v>169.2307707796212</v>
      </c>
      <c r="AC5" t="n">
        <v>153.0796235333396</v>
      </c>
      <c r="AD5" t="n">
        <v>123684.6325090006</v>
      </c>
      <c r="AE5" t="n">
        <v>169230.7707796212</v>
      </c>
      <c r="AF5" t="n">
        <v>1.692316877438523e-06</v>
      </c>
      <c r="AG5" t="n">
        <v>0.1377083333333333</v>
      </c>
      <c r="AH5" t="n">
        <v>153079.6235333396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7.9065</v>
      </c>
      <c r="E6" t="n">
        <v>12.65</v>
      </c>
      <c r="F6" t="n">
        <v>7.59</v>
      </c>
      <c r="G6" t="n">
        <v>9.91</v>
      </c>
      <c r="H6" t="n">
        <v>0.14</v>
      </c>
      <c r="I6" t="n">
        <v>46</v>
      </c>
      <c r="J6" t="n">
        <v>254.66</v>
      </c>
      <c r="K6" t="n">
        <v>59.19</v>
      </c>
      <c r="L6" t="n">
        <v>2</v>
      </c>
      <c r="M6" t="n">
        <v>44</v>
      </c>
      <c r="N6" t="n">
        <v>63.47</v>
      </c>
      <c r="O6" t="n">
        <v>31642.55</v>
      </c>
      <c r="P6" t="n">
        <v>124.9</v>
      </c>
      <c r="Q6" t="n">
        <v>204.2</v>
      </c>
      <c r="R6" t="n">
        <v>49.64</v>
      </c>
      <c r="S6" t="n">
        <v>17.37</v>
      </c>
      <c r="T6" t="n">
        <v>13834.18</v>
      </c>
      <c r="U6" t="n">
        <v>0.35</v>
      </c>
      <c r="V6" t="n">
        <v>0.67</v>
      </c>
      <c r="W6" t="n">
        <v>1.22</v>
      </c>
      <c r="X6" t="n">
        <v>0.9</v>
      </c>
      <c r="Y6" t="n">
        <v>1</v>
      </c>
      <c r="Z6" t="n">
        <v>10</v>
      </c>
      <c r="AA6" t="n">
        <v>115.5761403959071</v>
      </c>
      <c r="AB6" t="n">
        <v>158.1363741490667</v>
      </c>
      <c r="AC6" t="n">
        <v>143.0440605461183</v>
      </c>
      <c r="AD6" t="n">
        <v>115576.1403959071</v>
      </c>
      <c r="AE6" t="n">
        <v>158136.3741490667</v>
      </c>
      <c r="AF6" t="n">
        <v>1.769015612923263e-06</v>
      </c>
      <c r="AG6" t="n">
        <v>0.1317708333333333</v>
      </c>
      <c r="AH6" t="n">
        <v>143044.0605461183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8.1196</v>
      </c>
      <c r="E7" t="n">
        <v>12.32</v>
      </c>
      <c r="F7" t="n">
        <v>7.51</v>
      </c>
      <c r="G7" t="n">
        <v>10.98</v>
      </c>
      <c r="H7" t="n">
        <v>0.16</v>
      </c>
      <c r="I7" t="n">
        <v>41</v>
      </c>
      <c r="J7" t="n">
        <v>255.12</v>
      </c>
      <c r="K7" t="n">
        <v>59.19</v>
      </c>
      <c r="L7" t="n">
        <v>2.25</v>
      </c>
      <c r="M7" t="n">
        <v>39</v>
      </c>
      <c r="N7" t="n">
        <v>63.67</v>
      </c>
      <c r="O7" t="n">
        <v>31698.72</v>
      </c>
      <c r="P7" t="n">
        <v>123.35</v>
      </c>
      <c r="Q7" t="n">
        <v>204.19</v>
      </c>
      <c r="R7" t="n">
        <v>47.11</v>
      </c>
      <c r="S7" t="n">
        <v>17.37</v>
      </c>
      <c r="T7" t="n">
        <v>12592.62</v>
      </c>
      <c r="U7" t="n">
        <v>0.37</v>
      </c>
      <c r="V7" t="n">
        <v>0.68</v>
      </c>
      <c r="W7" t="n">
        <v>1.21</v>
      </c>
      <c r="X7" t="n">
        <v>0.8100000000000001</v>
      </c>
      <c r="Y7" t="n">
        <v>1</v>
      </c>
      <c r="Z7" t="n">
        <v>10</v>
      </c>
      <c r="AA7" t="n">
        <v>111.2639916967753</v>
      </c>
      <c r="AB7" t="n">
        <v>152.2363020603434</v>
      </c>
      <c r="AC7" t="n">
        <v>137.7070830567378</v>
      </c>
      <c r="AD7" t="n">
        <v>111263.9916967754</v>
      </c>
      <c r="AE7" t="n">
        <v>152236.3020603434</v>
      </c>
      <c r="AF7" t="n">
        <v>1.816695019375415e-06</v>
      </c>
      <c r="AG7" t="n">
        <v>0.1283333333333333</v>
      </c>
      <c r="AH7" t="n">
        <v>137707.0830567378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8.359299999999999</v>
      </c>
      <c r="E8" t="n">
        <v>11.96</v>
      </c>
      <c r="F8" t="n">
        <v>7.4</v>
      </c>
      <c r="G8" t="n">
        <v>12.33</v>
      </c>
      <c r="H8" t="n">
        <v>0.17</v>
      </c>
      <c r="I8" t="n">
        <v>36</v>
      </c>
      <c r="J8" t="n">
        <v>255.57</v>
      </c>
      <c r="K8" t="n">
        <v>59.19</v>
      </c>
      <c r="L8" t="n">
        <v>2.5</v>
      </c>
      <c r="M8" t="n">
        <v>34</v>
      </c>
      <c r="N8" t="n">
        <v>63.88</v>
      </c>
      <c r="O8" t="n">
        <v>31754.97</v>
      </c>
      <c r="P8" t="n">
        <v>121.52</v>
      </c>
      <c r="Q8" t="n">
        <v>204.15</v>
      </c>
      <c r="R8" t="n">
        <v>43.73</v>
      </c>
      <c r="S8" t="n">
        <v>17.37</v>
      </c>
      <c r="T8" t="n">
        <v>10929.82</v>
      </c>
      <c r="U8" t="n">
        <v>0.4</v>
      </c>
      <c r="V8" t="n">
        <v>0.6899999999999999</v>
      </c>
      <c r="W8" t="n">
        <v>1.2</v>
      </c>
      <c r="X8" t="n">
        <v>0.71</v>
      </c>
      <c r="Y8" t="n">
        <v>1</v>
      </c>
      <c r="Z8" t="n">
        <v>10</v>
      </c>
      <c r="AA8" t="n">
        <v>106.5509522395889</v>
      </c>
      <c r="AB8" t="n">
        <v>145.7877135503979</v>
      </c>
      <c r="AC8" t="n">
        <v>131.8739387835285</v>
      </c>
      <c r="AD8" t="n">
        <v>106550.9522395889</v>
      </c>
      <c r="AE8" t="n">
        <v>145787.7135503979</v>
      </c>
      <c r="AF8" t="n">
        <v>1.870325961311506e-06</v>
      </c>
      <c r="AG8" t="n">
        <v>0.1245833333333333</v>
      </c>
      <c r="AH8" t="n">
        <v>131873.9387835285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8.504200000000001</v>
      </c>
      <c r="E9" t="n">
        <v>11.76</v>
      </c>
      <c r="F9" t="n">
        <v>7.34</v>
      </c>
      <c r="G9" t="n">
        <v>13.35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31</v>
      </c>
      <c r="N9" t="n">
        <v>64.09</v>
      </c>
      <c r="O9" t="n">
        <v>31811.29</v>
      </c>
      <c r="P9" t="n">
        <v>120.46</v>
      </c>
      <c r="Q9" t="n">
        <v>204.23</v>
      </c>
      <c r="R9" t="n">
        <v>42.15</v>
      </c>
      <c r="S9" t="n">
        <v>17.37</v>
      </c>
      <c r="T9" t="n">
        <v>10152.55</v>
      </c>
      <c r="U9" t="n">
        <v>0.41</v>
      </c>
      <c r="V9" t="n">
        <v>0.7</v>
      </c>
      <c r="W9" t="n">
        <v>1.19</v>
      </c>
      <c r="X9" t="n">
        <v>0.65</v>
      </c>
      <c r="Y9" t="n">
        <v>1</v>
      </c>
      <c r="Z9" t="n">
        <v>10</v>
      </c>
      <c r="AA9" t="n">
        <v>103.882519360293</v>
      </c>
      <c r="AB9" t="n">
        <v>142.136645961997</v>
      </c>
      <c r="AC9" t="n">
        <v>128.5713239614579</v>
      </c>
      <c r="AD9" t="n">
        <v>103882.519360293</v>
      </c>
      <c r="AE9" t="n">
        <v>142136.645961997</v>
      </c>
      <c r="AF9" t="n">
        <v>1.902746167763487e-06</v>
      </c>
      <c r="AG9" t="n">
        <v>0.1225</v>
      </c>
      <c r="AH9" t="n">
        <v>128571.3239614579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8.6578</v>
      </c>
      <c r="E10" t="n">
        <v>11.55</v>
      </c>
      <c r="F10" t="n">
        <v>7.28</v>
      </c>
      <c r="G10" t="n">
        <v>14.56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28</v>
      </c>
      <c r="N10" t="n">
        <v>64.29000000000001</v>
      </c>
      <c r="O10" t="n">
        <v>31867.69</v>
      </c>
      <c r="P10" t="n">
        <v>119.35</v>
      </c>
      <c r="Q10" t="n">
        <v>204.14</v>
      </c>
      <c r="R10" t="n">
        <v>40.12</v>
      </c>
      <c r="S10" t="n">
        <v>17.37</v>
      </c>
      <c r="T10" t="n">
        <v>9152.73</v>
      </c>
      <c r="U10" t="n">
        <v>0.43</v>
      </c>
      <c r="V10" t="n">
        <v>0.7</v>
      </c>
      <c r="W10" t="n">
        <v>1.19</v>
      </c>
      <c r="X10" t="n">
        <v>0.59</v>
      </c>
      <c r="Y10" t="n">
        <v>1</v>
      </c>
      <c r="Z10" t="n">
        <v>10</v>
      </c>
      <c r="AA10" t="n">
        <v>101.1717461260213</v>
      </c>
      <c r="AB10" t="n">
        <v>138.4276464319934</v>
      </c>
      <c r="AC10" t="n">
        <v>125.2163061409831</v>
      </c>
      <c r="AD10" t="n">
        <v>101171.7461260213</v>
      </c>
      <c r="AE10" t="n">
        <v>138427.6464319934</v>
      </c>
      <c r="AF10" t="n">
        <v>1.937112929054199e-06</v>
      </c>
      <c r="AG10" t="n">
        <v>0.1203125</v>
      </c>
      <c r="AH10" t="n">
        <v>125216.3061409831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8.7593</v>
      </c>
      <c r="E11" t="n">
        <v>11.42</v>
      </c>
      <c r="F11" t="n">
        <v>7.24</v>
      </c>
      <c r="G11" t="n">
        <v>15.52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118.63</v>
      </c>
      <c r="Q11" t="n">
        <v>204.25</v>
      </c>
      <c r="R11" t="n">
        <v>38.81</v>
      </c>
      <c r="S11" t="n">
        <v>17.37</v>
      </c>
      <c r="T11" t="n">
        <v>8508.370000000001</v>
      </c>
      <c r="U11" t="n">
        <v>0.45</v>
      </c>
      <c r="V11" t="n">
        <v>0.71</v>
      </c>
      <c r="W11" t="n">
        <v>1.19</v>
      </c>
      <c r="X11" t="n">
        <v>0.55</v>
      </c>
      <c r="Y11" t="n">
        <v>1</v>
      </c>
      <c r="Z11" t="n">
        <v>10</v>
      </c>
      <c r="AA11" t="n">
        <v>99.44000227403384</v>
      </c>
      <c r="AB11" t="n">
        <v>136.0581980945586</v>
      </c>
      <c r="AC11" t="n">
        <v>123.0729946273307</v>
      </c>
      <c r="AD11" t="n">
        <v>99440.00227403385</v>
      </c>
      <c r="AE11" t="n">
        <v>136058.1980945586</v>
      </c>
      <c r="AF11" t="n">
        <v>1.959822735506069e-06</v>
      </c>
      <c r="AG11" t="n">
        <v>0.1189583333333333</v>
      </c>
      <c r="AH11" t="n">
        <v>123072.9946273307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8.9283</v>
      </c>
      <c r="E12" t="n">
        <v>11.2</v>
      </c>
      <c r="F12" t="n">
        <v>7.17</v>
      </c>
      <c r="G12" t="n">
        <v>17.22</v>
      </c>
      <c r="H12" t="n">
        <v>0.24</v>
      </c>
      <c r="I12" t="n">
        <v>25</v>
      </c>
      <c r="J12" t="n">
        <v>257.41</v>
      </c>
      <c r="K12" t="n">
        <v>59.19</v>
      </c>
      <c r="L12" t="n">
        <v>3.5</v>
      </c>
      <c r="M12" t="n">
        <v>23</v>
      </c>
      <c r="N12" t="n">
        <v>64.70999999999999</v>
      </c>
      <c r="O12" t="n">
        <v>31980.84</v>
      </c>
      <c r="P12" t="n">
        <v>117.4</v>
      </c>
      <c r="Q12" t="n">
        <v>204.17</v>
      </c>
      <c r="R12" t="n">
        <v>36.87</v>
      </c>
      <c r="S12" t="n">
        <v>17.37</v>
      </c>
      <c r="T12" t="n">
        <v>7554.18</v>
      </c>
      <c r="U12" t="n">
        <v>0.47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96.61369774137182</v>
      </c>
      <c r="AB12" t="n">
        <v>132.1911235452165</v>
      </c>
      <c r="AC12" t="n">
        <v>119.5749882455033</v>
      </c>
      <c r="AD12" t="n">
        <v>96613.69774137183</v>
      </c>
      <c r="AE12" t="n">
        <v>132191.1235452165</v>
      </c>
      <c r="AF12" t="n">
        <v>1.997635122603271e-06</v>
      </c>
      <c r="AG12" t="n">
        <v>0.1166666666666667</v>
      </c>
      <c r="AH12" t="n">
        <v>119574.9882455033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8.9773</v>
      </c>
      <c r="E13" t="n">
        <v>11.14</v>
      </c>
      <c r="F13" t="n">
        <v>7.16</v>
      </c>
      <c r="G13" t="n">
        <v>17.9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117.11</v>
      </c>
      <c r="Q13" t="n">
        <v>204.2</v>
      </c>
      <c r="R13" t="n">
        <v>36.59</v>
      </c>
      <c r="S13" t="n">
        <v>17.37</v>
      </c>
      <c r="T13" t="n">
        <v>7417.39</v>
      </c>
      <c r="U13" t="n">
        <v>0.47</v>
      </c>
      <c r="V13" t="n">
        <v>0.71</v>
      </c>
      <c r="W13" t="n">
        <v>1.17</v>
      </c>
      <c r="X13" t="n">
        <v>0.47</v>
      </c>
      <c r="Y13" t="n">
        <v>1</v>
      </c>
      <c r="Z13" t="n">
        <v>10</v>
      </c>
      <c r="AA13" t="n">
        <v>95.88752871862252</v>
      </c>
      <c r="AB13" t="n">
        <v>131.1975470519751</v>
      </c>
      <c r="AC13" t="n">
        <v>118.6762372982832</v>
      </c>
      <c r="AD13" t="n">
        <v>95887.52871862252</v>
      </c>
      <c r="AE13" t="n">
        <v>131197.5470519751</v>
      </c>
      <c r="AF13" t="n">
        <v>2.008598477442105e-06</v>
      </c>
      <c r="AG13" t="n">
        <v>0.1160416666666667</v>
      </c>
      <c r="AH13" t="n">
        <v>118676.2372982832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9.097099999999999</v>
      </c>
      <c r="E14" t="n">
        <v>10.99</v>
      </c>
      <c r="F14" t="n">
        <v>7.11</v>
      </c>
      <c r="G14" t="n">
        <v>19.4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116.28</v>
      </c>
      <c r="Q14" t="n">
        <v>204.16</v>
      </c>
      <c r="R14" t="n">
        <v>34.87</v>
      </c>
      <c r="S14" t="n">
        <v>17.37</v>
      </c>
      <c r="T14" t="n">
        <v>6568.91</v>
      </c>
      <c r="U14" t="n">
        <v>0.5</v>
      </c>
      <c r="V14" t="n">
        <v>0.72</v>
      </c>
      <c r="W14" t="n">
        <v>1.17</v>
      </c>
      <c r="X14" t="n">
        <v>0.42</v>
      </c>
      <c r="Y14" t="n">
        <v>1</v>
      </c>
      <c r="Z14" t="n">
        <v>10</v>
      </c>
      <c r="AA14" t="n">
        <v>93.99184770956367</v>
      </c>
      <c r="AB14" t="n">
        <v>128.6037926638384</v>
      </c>
      <c r="AC14" t="n">
        <v>116.3300271885923</v>
      </c>
      <c r="AD14" t="n">
        <v>93991.84770956368</v>
      </c>
      <c r="AE14" t="n">
        <v>128603.7926638384</v>
      </c>
      <c r="AF14" t="n">
        <v>2.035402761313376e-06</v>
      </c>
      <c r="AG14" t="n">
        <v>0.1144791666666667</v>
      </c>
      <c r="AH14" t="n">
        <v>116330.0271885923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9.1563</v>
      </c>
      <c r="E15" t="n">
        <v>10.92</v>
      </c>
      <c r="F15" t="n">
        <v>7.09</v>
      </c>
      <c r="G15" t="n">
        <v>20.26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115.77</v>
      </c>
      <c r="Q15" t="n">
        <v>204.14</v>
      </c>
      <c r="R15" t="n">
        <v>34.27</v>
      </c>
      <c r="S15" t="n">
        <v>17.37</v>
      </c>
      <c r="T15" t="n">
        <v>6271.21</v>
      </c>
      <c r="U15" t="n">
        <v>0.51</v>
      </c>
      <c r="V15" t="n">
        <v>0.72</v>
      </c>
      <c r="W15" t="n">
        <v>1.17</v>
      </c>
      <c r="X15" t="n">
        <v>0.4</v>
      </c>
      <c r="Y15" t="n">
        <v>1</v>
      </c>
      <c r="Z15" t="n">
        <v>10</v>
      </c>
      <c r="AA15" t="n">
        <v>93.0289028289823</v>
      </c>
      <c r="AB15" t="n">
        <v>127.2862489960977</v>
      </c>
      <c r="AC15" t="n">
        <v>115.1382280393163</v>
      </c>
      <c r="AD15" t="n">
        <v>93028.9028289823</v>
      </c>
      <c r="AE15" t="n">
        <v>127286.2489960977</v>
      </c>
      <c r="AF15" t="n">
        <v>2.048648283894171e-06</v>
      </c>
      <c r="AG15" t="n">
        <v>0.11375</v>
      </c>
      <c r="AH15" t="n">
        <v>115138.2280393163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9.208299999999999</v>
      </c>
      <c r="E16" t="n">
        <v>10.86</v>
      </c>
      <c r="F16" t="n">
        <v>7.08</v>
      </c>
      <c r="G16" t="n">
        <v>21.23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115.48</v>
      </c>
      <c r="Q16" t="n">
        <v>204.14</v>
      </c>
      <c r="R16" t="n">
        <v>33.71</v>
      </c>
      <c r="S16" t="n">
        <v>17.37</v>
      </c>
      <c r="T16" t="n">
        <v>5996.62</v>
      </c>
      <c r="U16" t="n">
        <v>0.52</v>
      </c>
      <c r="V16" t="n">
        <v>0.72</v>
      </c>
      <c r="W16" t="n">
        <v>1.17</v>
      </c>
      <c r="X16" t="n">
        <v>0.39</v>
      </c>
      <c r="Y16" t="n">
        <v>1</v>
      </c>
      <c r="Z16" t="n">
        <v>10</v>
      </c>
      <c r="AA16" t="n">
        <v>92.31026834955318</v>
      </c>
      <c r="AB16" t="n">
        <v>126.3029815974276</v>
      </c>
      <c r="AC16" t="n">
        <v>114.2488023011504</v>
      </c>
      <c r="AD16" t="n">
        <v>92310.26834955318</v>
      </c>
      <c r="AE16" t="n">
        <v>126302.9815974276</v>
      </c>
      <c r="AF16" t="n">
        <v>2.060282864539464e-06</v>
      </c>
      <c r="AG16" t="n">
        <v>0.113125</v>
      </c>
      <c r="AH16" t="n">
        <v>114248.8023011504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9.267099999999999</v>
      </c>
      <c r="E17" t="n">
        <v>10.79</v>
      </c>
      <c r="F17" t="n">
        <v>7.06</v>
      </c>
      <c r="G17" t="n">
        <v>22.29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115.1</v>
      </c>
      <c r="Q17" t="n">
        <v>204.18</v>
      </c>
      <c r="R17" t="n">
        <v>33.28</v>
      </c>
      <c r="S17" t="n">
        <v>17.37</v>
      </c>
      <c r="T17" t="n">
        <v>5787.82</v>
      </c>
      <c r="U17" t="n">
        <v>0.52</v>
      </c>
      <c r="V17" t="n">
        <v>0.72</v>
      </c>
      <c r="W17" t="n">
        <v>1.17</v>
      </c>
      <c r="X17" t="n">
        <v>0.36</v>
      </c>
      <c r="Y17" t="n">
        <v>1</v>
      </c>
      <c r="Z17" t="n">
        <v>10</v>
      </c>
      <c r="AA17" t="n">
        <v>91.44976382275142</v>
      </c>
      <c r="AB17" t="n">
        <v>125.1256013410776</v>
      </c>
      <c r="AC17" t="n">
        <v>113.1837895640025</v>
      </c>
      <c r="AD17" t="n">
        <v>91449.76382275143</v>
      </c>
      <c r="AE17" t="n">
        <v>125125.6013410776</v>
      </c>
      <c r="AF17" t="n">
        <v>2.073438890346065e-06</v>
      </c>
      <c r="AG17" t="n">
        <v>0.1123958333333333</v>
      </c>
      <c r="AH17" t="n">
        <v>113183.7895640025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9.3368</v>
      </c>
      <c r="E18" t="n">
        <v>10.71</v>
      </c>
      <c r="F18" t="n">
        <v>7.03</v>
      </c>
      <c r="G18" t="n">
        <v>23.42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114.45</v>
      </c>
      <c r="Q18" t="n">
        <v>204.18</v>
      </c>
      <c r="R18" t="n">
        <v>32.26</v>
      </c>
      <c r="S18" t="n">
        <v>17.37</v>
      </c>
      <c r="T18" t="n">
        <v>5280.25</v>
      </c>
      <c r="U18" t="n">
        <v>0.54</v>
      </c>
      <c r="V18" t="n">
        <v>0.73</v>
      </c>
      <c r="W18" t="n">
        <v>1.16</v>
      </c>
      <c r="X18" t="n">
        <v>0.33</v>
      </c>
      <c r="Y18" t="n">
        <v>1</v>
      </c>
      <c r="Z18" t="n">
        <v>10</v>
      </c>
      <c r="AA18" t="n">
        <v>90.30817809607858</v>
      </c>
      <c r="AB18" t="n">
        <v>123.5636333866368</v>
      </c>
      <c r="AC18" t="n">
        <v>111.7708936388973</v>
      </c>
      <c r="AD18" t="n">
        <v>90308.17809607858</v>
      </c>
      <c r="AE18" t="n">
        <v>123563.6333866368</v>
      </c>
      <c r="AF18" t="n">
        <v>2.089033703249468e-06</v>
      </c>
      <c r="AG18" t="n">
        <v>0.1115625</v>
      </c>
      <c r="AH18" t="n">
        <v>111770.8936388973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9.380599999999999</v>
      </c>
      <c r="E19" t="n">
        <v>10.66</v>
      </c>
      <c r="F19" t="n">
        <v>7.02</v>
      </c>
      <c r="G19" t="n">
        <v>24.79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114.4</v>
      </c>
      <c r="Q19" t="n">
        <v>204.19</v>
      </c>
      <c r="R19" t="n">
        <v>32.18</v>
      </c>
      <c r="S19" t="n">
        <v>17.37</v>
      </c>
      <c r="T19" t="n">
        <v>5245.25</v>
      </c>
      <c r="U19" t="n">
        <v>0.54</v>
      </c>
      <c r="V19" t="n">
        <v>0.73</v>
      </c>
      <c r="W19" t="n">
        <v>1.17</v>
      </c>
      <c r="X19" t="n">
        <v>0.33</v>
      </c>
      <c r="Y19" t="n">
        <v>1</v>
      </c>
      <c r="Z19" t="n">
        <v>10</v>
      </c>
      <c r="AA19" t="n">
        <v>89.83451827546912</v>
      </c>
      <c r="AB19" t="n">
        <v>122.9155511236827</v>
      </c>
      <c r="AC19" t="n">
        <v>111.1846634375302</v>
      </c>
      <c r="AD19" t="n">
        <v>89834.51827546912</v>
      </c>
      <c r="AE19" t="n">
        <v>122915.5511236827</v>
      </c>
      <c r="AF19" t="n">
        <v>2.098833600023772e-06</v>
      </c>
      <c r="AG19" t="n">
        <v>0.1110416666666667</v>
      </c>
      <c r="AH19" t="n">
        <v>111184.6634375302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9.450100000000001</v>
      </c>
      <c r="E20" t="n">
        <v>10.58</v>
      </c>
      <c r="F20" t="n">
        <v>6.99</v>
      </c>
      <c r="G20" t="n">
        <v>26.23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113.81</v>
      </c>
      <c r="Q20" t="n">
        <v>204.17</v>
      </c>
      <c r="R20" t="n">
        <v>31.22</v>
      </c>
      <c r="S20" t="n">
        <v>17.37</v>
      </c>
      <c r="T20" t="n">
        <v>4772.92</v>
      </c>
      <c r="U20" t="n">
        <v>0.5600000000000001</v>
      </c>
      <c r="V20" t="n">
        <v>0.73</v>
      </c>
      <c r="W20" t="n">
        <v>1.16</v>
      </c>
      <c r="X20" t="n">
        <v>0.3</v>
      </c>
      <c r="Y20" t="n">
        <v>1</v>
      </c>
      <c r="Z20" t="n">
        <v>10</v>
      </c>
      <c r="AA20" t="n">
        <v>88.754881389741</v>
      </c>
      <c r="AB20" t="n">
        <v>121.4383443064124</v>
      </c>
      <c r="AC20" t="n">
        <v>109.8484391656269</v>
      </c>
      <c r="AD20" t="n">
        <v>88754.881389741</v>
      </c>
      <c r="AE20" t="n">
        <v>121438.3443064124</v>
      </c>
      <c r="AF20" t="n">
        <v>2.114383664540078e-06</v>
      </c>
      <c r="AG20" t="n">
        <v>0.1102083333333333</v>
      </c>
      <c r="AH20" t="n">
        <v>109848.4391656269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9.438700000000001</v>
      </c>
      <c r="E21" t="n">
        <v>10.59</v>
      </c>
      <c r="F21" t="n">
        <v>7.01</v>
      </c>
      <c r="G21" t="n">
        <v>26.28</v>
      </c>
      <c r="H21" t="n">
        <v>0.39</v>
      </c>
      <c r="I21" t="n">
        <v>16</v>
      </c>
      <c r="J21" t="n">
        <v>261.56</v>
      </c>
      <c r="K21" t="n">
        <v>59.19</v>
      </c>
      <c r="L21" t="n">
        <v>5.75</v>
      </c>
      <c r="M21" t="n">
        <v>14</v>
      </c>
      <c r="N21" t="n">
        <v>66.62</v>
      </c>
      <c r="O21" t="n">
        <v>32493.38</v>
      </c>
      <c r="P21" t="n">
        <v>113.99</v>
      </c>
      <c r="Q21" t="n">
        <v>204.17</v>
      </c>
      <c r="R21" t="n">
        <v>31.77</v>
      </c>
      <c r="S21" t="n">
        <v>17.37</v>
      </c>
      <c r="T21" t="n">
        <v>5046.74</v>
      </c>
      <c r="U21" t="n">
        <v>0.55</v>
      </c>
      <c r="V21" t="n">
        <v>0.73</v>
      </c>
      <c r="W21" t="n">
        <v>1.16</v>
      </c>
      <c r="X21" t="n">
        <v>0.32</v>
      </c>
      <c r="Y21" t="n">
        <v>1</v>
      </c>
      <c r="Z21" t="n">
        <v>10</v>
      </c>
      <c r="AA21" t="n">
        <v>89.02463925165425</v>
      </c>
      <c r="AB21" t="n">
        <v>121.8074389139589</v>
      </c>
      <c r="AC21" t="n">
        <v>110.1823079018568</v>
      </c>
      <c r="AD21" t="n">
        <v>89024.63925165425</v>
      </c>
      <c r="AE21" t="n">
        <v>121807.4389139589</v>
      </c>
      <c r="AF21" t="n">
        <v>2.111833006475532e-06</v>
      </c>
      <c r="AG21" t="n">
        <v>0.1103125</v>
      </c>
      <c r="AH21" t="n">
        <v>110182.3079018568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9.5266</v>
      </c>
      <c r="E22" t="n">
        <v>10.5</v>
      </c>
      <c r="F22" t="n">
        <v>6.96</v>
      </c>
      <c r="G22" t="n">
        <v>27.83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113.09</v>
      </c>
      <c r="Q22" t="n">
        <v>204.15</v>
      </c>
      <c r="R22" t="n">
        <v>30.23</v>
      </c>
      <c r="S22" t="n">
        <v>17.37</v>
      </c>
      <c r="T22" t="n">
        <v>4280.72</v>
      </c>
      <c r="U22" t="n">
        <v>0.57</v>
      </c>
      <c r="V22" t="n">
        <v>0.73</v>
      </c>
      <c r="W22" t="n">
        <v>1.16</v>
      </c>
      <c r="X22" t="n">
        <v>0.27</v>
      </c>
      <c r="Y22" t="n">
        <v>1</v>
      </c>
      <c r="Z22" t="n">
        <v>10</v>
      </c>
      <c r="AA22" t="n">
        <v>87.55372669363967</v>
      </c>
      <c r="AB22" t="n">
        <v>119.7948714600022</v>
      </c>
      <c r="AC22" t="n">
        <v>108.3618170610489</v>
      </c>
      <c r="AD22" t="n">
        <v>87553.72669363968</v>
      </c>
      <c r="AE22" t="n">
        <v>119794.8714600022</v>
      </c>
      <c r="AF22" t="n">
        <v>2.131499922604787e-06</v>
      </c>
      <c r="AG22" t="n">
        <v>0.109375</v>
      </c>
      <c r="AH22" t="n">
        <v>108361.8170610489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9.5724</v>
      </c>
      <c r="E23" t="n">
        <v>10.45</v>
      </c>
      <c r="F23" t="n">
        <v>6.96</v>
      </c>
      <c r="G23" t="n">
        <v>29.82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112.9</v>
      </c>
      <c r="Q23" t="n">
        <v>204.14</v>
      </c>
      <c r="R23" t="n">
        <v>30.17</v>
      </c>
      <c r="S23" t="n">
        <v>17.37</v>
      </c>
      <c r="T23" t="n">
        <v>4259.1</v>
      </c>
      <c r="U23" t="n">
        <v>0.58</v>
      </c>
      <c r="V23" t="n">
        <v>0.73</v>
      </c>
      <c r="W23" t="n">
        <v>1.16</v>
      </c>
      <c r="X23" t="n">
        <v>0.27</v>
      </c>
      <c r="Y23" t="n">
        <v>1</v>
      </c>
      <c r="Z23" t="n">
        <v>10</v>
      </c>
      <c r="AA23" t="n">
        <v>87.03462220085699</v>
      </c>
      <c r="AB23" t="n">
        <v>119.0846097917033</v>
      </c>
      <c r="AC23" t="n">
        <v>107.7193417695137</v>
      </c>
      <c r="AD23" t="n">
        <v>87034.62220085699</v>
      </c>
      <c r="AE23" t="n">
        <v>119084.6097917033</v>
      </c>
      <c r="AF23" t="n">
        <v>2.141747303250065e-06</v>
      </c>
      <c r="AG23" t="n">
        <v>0.1088541666666667</v>
      </c>
      <c r="AH23" t="n">
        <v>107719.3417695137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9.576000000000001</v>
      </c>
      <c r="E24" t="n">
        <v>10.44</v>
      </c>
      <c r="F24" t="n">
        <v>6.95</v>
      </c>
      <c r="G24" t="n">
        <v>29.8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112.92</v>
      </c>
      <c r="Q24" t="n">
        <v>204.14</v>
      </c>
      <c r="R24" t="n">
        <v>29.82</v>
      </c>
      <c r="S24" t="n">
        <v>17.37</v>
      </c>
      <c r="T24" t="n">
        <v>4081.31</v>
      </c>
      <c r="U24" t="n">
        <v>0.58</v>
      </c>
      <c r="V24" t="n">
        <v>0.73</v>
      </c>
      <c r="W24" t="n">
        <v>1.16</v>
      </c>
      <c r="X24" t="n">
        <v>0.26</v>
      </c>
      <c r="Y24" t="n">
        <v>1</v>
      </c>
      <c r="Z24" t="n">
        <v>10</v>
      </c>
      <c r="AA24" t="n">
        <v>86.98369943539868</v>
      </c>
      <c r="AB24" t="n">
        <v>119.0149350174495</v>
      </c>
      <c r="AC24" t="n">
        <v>107.6563166579255</v>
      </c>
      <c r="AD24" t="n">
        <v>86983.69943539868</v>
      </c>
      <c r="AE24" t="n">
        <v>119014.9350174495</v>
      </c>
      <c r="AF24" t="n">
        <v>2.142552774217816e-06</v>
      </c>
      <c r="AG24" t="n">
        <v>0.10875</v>
      </c>
      <c r="AH24" t="n">
        <v>107656.3166579255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9.6435</v>
      </c>
      <c r="E25" t="n">
        <v>10.37</v>
      </c>
      <c r="F25" t="n">
        <v>6.93</v>
      </c>
      <c r="G25" t="n">
        <v>31.98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112.29</v>
      </c>
      <c r="Q25" t="n">
        <v>204.15</v>
      </c>
      <c r="R25" t="n">
        <v>29.27</v>
      </c>
      <c r="S25" t="n">
        <v>17.37</v>
      </c>
      <c r="T25" t="n">
        <v>3812.12</v>
      </c>
      <c r="U25" t="n">
        <v>0.59</v>
      </c>
      <c r="V25" t="n">
        <v>0.74</v>
      </c>
      <c r="W25" t="n">
        <v>1.16</v>
      </c>
      <c r="X25" t="n">
        <v>0.24</v>
      </c>
      <c r="Y25" t="n">
        <v>1</v>
      </c>
      <c r="Z25" t="n">
        <v>10</v>
      </c>
      <c r="AA25" t="n">
        <v>85.97131528037926</v>
      </c>
      <c r="AB25" t="n">
        <v>117.6297463533158</v>
      </c>
      <c r="AC25" t="n">
        <v>106.4033284557718</v>
      </c>
      <c r="AD25" t="n">
        <v>85971.31528037926</v>
      </c>
      <c r="AE25" t="n">
        <v>117629.7463533158</v>
      </c>
      <c r="AF25" t="n">
        <v>2.157655354863148e-06</v>
      </c>
      <c r="AG25" t="n">
        <v>0.1080208333333333</v>
      </c>
      <c r="AH25" t="n">
        <v>106403.3284557718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9.6515</v>
      </c>
      <c r="E26" t="n">
        <v>10.36</v>
      </c>
      <c r="F26" t="n">
        <v>6.92</v>
      </c>
      <c r="G26" t="n">
        <v>31.94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112.19</v>
      </c>
      <c r="Q26" t="n">
        <v>204.14</v>
      </c>
      <c r="R26" t="n">
        <v>28.92</v>
      </c>
      <c r="S26" t="n">
        <v>17.37</v>
      </c>
      <c r="T26" t="n">
        <v>3636.6</v>
      </c>
      <c r="U26" t="n">
        <v>0.6</v>
      </c>
      <c r="V26" t="n">
        <v>0.74</v>
      </c>
      <c r="W26" t="n">
        <v>1.16</v>
      </c>
      <c r="X26" t="n">
        <v>0.23</v>
      </c>
      <c r="Y26" t="n">
        <v>1</v>
      </c>
      <c r="Z26" t="n">
        <v>10</v>
      </c>
      <c r="AA26" t="n">
        <v>85.81522745514739</v>
      </c>
      <c r="AB26" t="n">
        <v>117.4161801047249</v>
      </c>
      <c r="AC26" t="n">
        <v>106.2101446702042</v>
      </c>
      <c r="AD26" t="n">
        <v>85815.2274551474</v>
      </c>
      <c r="AE26" t="n">
        <v>117416.1801047249</v>
      </c>
      <c r="AF26" t="n">
        <v>2.159445290347039e-06</v>
      </c>
      <c r="AG26" t="n">
        <v>0.1079166666666667</v>
      </c>
      <c r="AH26" t="n">
        <v>106210.1446702042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9.637499999999999</v>
      </c>
      <c r="E27" t="n">
        <v>10.38</v>
      </c>
      <c r="F27" t="n">
        <v>6.94</v>
      </c>
      <c r="G27" t="n">
        <v>32.01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112.23</v>
      </c>
      <c r="Q27" t="n">
        <v>204.14</v>
      </c>
      <c r="R27" t="n">
        <v>29.32</v>
      </c>
      <c r="S27" t="n">
        <v>17.37</v>
      </c>
      <c r="T27" t="n">
        <v>3836.01</v>
      </c>
      <c r="U27" t="n">
        <v>0.59</v>
      </c>
      <c r="V27" t="n">
        <v>0.74</v>
      </c>
      <c r="W27" t="n">
        <v>1.16</v>
      </c>
      <c r="X27" t="n">
        <v>0.24</v>
      </c>
      <c r="Y27" t="n">
        <v>1</v>
      </c>
      <c r="Z27" t="n">
        <v>10</v>
      </c>
      <c r="AA27" t="n">
        <v>86.01985087802271</v>
      </c>
      <c r="AB27" t="n">
        <v>117.696154899251</v>
      </c>
      <c r="AC27" t="n">
        <v>106.463399063288</v>
      </c>
      <c r="AD27" t="n">
        <v>86019.85087802271</v>
      </c>
      <c r="AE27" t="n">
        <v>117696.154899251</v>
      </c>
      <c r="AF27" t="n">
        <v>2.156312903250229e-06</v>
      </c>
      <c r="AG27" t="n">
        <v>0.108125</v>
      </c>
      <c r="AH27" t="n">
        <v>106463.399063288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9.702999999999999</v>
      </c>
      <c r="E28" t="n">
        <v>10.31</v>
      </c>
      <c r="F28" t="n">
        <v>6.91</v>
      </c>
      <c r="G28" t="n">
        <v>34.57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111.97</v>
      </c>
      <c r="Q28" t="n">
        <v>204.14</v>
      </c>
      <c r="R28" t="n">
        <v>28.87</v>
      </c>
      <c r="S28" t="n">
        <v>17.37</v>
      </c>
      <c r="T28" t="n">
        <v>3617.8</v>
      </c>
      <c r="U28" t="n">
        <v>0.6</v>
      </c>
      <c r="V28" t="n">
        <v>0.74</v>
      </c>
      <c r="W28" t="n">
        <v>1.15</v>
      </c>
      <c r="X28" t="n">
        <v>0.22</v>
      </c>
      <c r="Y28" t="n">
        <v>1</v>
      </c>
      <c r="Z28" t="n">
        <v>10</v>
      </c>
      <c r="AA28" t="n">
        <v>85.21559984562943</v>
      </c>
      <c r="AB28" t="n">
        <v>116.5957431556797</v>
      </c>
      <c r="AC28" t="n">
        <v>105.4680090720851</v>
      </c>
      <c r="AD28" t="n">
        <v>85215.59984562943</v>
      </c>
      <c r="AE28" t="n">
        <v>116595.7431556797</v>
      </c>
      <c r="AF28" t="n">
        <v>2.170968000024589e-06</v>
      </c>
      <c r="AG28" t="n">
        <v>0.1073958333333333</v>
      </c>
      <c r="AH28" t="n">
        <v>105468.0090720851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9.702500000000001</v>
      </c>
      <c r="E29" t="n">
        <v>10.31</v>
      </c>
      <c r="F29" t="n">
        <v>6.92</v>
      </c>
      <c r="G29" t="n">
        <v>34.58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10</v>
      </c>
      <c r="N29" t="n">
        <v>68.36</v>
      </c>
      <c r="O29" t="n">
        <v>32954.43</v>
      </c>
      <c r="P29" t="n">
        <v>111.85</v>
      </c>
      <c r="Q29" t="n">
        <v>204.14</v>
      </c>
      <c r="R29" t="n">
        <v>28.8</v>
      </c>
      <c r="S29" t="n">
        <v>17.37</v>
      </c>
      <c r="T29" t="n">
        <v>3584.27</v>
      </c>
      <c r="U29" t="n">
        <v>0.6</v>
      </c>
      <c r="V29" t="n">
        <v>0.74</v>
      </c>
      <c r="W29" t="n">
        <v>1.16</v>
      </c>
      <c r="X29" t="n">
        <v>0.22</v>
      </c>
      <c r="Y29" t="n">
        <v>1</v>
      </c>
      <c r="Z29" t="n">
        <v>10</v>
      </c>
      <c r="AA29" t="n">
        <v>85.18217805607387</v>
      </c>
      <c r="AB29" t="n">
        <v>116.5500139887445</v>
      </c>
      <c r="AC29" t="n">
        <v>105.4266442326609</v>
      </c>
      <c r="AD29" t="n">
        <v>85182.17805607387</v>
      </c>
      <c r="AE29" t="n">
        <v>116550.0139887445</v>
      </c>
      <c r="AF29" t="n">
        <v>2.170856129056846e-06</v>
      </c>
      <c r="AG29" t="n">
        <v>0.1073958333333333</v>
      </c>
      <c r="AH29" t="n">
        <v>105426.6442326609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9.7776</v>
      </c>
      <c r="E30" t="n">
        <v>10.23</v>
      </c>
      <c r="F30" t="n">
        <v>6.88</v>
      </c>
      <c r="G30" t="n">
        <v>37.55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111.04</v>
      </c>
      <c r="Q30" t="n">
        <v>204.19</v>
      </c>
      <c r="R30" t="n">
        <v>27.7</v>
      </c>
      <c r="S30" t="n">
        <v>17.37</v>
      </c>
      <c r="T30" t="n">
        <v>3037.64</v>
      </c>
      <c r="U30" t="n">
        <v>0.63</v>
      </c>
      <c r="V30" t="n">
        <v>0.74</v>
      </c>
      <c r="W30" t="n">
        <v>1.16</v>
      </c>
      <c r="X30" t="n">
        <v>0.19</v>
      </c>
      <c r="Y30" t="n">
        <v>1</v>
      </c>
      <c r="Z30" t="n">
        <v>10</v>
      </c>
      <c r="AA30" t="n">
        <v>83.97213182555417</v>
      </c>
      <c r="AB30" t="n">
        <v>114.8943753526762</v>
      </c>
      <c r="AC30" t="n">
        <v>103.929017424315</v>
      </c>
      <c r="AD30" t="n">
        <v>83972.13182555417</v>
      </c>
      <c r="AE30" t="n">
        <v>114894.3753526762</v>
      </c>
      <c r="AF30" t="n">
        <v>2.187659148411875e-06</v>
      </c>
      <c r="AG30" t="n">
        <v>0.1065625</v>
      </c>
      <c r="AH30" t="n">
        <v>103929.017424315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9.782299999999999</v>
      </c>
      <c r="E31" t="n">
        <v>10.22</v>
      </c>
      <c r="F31" t="n">
        <v>6.88</v>
      </c>
      <c r="G31" t="n">
        <v>37.53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110.93</v>
      </c>
      <c r="Q31" t="n">
        <v>204.14</v>
      </c>
      <c r="R31" t="n">
        <v>27.8</v>
      </c>
      <c r="S31" t="n">
        <v>17.37</v>
      </c>
      <c r="T31" t="n">
        <v>3088.23</v>
      </c>
      <c r="U31" t="n">
        <v>0.62</v>
      </c>
      <c r="V31" t="n">
        <v>0.74</v>
      </c>
      <c r="W31" t="n">
        <v>1.15</v>
      </c>
      <c r="X31" t="n">
        <v>0.19</v>
      </c>
      <c r="Y31" t="n">
        <v>1</v>
      </c>
      <c r="Z31" t="n">
        <v>10</v>
      </c>
      <c r="AA31" t="n">
        <v>83.87121185628885</v>
      </c>
      <c r="AB31" t="n">
        <v>114.7562921984526</v>
      </c>
      <c r="AC31" t="n">
        <v>103.8041127325296</v>
      </c>
      <c r="AD31" t="n">
        <v>83871.21185628885</v>
      </c>
      <c r="AE31" t="n">
        <v>114756.2921984526</v>
      </c>
      <c r="AF31" t="n">
        <v>2.188710735508661e-06</v>
      </c>
      <c r="AG31" t="n">
        <v>0.1064583333333333</v>
      </c>
      <c r="AH31" t="n">
        <v>103804.1127325296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9.7728</v>
      </c>
      <c r="E32" t="n">
        <v>10.23</v>
      </c>
      <c r="F32" t="n">
        <v>6.89</v>
      </c>
      <c r="G32" t="n">
        <v>37.58</v>
      </c>
      <c r="H32" t="n">
        <v>0.57</v>
      </c>
      <c r="I32" t="n">
        <v>11</v>
      </c>
      <c r="J32" t="n">
        <v>266.71</v>
      </c>
      <c r="K32" t="n">
        <v>59.19</v>
      </c>
      <c r="L32" t="n">
        <v>8.5</v>
      </c>
      <c r="M32" t="n">
        <v>9</v>
      </c>
      <c r="N32" t="n">
        <v>69.02</v>
      </c>
      <c r="O32" t="n">
        <v>33128.7</v>
      </c>
      <c r="P32" t="n">
        <v>111.12</v>
      </c>
      <c r="Q32" t="n">
        <v>204.16</v>
      </c>
      <c r="R32" t="n">
        <v>28.1</v>
      </c>
      <c r="S32" t="n">
        <v>17.37</v>
      </c>
      <c r="T32" t="n">
        <v>3237.52</v>
      </c>
      <c r="U32" t="n">
        <v>0.62</v>
      </c>
      <c r="V32" t="n">
        <v>0.74</v>
      </c>
      <c r="W32" t="n">
        <v>1.15</v>
      </c>
      <c r="X32" t="n">
        <v>0.2</v>
      </c>
      <c r="Y32" t="n">
        <v>1</v>
      </c>
      <c r="Z32" t="n">
        <v>10</v>
      </c>
      <c r="AA32" t="n">
        <v>84.08633896676511</v>
      </c>
      <c r="AB32" t="n">
        <v>115.0506386017444</v>
      </c>
      <c r="AC32" t="n">
        <v>104.0703671282091</v>
      </c>
      <c r="AD32" t="n">
        <v>84086.33896676511</v>
      </c>
      <c r="AE32" t="n">
        <v>115050.6386017444</v>
      </c>
      <c r="AF32" t="n">
        <v>2.18658518712154e-06</v>
      </c>
      <c r="AG32" t="n">
        <v>0.1065625</v>
      </c>
      <c r="AH32" t="n">
        <v>104070.3671282091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9.7736</v>
      </c>
      <c r="E33" t="n">
        <v>10.23</v>
      </c>
      <c r="F33" t="n">
        <v>6.89</v>
      </c>
      <c r="G33" t="n">
        <v>37.58</v>
      </c>
      <c r="H33" t="n">
        <v>0.58</v>
      </c>
      <c r="I33" t="n">
        <v>11</v>
      </c>
      <c r="J33" t="n">
        <v>267.18</v>
      </c>
      <c r="K33" t="n">
        <v>59.19</v>
      </c>
      <c r="L33" t="n">
        <v>8.75</v>
      </c>
      <c r="M33" t="n">
        <v>9</v>
      </c>
      <c r="N33" t="n">
        <v>69.23999999999999</v>
      </c>
      <c r="O33" t="n">
        <v>33186.95</v>
      </c>
      <c r="P33" t="n">
        <v>110.86</v>
      </c>
      <c r="Q33" t="n">
        <v>204.15</v>
      </c>
      <c r="R33" t="n">
        <v>27.87</v>
      </c>
      <c r="S33" t="n">
        <v>17.37</v>
      </c>
      <c r="T33" t="n">
        <v>3121.3</v>
      </c>
      <c r="U33" t="n">
        <v>0.62</v>
      </c>
      <c r="V33" t="n">
        <v>0.74</v>
      </c>
      <c r="W33" t="n">
        <v>1.16</v>
      </c>
      <c r="X33" t="n">
        <v>0.2</v>
      </c>
      <c r="Y33" t="n">
        <v>1</v>
      </c>
      <c r="Z33" t="n">
        <v>10</v>
      </c>
      <c r="AA33" t="n">
        <v>83.93484866123607</v>
      </c>
      <c r="AB33" t="n">
        <v>114.8433628824391</v>
      </c>
      <c r="AC33" t="n">
        <v>103.8828735126409</v>
      </c>
      <c r="AD33" t="n">
        <v>83934.84866123607</v>
      </c>
      <c r="AE33" t="n">
        <v>114843.362882439</v>
      </c>
      <c r="AF33" t="n">
        <v>2.186764180669929e-06</v>
      </c>
      <c r="AG33" t="n">
        <v>0.1065625</v>
      </c>
      <c r="AH33" t="n">
        <v>103882.8735126409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9.8431</v>
      </c>
      <c r="E34" t="n">
        <v>10.16</v>
      </c>
      <c r="F34" t="n">
        <v>6.87</v>
      </c>
      <c r="G34" t="n">
        <v>41.19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110.39</v>
      </c>
      <c r="Q34" t="n">
        <v>204.14</v>
      </c>
      <c r="R34" t="n">
        <v>27.25</v>
      </c>
      <c r="S34" t="n">
        <v>17.37</v>
      </c>
      <c r="T34" t="n">
        <v>2816.95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83.03561263825661</v>
      </c>
      <c r="AB34" t="n">
        <v>113.6129884843057</v>
      </c>
      <c r="AC34" t="n">
        <v>102.7699243202237</v>
      </c>
      <c r="AD34" t="n">
        <v>83035.61263825661</v>
      </c>
      <c r="AE34" t="n">
        <v>113612.9884843057</v>
      </c>
      <c r="AF34" t="n">
        <v>2.202314245186235e-06</v>
      </c>
      <c r="AG34" t="n">
        <v>0.1058333333333333</v>
      </c>
      <c r="AH34" t="n">
        <v>102769.9243202237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9.8414</v>
      </c>
      <c r="E35" t="n">
        <v>10.16</v>
      </c>
      <c r="F35" t="n">
        <v>6.87</v>
      </c>
      <c r="G35" t="n">
        <v>41.2</v>
      </c>
      <c r="H35" t="n">
        <v>0.61</v>
      </c>
      <c r="I35" t="n">
        <v>10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110.41</v>
      </c>
      <c r="Q35" t="n">
        <v>204.15</v>
      </c>
      <c r="R35" t="n">
        <v>27.31</v>
      </c>
      <c r="S35" t="n">
        <v>17.37</v>
      </c>
      <c r="T35" t="n">
        <v>2847.53</v>
      </c>
      <c r="U35" t="n">
        <v>0.64</v>
      </c>
      <c r="V35" t="n">
        <v>0.74</v>
      </c>
      <c r="W35" t="n">
        <v>1.15</v>
      </c>
      <c r="X35" t="n">
        <v>0.18</v>
      </c>
      <c r="Y35" t="n">
        <v>1</v>
      </c>
      <c r="Z35" t="n">
        <v>10</v>
      </c>
      <c r="AA35" t="n">
        <v>83.06067631907842</v>
      </c>
      <c r="AB35" t="n">
        <v>113.6472817181376</v>
      </c>
      <c r="AC35" t="n">
        <v>102.8009446559496</v>
      </c>
      <c r="AD35" t="n">
        <v>83060.67631907843</v>
      </c>
      <c r="AE35" t="n">
        <v>113647.2817181376</v>
      </c>
      <c r="AF35" t="n">
        <v>2.201933883895907e-06</v>
      </c>
      <c r="AG35" t="n">
        <v>0.1058333333333333</v>
      </c>
      <c r="AH35" t="n">
        <v>102800.9446559496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9.846299999999999</v>
      </c>
      <c r="E36" t="n">
        <v>10.16</v>
      </c>
      <c r="F36" t="n">
        <v>6.86</v>
      </c>
      <c r="G36" t="n">
        <v>41.17</v>
      </c>
      <c r="H36" t="n">
        <v>0.63</v>
      </c>
      <c r="I36" t="n">
        <v>10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110.47</v>
      </c>
      <c r="Q36" t="n">
        <v>204.16</v>
      </c>
      <c r="R36" t="n">
        <v>27.08</v>
      </c>
      <c r="S36" t="n">
        <v>17.37</v>
      </c>
      <c r="T36" t="n">
        <v>2734.32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83.02431799001255</v>
      </c>
      <c r="AB36" t="n">
        <v>113.5975346482935</v>
      </c>
      <c r="AC36" t="n">
        <v>102.7559453766308</v>
      </c>
      <c r="AD36" t="n">
        <v>83024.31799001255</v>
      </c>
      <c r="AE36" t="n">
        <v>113597.5346482935</v>
      </c>
      <c r="AF36" t="n">
        <v>2.203030219379791e-06</v>
      </c>
      <c r="AG36" t="n">
        <v>0.1058333333333333</v>
      </c>
      <c r="AH36" t="n">
        <v>102755.9453766308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9.8371</v>
      </c>
      <c r="E37" t="n">
        <v>10.17</v>
      </c>
      <c r="F37" t="n">
        <v>6.87</v>
      </c>
      <c r="G37" t="n">
        <v>41.23</v>
      </c>
      <c r="H37" t="n">
        <v>0.64</v>
      </c>
      <c r="I37" t="n">
        <v>10</v>
      </c>
      <c r="J37" t="n">
        <v>269.08</v>
      </c>
      <c r="K37" t="n">
        <v>59.19</v>
      </c>
      <c r="L37" t="n">
        <v>9.75</v>
      </c>
      <c r="M37" t="n">
        <v>8</v>
      </c>
      <c r="N37" t="n">
        <v>70.14</v>
      </c>
      <c r="O37" t="n">
        <v>33420.83</v>
      </c>
      <c r="P37" t="n">
        <v>110.29</v>
      </c>
      <c r="Q37" t="n">
        <v>204.15</v>
      </c>
      <c r="R37" t="n">
        <v>27.45</v>
      </c>
      <c r="S37" t="n">
        <v>17.37</v>
      </c>
      <c r="T37" t="n">
        <v>2918.13</v>
      </c>
      <c r="U37" t="n">
        <v>0.63</v>
      </c>
      <c r="V37" t="n">
        <v>0.74</v>
      </c>
      <c r="W37" t="n">
        <v>1.15</v>
      </c>
      <c r="X37" t="n">
        <v>0.18</v>
      </c>
      <c r="Y37" t="n">
        <v>1</v>
      </c>
      <c r="Z37" t="n">
        <v>10</v>
      </c>
      <c r="AA37" t="n">
        <v>83.03006615894975</v>
      </c>
      <c r="AB37" t="n">
        <v>113.6053995466246</v>
      </c>
      <c r="AC37" t="n">
        <v>102.7630596601037</v>
      </c>
      <c r="AD37" t="n">
        <v>83030.06615894975</v>
      </c>
      <c r="AE37" t="n">
        <v>113605.3995466246</v>
      </c>
      <c r="AF37" t="n">
        <v>2.200971793573316e-06</v>
      </c>
      <c r="AG37" t="n">
        <v>0.1059375</v>
      </c>
      <c r="AH37" t="n">
        <v>102763.0596601037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9.904500000000001</v>
      </c>
      <c r="E38" t="n">
        <v>10.1</v>
      </c>
      <c r="F38" t="n">
        <v>6.85</v>
      </c>
      <c r="G38" t="n">
        <v>45.68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7</v>
      </c>
      <c r="N38" t="n">
        <v>70.36</v>
      </c>
      <c r="O38" t="n">
        <v>33479.51</v>
      </c>
      <c r="P38" t="n">
        <v>109.98</v>
      </c>
      <c r="Q38" t="n">
        <v>204.14</v>
      </c>
      <c r="R38" t="n">
        <v>26.88</v>
      </c>
      <c r="S38" t="n">
        <v>17.37</v>
      </c>
      <c r="T38" t="n">
        <v>2637.49</v>
      </c>
      <c r="U38" t="n">
        <v>0.65</v>
      </c>
      <c r="V38" t="n">
        <v>0.75</v>
      </c>
      <c r="W38" t="n">
        <v>1.15</v>
      </c>
      <c r="X38" t="n">
        <v>0.16</v>
      </c>
      <c r="Y38" t="n">
        <v>1</v>
      </c>
      <c r="Z38" t="n">
        <v>10</v>
      </c>
      <c r="AA38" t="n">
        <v>82.2478246576962</v>
      </c>
      <c r="AB38" t="n">
        <v>112.5351022145506</v>
      </c>
      <c r="AC38" t="n">
        <v>101.7949100032308</v>
      </c>
      <c r="AD38" t="n">
        <v>82247.8246576962</v>
      </c>
      <c r="AE38" t="n">
        <v>112535.1022145506</v>
      </c>
      <c r="AF38" t="n">
        <v>2.2160520000251e-06</v>
      </c>
      <c r="AG38" t="n">
        <v>0.1052083333333333</v>
      </c>
      <c r="AH38" t="n">
        <v>101794.9100032308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9.8985</v>
      </c>
      <c r="E39" t="n">
        <v>10.1</v>
      </c>
      <c r="F39" t="n">
        <v>6.86</v>
      </c>
      <c r="G39" t="n">
        <v>45.72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110.25</v>
      </c>
      <c r="Q39" t="n">
        <v>204.14</v>
      </c>
      <c r="R39" t="n">
        <v>27.18</v>
      </c>
      <c r="S39" t="n">
        <v>17.37</v>
      </c>
      <c r="T39" t="n">
        <v>2788.77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82.47393798899169</v>
      </c>
      <c r="AB39" t="n">
        <v>112.8444804498452</v>
      </c>
      <c r="AC39" t="n">
        <v>102.074761613964</v>
      </c>
      <c r="AD39" t="n">
        <v>82473.93798899169</v>
      </c>
      <c r="AE39" t="n">
        <v>112844.4804498452</v>
      </c>
      <c r="AF39" t="n">
        <v>2.214709548412181e-06</v>
      </c>
      <c r="AG39" t="n">
        <v>0.1052083333333333</v>
      </c>
      <c r="AH39" t="n">
        <v>102074.761613964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9.899900000000001</v>
      </c>
      <c r="E40" t="n">
        <v>10.1</v>
      </c>
      <c r="F40" t="n">
        <v>6.86</v>
      </c>
      <c r="G40" t="n">
        <v>45.71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7</v>
      </c>
      <c r="N40" t="n">
        <v>70.81999999999999</v>
      </c>
      <c r="O40" t="n">
        <v>33597.14</v>
      </c>
      <c r="P40" t="n">
        <v>110.18</v>
      </c>
      <c r="Q40" t="n">
        <v>204.17</v>
      </c>
      <c r="R40" t="n">
        <v>26.97</v>
      </c>
      <c r="S40" t="n">
        <v>17.37</v>
      </c>
      <c r="T40" t="n">
        <v>2683.62</v>
      </c>
      <c r="U40" t="n">
        <v>0.64</v>
      </c>
      <c r="V40" t="n">
        <v>0.74</v>
      </c>
      <c r="W40" t="n">
        <v>1.15</v>
      </c>
      <c r="X40" t="n">
        <v>0.16</v>
      </c>
      <c r="Y40" t="n">
        <v>1</v>
      </c>
      <c r="Z40" t="n">
        <v>10</v>
      </c>
      <c r="AA40" t="n">
        <v>82.4240734042594</v>
      </c>
      <c r="AB40" t="n">
        <v>112.7762535251442</v>
      </c>
      <c r="AC40" t="n">
        <v>102.0130461711994</v>
      </c>
      <c r="AD40" t="n">
        <v>82424.0734042594</v>
      </c>
      <c r="AE40" t="n">
        <v>112776.2535251442</v>
      </c>
      <c r="AF40" t="n">
        <v>2.215022787121862e-06</v>
      </c>
      <c r="AG40" t="n">
        <v>0.1052083333333333</v>
      </c>
      <c r="AH40" t="n">
        <v>102013.0461711994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9.8996</v>
      </c>
      <c r="E41" t="n">
        <v>10.1</v>
      </c>
      <c r="F41" t="n">
        <v>6.86</v>
      </c>
      <c r="G41" t="n">
        <v>45.71</v>
      </c>
      <c r="H41" t="n">
        <v>0.71</v>
      </c>
      <c r="I41" t="n">
        <v>9</v>
      </c>
      <c r="J41" t="n">
        <v>270.99</v>
      </c>
      <c r="K41" t="n">
        <v>59.19</v>
      </c>
      <c r="L41" t="n">
        <v>10.75</v>
      </c>
      <c r="M41" t="n">
        <v>7</v>
      </c>
      <c r="N41" t="n">
        <v>71.04000000000001</v>
      </c>
      <c r="O41" t="n">
        <v>33656.08</v>
      </c>
      <c r="P41" t="n">
        <v>109.99</v>
      </c>
      <c r="Q41" t="n">
        <v>204.14</v>
      </c>
      <c r="R41" t="n">
        <v>27.03</v>
      </c>
      <c r="S41" t="n">
        <v>17.37</v>
      </c>
      <c r="T41" t="n">
        <v>2712.01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82.32206591109043</v>
      </c>
      <c r="AB41" t="n">
        <v>112.6366823727376</v>
      </c>
      <c r="AC41" t="n">
        <v>101.886795493689</v>
      </c>
      <c r="AD41" t="n">
        <v>82322.06591109044</v>
      </c>
      <c r="AE41" t="n">
        <v>112636.6823727376</v>
      </c>
      <c r="AF41" t="n">
        <v>2.214955664541216e-06</v>
      </c>
      <c r="AG41" t="n">
        <v>0.1052083333333333</v>
      </c>
      <c r="AH41" t="n">
        <v>101886.795493689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9.902100000000001</v>
      </c>
      <c r="E42" t="n">
        <v>10.1</v>
      </c>
      <c r="F42" t="n">
        <v>6.85</v>
      </c>
      <c r="G42" t="n">
        <v>45.69</v>
      </c>
      <c r="H42" t="n">
        <v>0.72</v>
      </c>
      <c r="I42" t="n">
        <v>9</v>
      </c>
      <c r="J42" t="n">
        <v>271.47</v>
      </c>
      <c r="K42" t="n">
        <v>59.19</v>
      </c>
      <c r="L42" t="n">
        <v>11</v>
      </c>
      <c r="M42" t="n">
        <v>7</v>
      </c>
      <c r="N42" t="n">
        <v>71.27</v>
      </c>
      <c r="O42" t="n">
        <v>33715.11</v>
      </c>
      <c r="P42" t="n">
        <v>109.75</v>
      </c>
      <c r="Q42" t="n">
        <v>204.15</v>
      </c>
      <c r="R42" t="n">
        <v>27</v>
      </c>
      <c r="S42" t="n">
        <v>17.37</v>
      </c>
      <c r="T42" t="n">
        <v>2697.38</v>
      </c>
      <c r="U42" t="n">
        <v>0.64</v>
      </c>
      <c r="V42" t="n">
        <v>0.75</v>
      </c>
      <c r="W42" t="n">
        <v>1.15</v>
      </c>
      <c r="X42" t="n">
        <v>0.16</v>
      </c>
      <c r="Y42" t="n">
        <v>1</v>
      </c>
      <c r="Z42" t="n">
        <v>10</v>
      </c>
      <c r="AA42" t="n">
        <v>82.14088133450043</v>
      </c>
      <c r="AB42" t="n">
        <v>112.3887776417479</v>
      </c>
      <c r="AC42" t="n">
        <v>101.6625504422884</v>
      </c>
      <c r="AD42" t="n">
        <v>82140.88133450043</v>
      </c>
      <c r="AE42" t="n">
        <v>112388.7776417478</v>
      </c>
      <c r="AF42" t="n">
        <v>2.215515019379933e-06</v>
      </c>
      <c r="AG42" t="n">
        <v>0.1052083333333333</v>
      </c>
      <c r="AH42" t="n">
        <v>101662.5504422884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9.9679</v>
      </c>
      <c r="E43" t="n">
        <v>10.03</v>
      </c>
      <c r="F43" t="n">
        <v>6.84</v>
      </c>
      <c r="G43" t="n">
        <v>51.27</v>
      </c>
      <c r="H43" t="n">
        <v>0.74</v>
      </c>
      <c r="I43" t="n">
        <v>8</v>
      </c>
      <c r="J43" t="n">
        <v>271.95</v>
      </c>
      <c r="K43" t="n">
        <v>59.19</v>
      </c>
      <c r="L43" t="n">
        <v>11.25</v>
      </c>
      <c r="M43" t="n">
        <v>6</v>
      </c>
      <c r="N43" t="n">
        <v>71.5</v>
      </c>
      <c r="O43" t="n">
        <v>33774.23</v>
      </c>
      <c r="P43" t="n">
        <v>109.29</v>
      </c>
      <c r="Q43" t="n">
        <v>204.19</v>
      </c>
      <c r="R43" t="n">
        <v>26.37</v>
      </c>
      <c r="S43" t="n">
        <v>17.37</v>
      </c>
      <c r="T43" t="n">
        <v>2385.36</v>
      </c>
      <c r="U43" t="n">
        <v>0.66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81.32938158928535</v>
      </c>
      <c r="AB43" t="n">
        <v>111.2784478895031</v>
      </c>
      <c r="AC43" t="n">
        <v>100.6581890032399</v>
      </c>
      <c r="AD43" t="n">
        <v>81329.38158928535</v>
      </c>
      <c r="AE43" t="n">
        <v>111278.4478895031</v>
      </c>
      <c r="AF43" t="n">
        <v>2.230237238734938e-06</v>
      </c>
      <c r="AG43" t="n">
        <v>0.1044791666666667</v>
      </c>
      <c r="AH43" t="n">
        <v>100658.1890032399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9.9831</v>
      </c>
      <c r="E44" t="n">
        <v>10.02</v>
      </c>
      <c r="F44" t="n">
        <v>6.82</v>
      </c>
      <c r="G44" t="n">
        <v>51.16</v>
      </c>
      <c r="H44" t="n">
        <v>0.75</v>
      </c>
      <c r="I44" t="n">
        <v>8</v>
      </c>
      <c r="J44" t="n">
        <v>272.43</v>
      </c>
      <c r="K44" t="n">
        <v>59.19</v>
      </c>
      <c r="L44" t="n">
        <v>11.5</v>
      </c>
      <c r="M44" t="n">
        <v>6</v>
      </c>
      <c r="N44" t="n">
        <v>71.73</v>
      </c>
      <c r="O44" t="n">
        <v>33833.57</v>
      </c>
      <c r="P44" t="n">
        <v>109.08</v>
      </c>
      <c r="Q44" t="n">
        <v>204.15</v>
      </c>
      <c r="R44" t="n">
        <v>25.8</v>
      </c>
      <c r="S44" t="n">
        <v>17.37</v>
      </c>
      <c r="T44" t="n">
        <v>2102.46</v>
      </c>
      <c r="U44" t="n">
        <v>0.67</v>
      </c>
      <c r="V44" t="n">
        <v>0.75</v>
      </c>
      <c r="W44" t="n">
        <v>1.15</v>
      </c>
      <c r="X44" t="n">
        <v>0.13</v>
      </c>
      <c r="Y44" t="n">
        <v>1</v>
      </c>
      <c r="Z44" t="n">
        <v>10</v>
      </c>
      <c r="AA44" t="n">
        <v>81.03621020915969</v>
      </c>
      <c r="AB44" t="n">
        <v>110.8773178734069</v>
      </c>
      <c r="AC44" t="n">
        <v>100.2953422728903</v>
      </c>
      <c r="AD44" t="n">
        <v>81036.21020915969</v>
      </c>
      <c r="AE44" t="n">
        <v>110877.3178734069</v>
      </c>
      <c r="AF44" t="n">
        <v>2.233638116154331e-06</v>
      </c>
      <c r="AG44" t="n">
        <v>0.104375</v>
      </c>
      <c r="AH44" t="n">
        <v>100295.3422728903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9.9825</v>
      </c>
      <c r="E45" t="n">
        <v>10.02</v>
      </c>
      <c r="F45" t="n">
        <v>6.82</v>
      </c>
      <c r="G45" t="n">
        <v>51.16</v>
      </c>
      <c r="H45" t="n">
        <v>0.77</v>
      </c>
      <c r="I45" t="n">
        <v>8</v>
      </c>
      <c r="J45" t="n">
        <v>272.91</v>
      </c>
      <c r="K45" t="n">
        <v>59.19</v>
      </c>
      <c r="L45" t="n">
        <v>11.75</v>
      </c>
      <c r="M45" t="n">
        <v>6</v>
      </c>
      <c r="N45" t="n">
        <v>71.95999999999999</v>
      </c>
      <c r="O45" t="n">
        <v>33892.87</v>
      </c>
      <c r="P45" t="n">
        <v>108.91</v>
      </c>
      <c r="Q45" t="n">
        <v>204.16</v>
      </c>
      <c r="R45" t="n">
        <v>25.89</v>
      </c>
      <c r="S45" t="n">
        <v>17.37</v>
      </c>
      <c r="T45" t="n">
        <v>2145.57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80.94828768322481</v>
      </c>
      <c r="AB45" t="n">
        <v>110.7570183945547</v>
      </c>
      <c r="AC45" t="n">
        <v>100.1865240074584</v>
      </c>
      <c r="AD45" t="n">
        <v>80948.2876832248</v>
      </c>
      <c r="AE45" t="n">
        <v>110757.0183945547</v>
      </c>
      <c r="AF45" t="n">
        <v>2.233503870993039e-06</v>
      </c>
      <c r="AG45" t="n">
        <v>0.104375</v>
      </c>
      <c r="AH45" t="n">
        <v>100186.5240074584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9.972899999999999</v>
      </c>
      <c r="E46" t="n">
        <v>10.03</v>
      </c>
      <c r="F46" t="n">
        <v>6.83</v>
      </c>
      <c r="G46" t="n">
        <v>51.23</v>
      </c>
      <c r="H46" t="n">
        <v>0.78</v>
      </c>
      <c r="I46" t="n">
        <v>8</v>
      </c>
      <c r="J46" t="n">
        <v>273.39</v>
      </c>
      <c r="K46" t="n">
        <v>59.19</v>
      </c>
      <c r="L46" t="n">
        <v>12</v>
      </c>
      <c r="M46" t="n">
        <v>6</v>
      </c>
      <c r="N46" t="n">
        <v>72.2</v>
      </c>
      <c r="O46" t="n">
        <v>33952.26</v>
      </c>
      <c r="P46" t="n">
        <v>108.92</v>
      </c>
      <c r="Q46" t="n">
        <v>204.18</v>
      </c>
      <c r="R46" t="n">
        <v>26.28</v>
      </c>
      <c r="S46" t="n">
        <v>17.37</v>
      </c>
      <c r="T46" t="n">
        <v>2344.01</v>
      </c>
      <c r="U46" t="n">
        <v>0.66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81.05889741734092</v>
      </c>
      <c r="AB46" t="n">
        <v>110.9083595125294</v>
      </c>
      <c r="AC46" t="n">
        <v>100.3234213415422</v>
      </c>
      <c r="AD46" t="n">
        <v>81058.89741734092</v>
      </c>
      <c r="AE46" t="n">
        <v>110908.3595125294</v>
      </c>
      <c r="AF46" t="n">
        <v>2.23135594841237e-06</v>
      </c>
      <c r="AG46" t="n">
        <v>0.1044791666666667</v>
      </c>
      <c r="AH46" t="n">
        <v>100323.4213415422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9.9778</v>
      </c>
      <c r="E47" t="n">
        <v>10.02</v>
      </c>
      <c r="F47" t="n">
        <v>6.83</v>
      </c>
      <c r="G47" t="n">
        <v>51.2</v>
      </c>
      <c r="H47" t="n">
        <v>0.8</v>
      </c>
      <c r="I47" t="n">
        <v>8</v>
      </c>
      <c r="J47" t="n">
        <v>273.87</v>
      </c>
      <c r="K47" t="n">
        <v>59.19</v>
      </c>
      <c r="L47" t="n">
        <v>12.25</v>
      </c>
      <c r="M47" t="n">
        <v>6</v>
      </c>
      <c r="N47" t="n">
        <v>72.43000000000001</v>
      </c>
      <c r="O47" t="n">
        <v>34011.74</v>
      </c>
      <c r="P47" t="n">
        <v>108.8</v>
      </c>
      <c r="Q47" t="n">
        <v>204.14</v>
      </c>
      <c r="R47" t="n">
        <v>26.14</v>
      </c>
      <c r="S47" t="n">
        <v>17.37</v>
      </c>
      <c r="T47" t="n">
        <v>2272.12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80.95427806691823</v>
      </c>
      <c r="AB47" t="n">
        <v>110.7652147018012</v>
      </c>
      <c r="AC47" t="n">
        <v>100.1939380706449</v>
      </c>
      <c r="AD47" t="n">
        <v>80954.27806691824</v>
      </c>
      <c r="AE47" t="n">
        <v>110765.2147018012</v>
      </c>
      <c r="AF47" t="n">
        <v>2.232452283896253e-06</v>
      </c>
      <c r="AG47" t="n">
        <v>0.104375</v>
      </c>
      <c r="AH47" t="n">
        <v>100193.9380706449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9.9803</v>
      </c>
      <c r="E48" t="n">
        <v>10.02</v>
      </c>
      <c r="F48" t="n">
        <v>6.82</v>
      </c>
      <c r="G48" t="n">
        <v>51.18</v>
      </c>
      <c r="H48" t="n">
        <v>0.8100000000000001</v>
      </c>
      <c r="I48" t="n">
        <v>8</v>
      </c>
      <c r="J48" t="n">
        <v>274.35</v>
      </c>
      <c r="K48" t="n">
        <v>59.19</v>
      </c>
      <c r="L48" t="n">
        <v>12.5</v>
      </c>
      <c r="M48" t="n">
        <v>6</v>
      </c>
      <c r="N48" t="n">
        <v>72.66</v>
      </c>
      <c r="O48" t="n">
        <v>34071.31</v>
      </c>
      <c r="P48" t="n">
        <v>108.7</v>
      </c>
      <c r="Q48" t="n">
        <v>204.15</v>
      </c>
      <c r="R48" t="n">
        <v>25.99</v>
      </c>
      <c r="S48" t="n">
        <v>17.37</v>
      </c>
      <c r="T48" t="n">
        <v>2196.23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80.85119292547741</v>
      </c>
      <c r="AB48" t="n">
        <v>110.6241690634864</v>
      </c>
      <c r="AC48" t="n">
        <v>100.066353630092</v>
      </c>
      <c r="AD48" t="n">
        <v>80851.1929254774</v>
      </c>
      <c r="AE48" t="n">
        <v>110624.1690634864</v>
      </c>
      <c r="AF48" t="n">
        <v>2.233011638734969e-06</v>
      </c>
      <c r="AG48" t="n">
        <v>0.104375</v>
      </c>
      <c r="AH48" t="n">
        <v>100066.353630092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9.974500000000001</v>
      </c>
      <c r="E49" t="n">
        <v>10.03</v>
      </c>
      <c r="F49" t="n">
        <v>6.83</v>
      </c>
      <c r="G49" t="n">
        <v>51.22</v>
      </c>
      <c r="H49" t="n">
        <v>0.83</v>
      </c>
      <c r="I49" t="n">
        <v>8</v>
      </c>
      <c r="J49" t="n">
        <v>274.84</v>
      </c>
      <c r="K49" t="n">
        <v>59.19</v>
      </c>
      <c r="L49" t="n">
        <v>12.75</v>
      </c>
      <c r="M49" t="n">
        <v>6</v>
      </c>
      <c r="N49" t="n">
        <v>72.89</v>
      </c>
      <c r="O49" t="n">
        <v>34130.98</v>
      </c>
      <c r="P49" t="n">
        <v>108.56</v>
      </c>
      <c r="Q49" t="n">
        <v>204.14</v>
      </c>
      <c r="R49" t="n">
        <v>26.09</v>
      </c>
      <c r="S49" t="n">
        <v>17.37</v>
      </c>
      <c r="T49" t="n">
        <v>2245.1</v>
      </c>
      <c r="U49" t="n">
        <v>0.67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80.84979776929322</v>
      </c>
      <c r="AB49" t="n">
        <v>110.6222601492452</v>
      </c>
      <c r="AC49" t="n">
        <v>100.0646268999468</v>
      </c>
      <c r="AD49" t="n">
        <v>80849.79776929322</v>
      </c>
      <c r="AE49" t="n">
        <v>110622.2601492453</v>
      </c>
      <c r="AF49" t="n">
        <v>2.231713935509149e-06</v>
      </c>
      <c r="AG49" t="n">
        <v>0.1044791666666667</v>
      </c>
      <c r="AH49" t="n">
        <v>100064.6268999468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10.0474</v>
      </c>
      <c r="E50" t="n">
        <v>9.949999999999999</v>
      </c>
      <c r="F50" t="n">
        <v>6.81</v>
      </c>
      <c r="G50" t="n">
        <v>58.33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5</v>
      </c>
      <c r="N50" t="n">
        <v>73.13</v>
      </c>
      <c r="O50" t="n">
        <v>34190.73</v>
      </c>
      <c r="P50" t="n">
        <v>108.09</v>
      </c>
      <c r="Q50" t="n">
        <v>204.14</v>
      </c>
      <c r="R50" t="n">
        <v>25.26</v>
      </c>
      <c r="S50" t="n">
        <v>17.37</v>
      </c>
      <c r="T50" t="n">
        <v>1837.19</v>
      </c>
      <c r="U50" t="n">
        <v>0.6899999999999999</v>
      </c>
      <c r="V50" t="n">
        <v>0.75</v>
      </c>
      <c r="W50" t="n">
        <v>1.15</v>
      </c>
      <c r="X50" t="n">
        <v>0.11</v>
      </c>
      <c r="Y50" t="n">
        <v>1</v>
      </c>
      <c r="Z50" t="n">
        <v>10</v>
      </c>
      <c r="AA50" t="n">
        <v>79.96307331449991</v>
      </c>
      <c r="AB50" t="n">
        <v>109.4090046306757</v>
      </c>
      <c r="AC50" t="n">
        <v>98.9671627852543</v>
      </c>
      <c r="AD50" t="n">
        <v>79963.07331449991</v>
      </c>
      <c r="AE50" t="n">
        <v>109409.0046306757</v>
      </c>
      <c r="AF50" t="n">
        <v>2.248024722606107e-06</v>
      </c>
      <c r="AG50" t="n">
        <v>0.1036458333333333</v>
      </c>
      <c r="AH50" t="n">
        <v>98967.1627852543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10.05</v>
      </c>
      <c r="E51" t="n">
        <v>9.949999999999999</v>
      </c>
      <c r="F51" t="n">
        <v>6.8</v>
      </c>
      <c r="G51" t="n">
        <v>58.31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5</v>
      </c>
      <c r="N51" t="n">
        <v>73.36</v>
      </c>
      <c r="O51" t="n">
        <v>34250.57</v>
      </c>
      <c r="P51" t="n">
        <v>108.22</v>
      </c>
      <c r="Q51" t="n">
        <v>204.14</v>
      </c>
      <c r="R51" t="n">
        <v>25.27</v>
      </c>
      <c r="S51" t="n">
        <v>17.37</v>
      </c>
      <c r="T51" t="n">
        <v>1842.24</v>
      </c>
      <c r="U51" t="n">
        <v>0.6899999999999999</v>
      </c>
      <c r="V51" t="n">
        <v>0.75</v>
      </c>
      <c r="W51" t="n">
        <v>1.15</v>
      </c>
      <c r="X51" t="n">
        <v>0.11</v>
      </c>
      <c r="Y51" t="n">
        <v>1</v>
      </c>
      <c r="Z51" t="n">
        <v>10</v>
      </c>
      <c r="AA51" t="n">
        <v>79.98471525589073</v>
      </c>
      <c r="AB51" t="n">
        <v>109.4386160896616</v>
      </c>
      <c r="AC51" t="n">
        <v>98.99394816815465</v>
      </c>
      <c r="AD51" t="n">
        <v>79984.71525589074</v>
      </c>
      <c r="AE51" t="n">
        <v>109438.6160896616</v>
      </c>
      <c r="AF51" t="n">
        <v>2.248606451638372e-06</v>
      </c>
      <c r="AG51" t="n">
        <v>0.1036458333333333</v>
      </c>
      <c r="AH51" t="n">
        <v>98993.94816815465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10.0517</v>
      </c>
      <c r="E52" t="n">
        <v>9.949999999999999</v>
      </c>
      <c r="F52" t="n">
        <v>6.8</v>
      </c>
      <c r="G52" t="n">
        <v>58.3</v>
      </c>
      <c r="H52" t="n">
        <v>0.87</v>
      </c>
      <c r="I52" t="n">
        <v>7</v>
      </c>
      <c r="J52" t="n">
        <v>276.29</v>
      </c>
      <c r="K52" t="n">
        <v>59.19</v>
      </c>
      <c r="L52" t="n">
        <v>13.5</v>
      </c>
      <c r="M52" t="n">
        <v>5</v>
      </c>
      <c r="N52" t="n">
        <v>73.59999999999999</v>
      </c>
      <c r="O52" t="n">
        <v>34310.51</v>
      </c>
      <c r="P52" t="n">
        <v>108.39</v>
      </c>
      <c r="Q52" t="n">
        <v>204.17</v>
      </c>
      <c r="R52" t="n">
        <v>25.3</v>
      </c>
      <c r="S52" t="n">
        <v>17.37</v>
      </c>
      <c r="T52" t="n">
        <v>1859.13</v>
      </c>
      <c r="U52" t="n">
        <v>0.6899999999999999</v>
      </c>
      <c r="V52" t="n">
        <v>0.75</v>
      </c>
      <c r="W52" t="n">
        <v>1.14</v>
      </c>
      <c r="X52" t="n">
        <v>0.11</v>
      </c>
      <c r="Y52" t="n">
        <v>1</v>
      </c>
      <c r="Z52" t="n">
        <v>10</v>
      </c>
      <c r="AA52" t="n">
        <v>80.06355618071221</v>
      </c>
      <c r="AB52" t="n">
        <v>109.5464897212184</v>
      </c>
      <c r="AC52" t="n">
        <v>99.09152649171729</v>
      </c>
      <c r="AD52" t="n">
        <v>80063.55618071221</v>
      </c>
      <c r="AE52" t="n">
        <v>109546.4897212184</v>
      </c>
      <c r="AF52" t="n">
        <v>2.248986812928699e-06</v>
      </c>
      <c r="AG52" t="n">
        <v>0.1036458333333333</v>
      </c>
      <c r="AH52" t="n">
        <v>99091.52649171729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10.0458</v>
      </c>
      <c r="E53" t="n">
        <v>9.949999999999999</v>
      </c>
      <c r="F53" t="n">
        <v>6.81</v>
      </c>
      <c r="G53" t="n">
        <v>58.35</v>
      </c>
      <c r="H53" t="n">
        <v>0.88</v>
      </c>
      <c r="I53" t="n">
        <v>7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108.43</v>
      </c>
      <c r="Q53" t="n">
        <v>204.14</v>
      </c>
      <c r="R53" t="n">
        <v>25.53</v>
      </c>
      <c r="S53" t="n">
        <v>17.37</v>
      </c>
      <c r="T53" t="n">
        <v>1972.36</v>
      </c>
      <c r="U53" t="n">
        <v>0.68</v>
      </c>
      <c r="V53" t="n">
        <v>0.75</v>
      </c>
      <c r="W53" t="n">
        <v>1.14</v>
      </c>
      <c r="X53" t="n">
        <v>0.12</v>
      </c>
      <c r="Y53" t="n">
        <v>1</v>
      </c>
      <c r="Z53" t="n">
        <v>10</v>
      </c>
      <c r="AA53" t="n">
        <v>80.15968046536008</v>
      </c>
      <c r="AB53" t="n">
        <v>109.6780112081777</v>
      </c>
      <c r="AC53" t="n">
        <v>99.2104957525528</v>
      </c>
      <c r="AD53" t="n">
        <v>80159.68046536008</v>
      </c>
      <c r="AE53" t="n">
        <v>109678.0112081777</v>
      </c>
      <c r="AF53" t="n">
        <v>2.247666735509329e-06</v>
      </c>
      <c r="AG53" t="n">
        <v>0.1036458333333333</v>
      </c>
      <c r="AH53" t="n">
        <v>99210.4957525528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10.0393</v>
      </c>
      <c r="E54" t="n">
        <v>9.960000000000001</v>
      </c>
      <c r="F54" t="n">
        <v>6.81</v>
      </c>
      <c r="G54" t="n">
        <v>58.4</v>
      </c>
      <c r="H54" t="n">
        <v>0.9</v>
      </c>
      <c r="I54" t="n">
        <v>7</v>
      </c>
      <c r="J54" t="n">
        <v>277.27</v>
      </c>
      <c r="K54" t="n">
        <v>59.19</v>
      </c>
      <c r="L54" t="n">
        <v>14</v>
      </c>
      <c r="M54" t="n">
        <v>5</v>
      </c>
      <c r="N54" t="n">
        <v>74.06999999999999</v>
      </c>
      <c r="O54" t="n">
        <v>34430.66</v>
      </c>
      <c r="P54" t="n">
        <v>108.53</v>
      </c>
      <c r="Q54" t="n">
        <v>204.16</v>
      </c>
      <c r="R54" t="n">
        <v>25.62</v>
      </c>
      <c r="S54" t="n">
        <v>17.37</v>
      </c>
      <c r="T54" t="n">
        <v>2018.18</v>
      </c>
      <c r="U54" t="n">
        <v>0.68</v>
      </c>
      <c r="V54" t="n">
        <v>0.75</v>
      </c>
      <c r="W54" t="n">
        <v>1.15</v>
      </c>
      <c r="X54" t="n">
        <v>0.12</v>
      </c>
      <c r="Y54" t="n">
        <v>1</v>
      </c>
      <c r="Z54" t="n">
        <v>10</v>
      </c>
      <c r="AA54" t="n">
        <v>80.26484548425201</v>
      </c>
      <c r="AB54" t="n">
        <v>109.8219026265788</v>
      </c>
      <c r="AC54" t="n">
        <v>99.34065437593456</v>
      </c>
      <c r="AD54" t="n">
        <v>80264.845484252</v>
      </c>
      <c r="AE54" t="n">
        <v>109821.9026265788</v>
      </c>
      <c r="AF54" t="n">
        <v>2.246212412928667e-06</v>
      </c>
      <c r="AG54" t="n">
        <v>0.10375</v>
      </c>
      <c r="AH54" t="n">
        <v>99340.65437593457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10.0404</v>
      </c>
      <c r="E55" t="n">
        <v>9.960000000000001</v>
      </c>
      <c r="F55" t="n">
        <v>6.81</v>
      </c>
      <c r="G55" t="n">
        <v>58.39</v>
      </c>
      <c r="H55" t="n">
        <v>0.91</v>
      </c>
      <c r="I55" t="n">
        <v>7</v>
      </c>
      <c r="J55" t="n">
        <v>277.76</v>
      </c>
      <c r="K55" t="n">
        <v>59.19</v>
      </c>
      <c r="L55" t="n">
        <v>14.25</v>
      </c>
      <c r="M55" t="n">
        <v>5</v>
      </c>
      <c r="N55" t="n">
        <v>74.31</v>
      </c>
      <c r="O55" t="n">
        <v>34490.87</v>
      </c>
      <c r="P55" t="n">
        <v>108.38</v>
      </c>
      <c r="Q55" t="n">
        <v>204.14</v>
      </c>
      <c r="R55" t="n">
        <v>25.64</v>
      </c>
      <c r="S55" t="n">
        <v>17.37</v>
      </c>
      <c r="T55" t="n">
        <v>2026.26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80.17496536083394</v>
      </c>
      <c r="AB55" t="n">
        <v>109.6989246764871</v>
      </c>
      <c r="AC55" t="n">
        <v>99.22941326879894</v>
      </c>
      <c r="AD55" t="n">
        <v>80174.96536083394</v>
      </c>
      <c r="AE55" t="n">
        <v>109698.9246764871</v>
      </c>
      <c r="AF55" t="n">
        <v>2.246458529057702e-06</v>
      </c>
      <c r="AG55" t="n">
        <v>0.10375</v>
      </c>
      <c r="AH55" t="n">
        <v>99229.41326879893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10.0416</v>
      </c>
      <c r="E56" t="n">
        <v>9.960000000000001</v>
      </c>
      <c r="F56" t="n">
        <v>6.81</v>
      </c>
      <c r="G56" t="n">
        <v>58.38</v>
      </c>
      <c r="H56" t="n">
        <v>0.93</v>
      </c>
      <c r="I56" t="n">
        <v>7</v>
      </c>
      <c r="J56" t="n">
        <v>278.25</v>
      </c>
      <c r="K56" t="n">
        <v>59.19</v>
      </c>
      <c r="L56" t="n">
        <v>14.5</v>
      </c>
      <c r="M56" t="n">
        <v>5</v>
      </c>
      <c r="N56" t="n">
        <v>74.55</v>
      </c>
      <c r="O56" t="n">
        <v>34551.18</v>
      </c>
      <c r="P56" t="n">
        <v>108.16</v>
      </c>
      <c r="Q56" t="n">
        <v>204.14</v>
      </c>
      <c r="R56" t="n">
        <v>25.57</v>
      </c>
      <c r="S56" t="n">
        <v>17.37</v>
      </c>
      <c r="T56" t="n">
        <v>1989.87</v>
      </c>
      <c r="U56" t="n">
        <v>0.68</v>
      </c>
      <c r="V56" t="n">
        <v>0.75</v>
      </c>
      <c r="W56" t="n">
        <v>1.15</v>
      </c>
      <c r="X56" t="n">
        <v>0.12</v>
      </c>
      <c r="Y56" t="n">
        <v>1</v>
      </c>
      <c r="Z56" t="n">
        <v>10</v>
      </c>
      <c r="AA56" t="n">
        <v>80.04639098851479</v>
      </c>
      <c r="AB56" t="n">
        <v>109.5230035479791</v>
      </c>
      <c r="AC56" t="n">
        <v>99.07028180588887</v>
      </c>
      <c r="AD56" t="n">
        <v>80046.39098851479</v>
      </c>
      <c r="AE56" t="n">
        <v>109523.0035479791</v>
      </c>
      <c r="AF56" t="n">
        <v>2.246727019380286e-06</v>
      </c>
      <c r="AG56" t="n">
        <v>0.10375</v>
      </c>
      <c r="AH56" t="n">
        <v>99070.28180588887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10.0304</v>
      </c>
      <c r="E57" t="n">
        <v>9.970000000000001</v>
      </c>
      <c r="F57" t="n">
        <v>6.82</v>
      </c>
      <c r="G57" t="n">
        <v>58.48</v>
      </c>
      <c r="H57" t="n">
        <v>0.9399999999999999</v>
      </c>
      <c r="I57" t="n">
        <v>7</v>
      </c>
      <c r="J57" t="n">
        <v>278.74</v>
      </c>
      <c r="K57" t="n">
        <v>59.19</v>
      </c>
      <c r="L57" t="n">
        <v>14.75</v>
      </c>
      <c r="M57" t="n">
        <v>5</v>
      </c>
      <c r="N57" t="n">
        <v>74.79000000000001</v>
      </c>
      <c r="O57" t="n">
        <v>34611.59</v>
      </c>
      <c r="P57" t="n">
        <v>108.18</v>
      </c>
      <c r="Q57" t="n">
        <v>204.14</v>
      </c>
      <c r="R57" t="n">
        <v>25.78</v>
      </c>
      <c r="S57" t="n">
        <v>17.37</v>
      </c>
      <c r="T57" t="n">
        <v>2096.51</v>
      </c>
      <c r="U57" t="n">
        <v>0.67</v>
      </c>
      <c r="V57" t="n">
        <v>0.75</v>
      </c>
      <c r="W57" t="n">
        <v>1.15</v>
      </c>
      <c r="X57" t="n">
        <v>0.13</v>
      </c>
      <c r="Y57" t="n">
        <v>1</v>
      </c>
      <c r="Z57" t="n">
        <v>10</v>
      </c>
      <c r="AA57" t="n">
        <v>80.17338907952663</v>
      </c>
      <c r="AB57" t="n">
        <v>109.6967679388618</v>
      </c>
      <c r="AC57" t="n">
        <v>99.22746236718559</v>
      </c>
      <c r="AD57" t="n">
        <v>80173.38907952663</v>
      </c>
      <c r="AE57" t="n">
        <v>109696.7679388618</v>
      </c>
      <c r="AF57" t="n">
        <v>2.244221109702838e-06</v>
      </c>
      <c r="AG57" t="n">
        <v>0.1038541666666667</v>
      </c>
      <c r="AH57" t="n">
        <v>99227.4623671856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10.0421</v>
      </c>
      <c r="E58" t="n">
        <v>9.960000000000001</v>
      </c>
      <c r="F58" t="n">
        <v>6.81</v>
      </c>
      <c r="G58" t="n">
        <v>58.38</v>
      </c>
      <c r="H58" t="n">
        <v>0.96</v>
      </c>
      <c r="I58" t="n">
        <v>7</v>
      </c>
      <c r="J58" t="n">
        <v>279.23</v>
      </c>
      <c r="K58" t="n">
        <v>59.19</v>
      </c>
      <c r="L58" t="n">
        <v>15</v>
      </c>
      <c r="M58" t="n">
        <v>5</v>
      </c>
      <c r="N58" t="n">
        <v>75.03</v>
      </c>
      <c r="O58" t="n">
        <v>34672.08</v>
      </c>
      <c r="P58" t="n">
        <v>107.8</v>
      </c>
      <c r="Q58" t="n">
        <v>204.14</v>
      </c>
      <c r="R58" t="n">
        <v>25.66</v>
      </c>
      <c r="S58" t="n">
        <v>17.37</v>
      </c>
      <c r="T58" t="n">
        <v>2038.88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79.84741370600106</v>
      </c>
      <c r="AB58" t="n">
        <v>109.2507540517858</v>
      </c>
      <c r="AC58" t="n">
        <v>98.8240154195076</v>
      </c>
      <c r="AD58" t="n">
        <v>79847.41370600107</v>
      </c>
      <c r="AE58" t="n">
        <v>109250.7540517858</v>
      </c>
      <c r="AF58" t="n">
        <v>2.246838890348029e-06</v>
      </c>
      <c r="AG58" t="n">
        <v>0.10375</v>
      </c>
      <c r="AH58" t="n">
        <v>98824.0154195076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10.0444</v>
      </c>
      <c r="E59" t="n">
        <v>9.960000000000001</v>
      </c>
      <c r="F59" t="n">
        <v>6.81</v>
      </c>
      <c r="G59" t="n">
        <v>58.36</v>
      </c>
      <c r="H59" t="n">
        <v>0.97</v>
      </c>
      <c r="I59" t="n">
        <v>7</v>
      </c>
      <c r="J59" t="n">
        <v>279.72</v>
      </c>
      <c r="K59" t="n">
        <v>59.19</v>
      </c>
      <c r="L59" t="n">
        <v>15.25</v>
      </c>
      <c r="M59" t="n">
        <v>5</v>
      </c>
      <c r="N59" t="n">
        <v>75.27</v>
      </c>
      <c r="O59" t="n">
        <v>34732.68</v>
      </c>
      <c r="P59" t="n">
        <v>107.52</v>
      </c>
      <c r="Q59" t="n">
        <v>204.14</v>
      </c>
      <c r="R59" t="n">
        <v>25.46</v>
      </c>
      <c r="S59" t="n">
        <v>17.37</v>
      </c>
      <c r="T59" t="n">
        <v>1935.58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79.67787681974818</v>
      </c>
      <c r="AB59" t="n">
        <v>109.0187862045752</v>
      </c>
      <c r="AC59" t="n">
        <v>98.61418625806576</v>
      </c>
      <c r="AD59" t="n">
        <v>79677.87681974818</v>
      </c>
      <c r="AE59" t="n">
        <v>109018.7862045752</v>
      </c>
      <c r="AF59" t="n">
        <v>2.247353496799648e-06</v>
      </c>
      <c r="AG59" t="n">
        <v>0.10375</v>
      </c>
      <c r="AH59" t="n">
        <v>98614.18625806576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10.1175</v>
      </c>
      <c r="E60" t="n">
        <v>9.880000000000001</v>
      </c>
      <c r="F60" t="n">
        <v>6.79</v>
      </c>
      <c r="G60" t="n">
        <v>67.86</v>
      </c>
      <c r="H60" t="n">
        <v>0.98</v>
      </c>
      <c r="I60" t="n">
        <v>6</v>
      </c>
      <c r="J60" t="n">
        <v>280.21</v>
      </c>
      <c r="K60" t="n">
        <v>59.19</v>
      </c>
      <c r="L60" t="n">
        <v>15.5</v>
      </c>
      <c r="M60" t="n">
        <v>4</v>
      </c>
      <c r="N60" t="n">
        <v>75.52</v>
      </c>
      <c r="O60" t="n">
        <v>34793.36</v>
      </c>
      <c r="P60" t="n">
        <v>107.09</v>
      </c>
      <c r="Q60" t="n">
        <v>204.15</v>
      </c>
      <c r="R60" t="n">
        <v>24.72</v>
      </c>
      <c r="S60" t="n">
        <v>17.37</v>
      </c>
      <c r="T60" t="n">
        <v>1573.13</v>
      </c>
      <c r="U60" t="n">
        <v>0.7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78.82568440710811</v>
      </c>
      <c r="AB60" t="n">
        <v>107.8527789495258</v>
      </c>
      <c r="AC60" t="n">
        <v>97.55946109893642</v>
      </c>
      <c r="AD60" t="n">
        <v>78825.68440710811</v>
      </c>
      <c r="AE60" t="n">
        <v>107852.7789495258</v>
      </c>
      <c r="AF60" t="n">
        <v>2.263709032283704e-06</v>
      </c>
      <c r="AG60" t="n">
        <v>0.1029166666666667</v>
      </c>
      <c r="AH60" t="n">
        <v>97559.46109893643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10.1135</v>
      </c>
      <c r="E61" t="n">
        <v>9.890000000000001</v>
      </c>
      <c r="F61" t="n">
        <v>6.79</v>
      </c>
      <c r="G61" t="n">
        <v>67.89</v>
      </c>
      <c r="H61" t="n">
        <v>1</v>
      </c>
      <c r="I61" t="n">
        <v>6</v>
      </c>
      <c r="J61" t="n">
        <v>280.7</v>
      </c>
      <c r="K61" t="n">
        <v>59.19</v>
      </c>
      <c r="L61" t="n">
        <v>15.75</v>
      </c>
      <c r="M61" t="n">
        <v>4</v>
      </c>
      <c r="N61" t="n">
        <v>75.76000000000001</v>
      </c>
      <c r="O61" t="n">
        <v>34854.15</v>
      </c>
      <c r="P61" t="n">
        <v>107.22</v>
      </c>
      <c r="Q61" t="n">
        <v>204.14</v>
      </c>
      <c r="R61" t="n">
        <v>24.79</v>
      </c>
      <c r="S61" t="n">
        <v>17.37</v>
      </c>
      <c r="T61" t="n">
        <v>1608.58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78.92636485934854</v>
      </c>
      <c r="AB61" t="n">
        <v>107.9905343859891</v>
      </c>
      <c r="AC61" t="n">
        <v>97.68406934988475</v>
      </c>
      <c r="AD61" t="n">
        <v>78926.36485934854</v>
      </c>
      <c r="AE61" t="n">
        <v>107990.5343859891</v>
      </c>
      <c r="AF61" t="n">
        <v>2.262814064541758e-06</v>
      </c>
      <c r="AG61" t="n">
        <v>0.1030208333333333</v>
      </c>
      <c r="AH61" t="n">
        <v>97684.06934988475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10.1143</v>
      </c>
      <c r="E62" t="n">
        <v>9.890000000000001</v>
      </c>
      <c r="F62" t="n">
        <v>6.79</v>
      </c>
      <c r="G62" t="n">
        <v>67.89</v>
      </c>
      <c r="H62" t="n">
        <v>1.01</v>
      </c>
      <c r="I62" t="n">
        <v>6</v>
      </c>
      <c r="J62" t="n">
        <v>281.2</v>
      </c>
      <c r="K62" t="n">
        <v>59.19</v>
      </c>
      <c r="L62" t="n">
        <v>16</v>
      </c>
      <c r="M62" t="n">
        <v>4</v>
      </c>
      <c r="N62" t="n">
        <v>76</v>
      </c>
      <c r="O62" t="n">
        <v>34915.03</v>
      </c>
      <c r="P62" t="n">
        <v>107.22</v>
      </c>
      <c r="Q62" t="n">
        <v>204.14</v>
      </c>
      <c r="R62" t="n">
        <v>24.84</v>
      </c>
      <c r="S62" t="n">
        <v>17.37</v>
      </c>
      <c r="T62" t="n">
        <v>1632.47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78.92027671707775</v>
      </c>
      <c r="AB62" t="n">
        <v>107.9822043211443</v>
      </c>
      <c r="AC62" t="n">
        <v>97.67653429473744</v>
      </c>
      <c r="AD62" t="n">
        <v>78920.27671707775</v>
      </c>
      <c r="AE62" t="n">
        <v>107982.2043211443</v>
      </c>
      <c r="AF62" t="n">
        <v>2.262993058090147e-06</v>
      </c>
      <c r="AG62" t="n">
        <v>0.1030208333333333</v>
      </c>
      <c r="AH62" t="n">
        <v>97676.53429473743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10.1138</v>
      </c>
      <c r="E63" t="n">
        <v>9.890000000000001</v>
      </c>
      <c r="F63" t="n">
        <v>6.79</v>
      </c>
      <c r="G63" t="n">
        <v>67.89</v>
      </c>
      <c r="H63" t="n">
        <v>1.03</v>
      </c>
      <c r="I63" t="n">
        <v>6</v>
      </c>
      <c r="J63" t="n">
        <v>281.69</v>
      </c>
      <c r="K63" t="n">
        <v>59.19</v>
      </c>
      <c r="L63" t="n">
        <v>16.25</v>
      </c>
      <c r="M63" t="n">
        <v>4</v>
      </c>
      <c r="N63" t="n">
        <v>76.25</v>
      </c>
      <c r="O63" t="n">
        <v>34976</v>
      </c>
      <c r="P63" t="n">
        <v>107.37</v>
      </c>
      <c r="Q63" t="n">
        <v>204.14</v>
      </c>
      <c r="R63" t="n">
        <v>24.87</v>
      </c>
      <c r="S63" t="n">
        <v>17.37</v>
      </c>
      <c r="T63" t="n">
        <v>1648.11</v>
      </c>
      <c r="U63" t="n">
        <v>0.7</v>
      </c>
      <c r="V63" t="n">
        <v>0.75</v>
      </c>
      <c r="W63" t="n">
        <v>1.15</v>
      </c>
      <c r="X63" t="n">
        <v>0.1</v>
      </c>
      <c r="Y63" t="n">
        <v>1</v>
      </c>
      <c r="Z63" t="n">
        <v>10</v>
      </c>
      <c r="AA63" t="n">
        <v>79.00479258172099</v>
      </c>
      <c r="AB63" t="n">
        <v>108.097842655726</v>
      </c>
      <c r="AC63" t="n">
        <v>97.78113626896604</v>
      </c>
      <c r="AD63" t="n">
        <v>79004.79258172099</v>
      </c>
      <c r="AE63" t="n">
        <v>108097.842655726</v>
      </c>
      <c r="AF63" t="n">
        <v>2.262881187122404e-06</v>
      </c>
      <c r="AG63" t="n">
        <v>0.1030208333333333</v>
      </c>
      <c r="AH63" t="n">
        <v>97781.13626896603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10.1101</v>
      </c>
      <c r="E64" t="n">
        <v>9.890000000000001</v>
      </c>
      <c r="F64" t="n">
        <v>6.79</v>
      </c>
      <c r="G64" t="n">
        <v>67.93000000000001</v>
      </c>
      <c r="H64" t="n">
        <v>1.04</v>
      </c>
      <c r="I64" t="n">
        <v>6</v>
      </c>
      <c r="J64" t="n">
        <v>282.19</v>
      </c>
      <c r="K64" t="n">
        <v>59.19</v>
      </c>
      <c r="L64" t="n">
        <v>16.5</v>
      </c>
      <c r="M64" t="n">
        <v>4</v>
      </c>
      <c r="N64" t="n">
        <v>76.48999999999999</v>
      </c>
      <c r="O64" t="n">
        <v>35037.08</v>
      </c>
      <c r="P64" t="n">
        <v>107.46</v>
      </c>
      <c r="Q64" t="n">
        <v>204.15</v>
      </c>
      <c r="R64" t="n">
        <v>25.04</v>
      </c>
      <c r="S64" t="n">
        <v>17.37</v>
      </c>
      <c r="T64" t="n">
        <v>1730.21</v>
      </c>
      <c r="U64" t="n">
        <v>0.6899999999999999</v>
      </c>
      <c r="V64" t="n">
        <v>0.75</v>
      </c>
      <c r="W64" t="n">
        <v>1.15</v>
      </c>
      <c r="X64" t="n">
        <v>0.1</v>
      </c>
      <c r="Y64" t="n">
        <v>1</v>
      </c>
      <c r="Z64" t="n">
        <v>10</v>
      </c>
      <c r="AA64" t="n">
        <v>79.08143489524245</v>
      </c>
      <c r="AB64" t="n">
        <v>108.2027080503062</v>
      </c>
      <c r="AC64" t="n">
        <v>97.87599345746709</v>
      </c>
      <c r="AD64" t="n">
        <v>79081.43489524245</v>
      </c>
      <c r="AE64" t="n">
        <v>108202.7080503062</v>
      </c>
      <c r="AF64" t="n">
        <v>2.262053341961105e-06</v>
      </c>
      <c r="AG64" t="n">
        <v>0.1030208333333333</v>
      </c>
      <c r="AH64" t="n">
        <v>97875.99345746709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10.1223</v>
      </c>
      <c r="E65" t="n">
        <v>9.880000000000001</v>
      </c>
      <c r="F65" t="n">
        <v>6.78</v>
      </c>
      <c r="G65" t="n">
        <v>67.81</v>
      </c>
      <c r="H65" t="n">
        <v>1.06</v>
      </c>
      <c r="I65" t="n">
        <v>6</v>
      </c>
      <c r="J65" t="n">
        <v>282.68</v>
      </c>
      <c r="K65" t="n">
        <v>59.19</v>
      </c>
      <c r="L65" t="n">
        <v>16.75</v>
      </c>
      <c r="M65" t="n">
        <v>4</v>
      </c>
      <c r="N65" t="n">
        <v>76.73999999999999</v>
      </c>
      <c r="O65" t="n">
        <v>35098.25</v>
      </c>
      <c r="P65" t="n">
        <v>107.22</v>
      </c>
      <c r="Q65" t="n">
        <v>204.14</v>
      </c>
      <c r="R65" t="n">
        <v>24.65</v>
      </c>
      <c r="S65" t="n">
        <v>17.37</v>
      </c>
      <c r="T65" t="n">
        <v>1535.1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78.83075598282768</v>
      </c>
      <c r="AB65" t="n">
        <v>107.8597181031674</v>
      </c>
      <c r="AC65" t="n">
        <v>97.56573798949367</v>
      </c>
      <c r="AD65" t="n">
        <v>78830.75598282769</v>
      </c>
      <c r="AE65" t="n">
        <v>107859.7181031674</v>
      </c>
      <c r="AF65" t="n">
        <v>2.264782993574038e-06</v>
      </c>
      <c r="AG65" t="n">
        <v>0.1029166666666667</v>
      </c>
      <c r="AH65" t="n">
        <v>97565.73798949367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10.1215</v>
      </c>
      <c r="E66" t="n">
        <v>9.880000000000001</v>
      </c>
      <c r="F66" t="n">
        <v>6.78</v>
      </c>
      <c r="G66" t="n">
        <v>67.81999999999999</v>
      </c>
      <c r="H66" t="n">
        <v>1.07</v>
      </c>
      <c r="I66" t="n">
        <v>6</v>
      </c>
      <c r="J66" t="n">
        <v>283.18</v>
      </c>
      <c r="K66" t="n">
        <v>59.19</v>
      </c>
      <c r="L66" t="n">
        <v>17</v>
      </c>
      <c r="M66" t="n">
        <v>4</v>
      </c>
      <c r="N66" t="n">
        <v>76.98</v>
      </c>
      <c r="O66" t="n">
        <v>35159.52</v>
      </c>
      <c r="P66" t="n">
        <v>107.06</v>
      </c>
      <c r="Q66" t="n">
        <v>204.14</v>
      </c>
      <c r="R66" t="n">
        <v>24.64</v>
      </c>
      <c r="S66" t="n">
        <v>17.37</v>
      </c>
      <c r="T66" t="n">
        <v>1531.24</v>
      </c>
      <c r="U66" t="n">
        <v>0.71</v>
      </c>
      <c r="V66" t="n">
        <v>0.75</v>
      </c>
      <c r="W66" t="n">
        <v>1.14</v>
      </c>
      <c r="X66" t="n">
        <v>0.09</v>
      </c>
      <c r="Y66" t="n">
        <v>1</v>
      </c>
      <c r="Z66" t="n">
        <v>10</v>
      </c>
      <c r="AA66" t="n">
        <v>78.75080614337357</v>
      </c>
      <c r="AB66" t="n">
        <v>107.7503272056883</v>
      </c>
      <c r="AC66" t="n">
        <v>97.46678720573888</v>
      </c>
      <c r="AD66" t="n">
        <v>78750.80614337357</v>
      </c>
      <c r="AE66" t="n">
        <v>107750.3272056883</v>
      </c>
      <c r="AF66" t="n">
        <v>2.264604000025649e-06</v>
      </c>
      <c r="AG66" t="n">
        <v>0.1029166666666667</v>
      </c>
      <c r="AH66" t="n">
        <v>97466.78720573889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10.1166</v>
      </c>
      <c r="E67" t="n">
        <v>9.880000000000001</v>
      </c>
      <c r="F67" t="n">
        <v>6.79</v>
      </c>
      <c r="G67" t="n">
        <v>67.86</v>
      </c>
      <c r="H67" t="n">
        <v>1.08</v>
      </c>
      <c r="I67" t="n">
        <v>6</v>
      </c>
      <c r="J67" t="n">
        <v>283.68</v>
      </c>
      <c r="K67" t="n">
        <v>59.19</v>
      </c>
      <c r="L67" t="n">
        <v>17.25</v>
      </c>
      <c r="M67" t="n">
        <v>4</v>
      </c>
      <c r="N67" t="n">
        <v>77.23</v>
      </c>
      <c r="O67" t="n">
        <v>35220.89</v>
      </c>
      <c r="P67" t="n">
        <v>107.01</v>
      </c>
      <c r="Q67" t="n">
        <v>204.14</v>
      </c>
      <c r="R67" t="n">
        <v>24.82</v>
      </c>
      <c r="S67" t="n">
        <v>17.37</v>
      </c>
      <c r="T67" t="n">
        <v>1621.54</v>
      </c>
      <c r="U67" t="n">
        <v>0.7</v>
      </c>
      <c r="V67" t="n">
        <v>0.75</v>
      </c>
      <c r="W67" t="n">
        <v>1.14</v>
      </c>
      <c r="X67" t="n">
        <v>0.1</v>
      </c>
      <c r="Y67" t="n">
        <v>1</v>
      </c>
      <c r="Z67" t="n">
        <v>10</v>
      </c>
      <c r="AA67" t="n">
        <v>78.7894891888271</v>
      </c>
      <c r="AB67" t="n">
        <v>107.8032550550534</v>
      </c>
      <c r="AC67" t="n">
        <v>97.51466369544525</v>
      </c>
      <c r="AD67" t="n">
        <v>78789.48918882711</v>
      </c>
      <c r="AE67" t="n">
        <v>107803.2550550534</v>
      </c>
      <c r="AF67" t="n">
        <v>2.263507664541766e-06</v>
      </c>
      <c r="AG67" t="n">
        <v>0.1029166666666667</v>
      </c>
      <c r="AH67" t="n">
        <v>97514.66369544526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10.1084</v>
      </c>
      <c r="E68" t="n">
        <v>9.890000000000001</v>
      </c>
      <c r="F68" t="n">
        <v>6.79</v>
      </c>
      <c r="G68" t="n">
        <v>67.94</v>
      </c>
      <c r="H68" t="n">
        <v>1.1</v>
      </c>
      <c r="I68" t="n">
        <v>6</v>
      </c>
      <c r="J68" t="n">
        <v>284.17</v>
      </c>
      <c r="K68" t="n">
        <v>59.19</v>
      </c>
      <c r="L68" t="n">
        <v>17.5</v>
      </c>
      <c r="M68" t="n">
        <v>4</v>
      </c>
      <c r="N68" t="n">
        <v>77.48</v>
      </c>
      <c r="O68" t="n">
        <v>35282.36</v>
      </c>
      <c r="P68" t="n">
        <v>107.12</v>
      </c>
      <c r="Q68" t="n">
        <v>204.18</v>
      </c>
      <c r="R68" t="n">
        <v>25.04</v>
      </c>
      <c r="S68" t="n">
        <v>17.37</v>
      </c>
      <c r="T68" t="n">
        <v>1733.57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78.91136341639373</v>
      </c>
      <c r="AB68" t="n">
        <v>107.9700087499214</v>
      </c>
      <c r="AC68" t="n">
        <v>97.6655026517154</v>
      </c>
      <c r="AD68" t="n">
        <v>78911.36341639372</v>
      </c>
      <c r="AE68" t="n">
        <v>107970.0087499214</v>
      </c>
      <c r="AF68" t="n">
        <v>2.261672980670777e-06</v>
      </c>
      <c r="AG68" t="n">
        <v>0.1030208333333333</v>
      </c>
      <c r="AH68" t="n">
        <v>97665.5026517154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10.1115</v>
      </c>
      <c r="E69" t="n">
        <v>9.890000000000001</v>
      </c>
      <c r="F69" t="n">
        <v>6.79</v>
      </c>
      <c r="G69" t="n">
        <v>67.91</v>
      </c>
      <c r="H69" t="n">
        <v>1.11</v>
      </c>
      <c r="I69" t="n">
        <v>6</v>
      </c>
      <c r="J69" t="n">
        <v>284.67</v>
      </c>
      <c r="K69" t="n">
        <v>59.19</v>
      </c>
      <c r="L69" t="n">
        <v>17.75</v>
      </c>
      <c r="M69" t="n">
        <v>4</v>
      </c>
      <c r="N69" t="n">
        <v>77.73</v>
      </c>
      <c r="O69" t="n">
        <v>35343.92</v>
      </c>
      <c r="P69" t="n">
        <v>106.87</v>
      </c>
      <c r="Q69" t="n">
        <v>204.16</v>
      </c>
      <c r="R69" t="n">
        <v>25.04</v>
      </c>
      <c r="S69" t="n">
        <v>17.37</v>
      </c>
      <c r="T69" t="n">
        <v>1733.69</v>
      </c>
      <c r="U69" t="n">
        <v>0.6899999999999999</v>
      </c>
      <c r="V69" t="n">
        <v>0.75</v>
      </c>
      <c r="W69" t="n">
        <v>1.14</v>
      </c>
      <c r="X69" t="n">
        <v>0.1</v>
      </c>
      <c r="Y69" t="n">
        <v>1</v>
      </c>
      <c r="Z69" t="n">
        <v>10</v>
      </c>
      <c r="AA69" t="n">
        <v>78.7532211858074</v>
      </c>
      <c r="AB69" t="n">
        <v>107.7536315732905</v>
      </c>
      <c r="AC69" t="n">
        <v>97.46977620913481</v>
      </c>
      <c r="AD69" t="n">
        <v>78753.2211858074</v>
      </c>
      <c r="AE69" t="n">
        <v>107753.6315732905</v>
      </c>
      <c r="AF69" t="n">
        <v>2.262366580670785e-06</v>
      </c>
      <c r="AG69" t="n">
        <v>0.1030208333333333</v>
      </c>
      <c r="AH69" t="n">
        <v>97469.77620913481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10.1112</v>
      </c>
      <c r="E70" t="n">
        <v>9.890000000000001</v>
      </c>
      <c r="F70" t="n">
        <v>6.79</v>
      </c>
      <c r="G70" t="n">
        <v>67.92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106.67</v>
      </c>
      <c r="Q70" t="n">
        <v>204.18</v>
      </c>
      <c r="R70" t="n">
        <v>24.92</v>
      </c>
      <c r="S70" t="n">
        <v>17.37</v>
      </c>
      <c r="T70" t="n">
        <v>1673.98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78.64785761175284</v>
      </c>
      <c r="AB70" t="n">
        <v>107.6094684829563</v>
      </c>
      <c r="AC70" t="n">
        <v>97.33937184180787</v>
      </c>
      <c r="AD70" t="n">
        <v>78647.85761175284</v>
      </c>
      <c r="AE70" t="n">
        <v>107609.4684829563</v>
      </c>
      <c r="AF70" t="n">
        <v>2.26229945809014e-06</v>
      </c>
      <c r="AG70" t="n">
        <v>0.1030208333333333</v>
      </c>
      <c r="AH70" t="n">
        <v>97339.37184180788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10.1161</v>
      </c>
      <c r="E71" t="n">
        <v>9.890000000000001</v>
      </c>
      <c r="F71" t="n">
        <v>6.79</v>
      </c>
      <c r="G71" t="n">
        <v>67.87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106.64</v>
      </c>
      <c r="Q71" t="n">
        <v>204.14</v>
      </c>
      <c r="R71" t="n">
        <v>24.8</v>
      </c>
      <c r="S71" t="n">
        <v>17.37</v>
      </c>
      <c r="T71" t="n">
        <v>1611.34</v>
      </c>
      <c r="U71" t="n">
        <v>0.7</v>
      </c>
      <c r="V71" t="n">
        <v>0.75</v>
      </c>
      <c r="W71" t="n">
        <v>1.15</v>
      </c>
      <c r="X71" t="n">
        <v>0.1</v>
      </c>
      <c r="Y71" t="n">
        <v>1</v>
      </c>
      <c r="Z71" t="n">
        <v>10</v>
      </c>
      <c r="AA71" t="n">
        <v>78.59457077019492</v>
      </c>
      <c r="AB71" t="n">
        <v>107.5365590754872</v>
      </c>
      <c r="AC71" t="n">
        <v>97.27342080585865</v>
      </c>
      <c r="AD71" t="n">
        <v>78594.57077019491</v>
      </c>
      <c r="AE71" t="n">
        <v>107536.5590754872</v>
      </c>
      <c r="AF71" t="n">
        <v>2.263395793574023e-06</v>
      </c>
      <c r="AG71" t="n">
        <v>0.1030208333333333</v>
      </c>
      <c r="AH71" t="n">
        <v>97273.42080585865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10.1175</v>
      </c>
      <c r="E72" t="n">
        <v>9.880000000000001</v>
      </c>
      <c r="F72" t="n">
        <v>6.79</v>
      </c>
      <c r="G72" t="n">
        <v>67.86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106.47</v>
      </c>
      <c r="Q72" t="n">
        <v>204.14</v>
      </c>
      <c r="R72" t="n">
        <v>24.77</v>
      </c>
      <c r="S72" t="n">
        <v>17.37</v>
      </c>
      <c r="T72" t="n">
        <v>1599.49</v>
      </c>
      <c r="U72" t="n">
        <v>0.7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78.49220140127525</v>
      </c>
      <c r="AB72" t="n">
        <v>107.3964927887136</v>
      </c>
      <c r="AC72" t="n">
        <v>97.14672224891036</v>
      </c>
      <c r="AD72" t="n">
        <v>78492.20140127525</v>
      </c>
      <c r="AE72" t="n">
        <v>107396.4927887136</v>
      </c>
      <c r="AF72" t="n">
        <v>2.263709032283704e-06</v>
      </c>
      <c r="AG72" t="n">
        <v>0.1029166666666667</v>
      </c>
      <c r="AH72" t="n">
        <v>97146.72224891036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10.1064</v>
      </c>
      <c r="E73" t="n">
        <v>9.890000000000001</v>
      </c>
      <c r="F73" t="n">
        <v>6.8</v>
      </c>
      <c r="G73" t="n">
        <v>67.95999999999999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106.3</v>
      </c>
      <c r="Q73" t="n">
        <v>204.15</v>
      </c>
      <c r="R73" t="n">
        <v>25.11</v>
      </c>
      <c r="S73" t="n">
        <v>17.37</v>
      </c>
      <c r="T73" t="n">
        <v>1767.49</v>
      </c>
      <c r="U73" t="n">
        <v>0.6899999999999999</v>
      </c>
      <c r="V73" t="n">
        <v>0.75</v>
      </c>
      <c r="W73" t="n">
        <v>1.15</v>
      </c>
      <c r="X73" t="n">
        <v>0.1</v>
      </c>
      <c r="Y73" t="n">
        <v>1</v>
      </c>
      <c r="Z73" t="n">
        <v>10</v>
      </c>
      <c r="AA73" t="n">
        <v>78.51346146692832</v>
      </c>
      <c r="AB73" t="n">
        <v>107.425581748468</v>
      </c>
      <c r="AC73" t="n">
        <v>97.17303499917244</v>
      </c>
      <c r="AD73" t="n">
        <v>78513.46146692832</v>
      </c>
      <c r="AE73" t="n">
        <v>107425.581748468</v>
      </c>
      <c r="AF73" t="n">
        <v>2.261225496799805e-06</v>
      </c>
      <c r="AG73" t="n">
        <v>0.1030208333333333</v>
      </c>
      <c r="AH73" t="n">
        <v>97173.03499917245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10.1882</v>
      </c>
      <c r="E74" t="n">
        <v>9.82</v>
      </c>
      <c r="F74" t="n">
        <v>6.77</v>
      </c>
      <c r="G74" t="n">
        <v>81.19</v>
      </c>
      <c r="H74" t="n">
        <v>1.18</v>
      </c>
      <c r="I74" t="n">
        <v>5</v>
      </c>
      <c r="J74" t="n">
        <v>287.18</v>
      </c>
      <c r="K74" t="n">
        <v>59.19</v>
      </c>
      <c r="L74" t="n">
        <v>19</v>
      </c>
      <c r="M74" t="n">
        <v>3</v>
      </c>
      <c r="N74" t="n">
        <v>78.98999999999999</v>
      </c>
      <c r="O74" t="n">
        <v>35653.4</v>
      </c>
      <c r="P74" t="n">
        <v>105.51</v>
      </c>
      <c r="Q74" t="n">
        <v>204.14</v>
      </c>
      <c r="R74" t="n">
        <v>24.24</v>
      </c>
      <c r="S74" t="n">
        <v>17.37</v>
      </c>
      <c r="T74" t="n">
        <v>1335.12</v>
      </c>
      <c r="U74" t="n">
        <v>0.72</v>
      </c>
      <c r="V74" t="n">
        <v>0.75</v>
      </c>
      <c r="W74" t="n">
        <v>1.14</v>
      </c>
      <c r="X74" t="n">
        <v>0.07000000000000001</v>
      </c>
      <c r="Y74" t="n">
        <v>1</v>
      </c>
      <c r="Z74" t="n">
        <v>10</v>
      </c>
      <c r="AA74" t="n">
        <v>77.38997795517066</v>
      </c>
      <c r="AB74" t="n">
        <v>105.8883820430875</v>
      </c>
      <c r="AC74" t="n">
        <v>95.78254347619962</v>
      </c>
      <c r="AD74" t="n">
        <v>77389.97795517066</v>
      </c>
      <c r="AE74" t="n">
        <v>105888.3820430875</v>
      </c>
      <c r="AF74" t="n">
        <v>2.279527587122593e-06</v>
      </c>
      <c r="AG74" t="n">
        <v>0.1022916666666667</v>
      </c>
      <c r="AH74" t="n">
        <v>95782.54347619961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10.1807</v>
      </c>
      <c r="E75" t="n">
        <v>9.82</v>
      </c>
      <c r="F75" t="n">
        <v>6.77</v>
      </c>
      <c r="G75" t="n">
        <v>81.28</v>
      </c>
      <c r="H75" t="n">
        <v>1.19</v>
      </c>
      <c r="I75" t="n">
        <v>5</v>
      </c>
      <c r="J75" t="n">
        <v>287.69</v>
      </c>
      <c r="K75" t="n">
        <v>59.19</v>
      </c>
      <c r="L75" t="n">
        <v>19.25</v>
      </c>
      <c r="M75" t="n">
        <v>3</v>
      </c>
      <c r="N75" t="n">
        <v>79.23999999999999</v>
      </c>
      <c r="O75" t="n">
        <v>35715.58</v>
      </c>
      <c r="P75" t="n">
        <v>105.9</v>
      </c>
      <c r="Q75" t="n">
        <v>204.14</v>
      </c>
      <c r="R75" t="n">
        <v>24.39</v>
      </c>
      <c r="S75" t="n">
        <v>17.37</v>
      </c>
      <c r="T75" t="n">
        <v>1413.54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77.65402121266675</v>
      </c>
      <c r="AB75" t="n">
        <v>106.2496576767599</v>
      </c>
      <c r="AC75" t="n">
        <v>96.10933947044796</v>
      </c>
      <c r="AD75" t="n">
        <v>77654.02121266675</v>
      </c>
      <c r="AE75" t="n">
        <v>106249.6576767599</v>
      </c>
      <c r="AF75" t="n">
        <v>2.277849522606445e-06</v>
      </c>
      <c r="AG75" t="n">
        <v>0.1022916666666667</v>
      </c>
      <c r="AH75" t="n">
        <v>96109.33947044796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10.1752</v>
      </c>
      <c r="E76" t="n">
        <v>9.83</v>
      </c>
      <c r="F76" t="n">
        <v>6.78</v>
      </c>
      <c r="G76" t="n">
        <v>81.34</v>
      </c>
      <c r="H76" t="n">
        <v>1.2</v>
      </c>
      <c r="I76" t="n">
        <v>5</v>
      </c>
      <c r="J76" t="n">
        <v>288.19</v>
      </c>
      <c r="K76" t="n">
        <v>59.19</v>
      </c>
      <c r="L76" t="n">
        <v>19.5</v>
      </c>
      <c r="M76" t="n">
        <v>3</v>
      </c>
      <c r="N76" t="n">
        <v>79.5</v>
      </c>
      <c r="O76" t="n">
        <v>35777.86</v>
      </c>
      <c r="P76" t="n">
        <v>106.16</v>
      </c>
      <c r="Q76" t="n">
        <v>204.15</v>
      </c>
      <c r="R76" t="n">
        <v>24.58</v>
      </c>
      <c r="S76" t="n">
        <v>17.37</v>
      </c>
      <c r="T76" t="n">
        <v>1507.42</v>
      </c>
      <c r="U76" t="n">
        <v>0.71</v>
      </c>
      <c r="V76" t="n">
        <v>0.75</v>
      </c>
      <c r="W76" t="n">
        <v>1.14</v>
      </c>
      <c r="X76" t="n">
        <v>0.09</v>
      </c>
      <c r="Y76" t="n">
        <v>1</v>
      </c>
      <c r="Z76" t="n">
        <v>10</v>
      </c>
      <c r="AA76" t="n">
        <v>77.86253961705911</v>
      </c>
      <c r="AB76" t="n">
        <v>106.5349617568321</v>
      </c>
      <c r="AC76" t="n">
        <v>96.36741452954499</v>
      </c>
      <c r="AD76" t="n">
        <v>77862.53961705911</v>
      </c>
      <c r="AE76" t="n">
        <v>106534.9617568321</v>
      </c>
      <c r="AF76" t="n">
        <v>2.27661894196127e-06</v>
      </c>
      <c r="AG76" t="n">
        <v>0.1023958333333333</v>
      </c>
      <c r="AH76" t="n">
        <v>96367.41452954499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10.1856</v>
      </c>
      <c r="E77" t="n">
        <v>9.82</v>
      </c>
      <c r="F77" t="n">
        <v>6.77</v>
      </c>
      <c r="G77" t="n">
        <v>81.22</v>
      </c>
      <c r="H77" t="n">
        <v>1.22</v>
      </c>
      <c r="I77" t="n">
        <v>5</v>
      </c>
      <c r="J77" t="n">
        <v>288.7</v>
      </c>
      <c r="K77" t="n">
        <v>59.19</v>
      </c>
      <c r="L77" t="n">
        <v>19.75</v>
      </c>
      <c r="M77" t="n">
        <v>3</v>
      </c>
      <c r="N77" t="n">
        <v>79.75</v>
      </c>
      <c r="O77" t="n">
        <v>35840.25</v>
      </c>
      <c r="P77" t="n">
        <v>106.04</v>
      </c>
      <c r="Q77" t="n">
        <v>204.14</v>
      </c>
      <c r="R77" t="n">
        <v>24.34</v>
      </c>
      <c r="S77" t="n">
        <v>17.37</v>
      </c>
      <c r="T77" t="n">
        <v>1388.53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77.69240251291096</v>
      </c>
      <c r="AB77" t="n">
        <v>106.3021726650174</v>
      </c>
      <c r="AC77" t="n">
        <v>96.15684250193149</v>
      </c>
      <c r="AD77" t="n">
        <v>77692.40251291097</v>
      </c>
      <c r="AE77" t="n">
        <v>106302.1726650174</v>
      </c>
      <c r="AF77" t="n">
        <v>2.278945858090328e-06</v>
      </c>
      <c r="AG77" t="n">
        <v>0.1022916666666667</v>
      </c>
      <c r="AH77" t="n">
        <v>96156.84250193149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10.1801</v>
      </c>
      <c r="E78" t="n">
        <v>9.82</v>
      </c>
      <c r="F78" t="n">
        <v>6.77</v>
      </c>
      <c r="G78" t="n">
        <v>81.28</v>
      </c>
      <c r="H78" t="n">
        <v>1.23</v>
      </c>
      <c r="I78" t="n">
        <v>5</v>
      </c>
      <c r="J78" t="n">
        <v>289.2</v>
      </c>
      <c r="K78" t="n">
        <v>59.19</v>
      </c>
      <c r="L78" t="n">
        <v>20</v>
      </c>
      <c r="M78" t="n">
        <v>3</v>
      </c>
      <c r="N78" t="n">
        <v>80.01000000000001</v>
      </c>
      <c r="O78" t="n">
        <v>35902.74</v>
      </c>
      <c r="P78" t="n">
        <v>106.36</v>
      </c>
      <c r="Q78" t="n">
        <v>204.14</v>
      </c>
      <c r="R78" t="n">
        <v>24.41</v>
      </c>
      <c r="S78" t="n">
        <v>17.37</v>
      </c>
      <c r="T78" t="n">
        <v>1424.41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77.90438435986506</v>
      </c>
      <c r="AB78" t="n">
        <v>106.5922155799989</v>
      </c>
      <c r="AC78" t="n">
        <v>96.41920412818504</v>
      </c>
      <c r="AD78" t="n">
        <v>77904.38435986506</v>
      </c>
      <c r="AE78" t="n">
        <v>106592.2155799989</v>
      </c>
      <c r="AF78" t="n">
        <v>2.277715277445153e-06</v>
      </c>
      <c r="AG78" t="n">
        <v>0.1022916666666667</v>
      </c>
      <c r="AH78" t="n">
        <v>96419.20412818504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10.1798</v>
      </c>
      <c r="E79" t="n">
        <v>9.82</v>
      </c>
      <c r="F79" t="n">
        <v>6.77</v>
      </c>
      <c r="G79" t="n">
        <v>81.29000000000001</v>
      </c>
      <c r="H79" t="n">
        <v>1.24</v>
      </c>
      <c r="I79" t="n">
        <v>5</v>
      </c>
      <c r="J79" t="n">
        <v>289.71</v>
      </c>
      <c r="K79" t="n">
        <v>59.19</v>
      </c>
      <c r="L79" t="n">
        <v>20.25</v>
      </c>
      <c r="M79" t="n">
        <v>3</v>
      </c>
      <c r="N79" t="n">
        <v>80.27</v>
      </c>
      <c r="O79" t="n">
        <v>35965.33</v>
      </c>
      <c r="P79" t="n">
        <v>106.33</v>
      </c>
      <c r="Q79" t="n">
        <v>204.14</v>
      </c>
      <c r="R79" t="n">
        <v>24.5</v>
      </c>
      <c r="S79" t="n">
        <v>17.37</v>
      </c>
      <c r="T79" t="n">
        <v>1467.1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77.89058515152421</v>
      </c>
      <c r="AB79" t="n">
        <v>106.5733348943689</v>
      </c>
      <c r="AC79" t="n">
        <v>96.4021253886923</v>
      </c>
      <c r="AD79" t="n">
        <v>77890.58515152421</v>
      </c>
      <c r="AE79" t="n">
        <v>106573.3348943689</v>
      </c>
      <c r="AF79" t="n">
        <v>2.277648154864507e-06</v>
      </c>
      <c r="AG79" t="n">
        <v>0.1022916666666667</v>
      </c>
      <c r="AH79" t="n">
        <v>96402.12538869229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10.1827</v>
      </c>
      <c r="E80" t="n">
        <v>9.82</v>
      </c>
      <c r="F80" t="n">
        <v>6.77</v>
      </c>
      <c r="G80" t="n">
        <v>81.25</v>
      </c>
      <c r="H80" t="n">
        <v>1.26</v>
      </c>
      <c r="I80" t="n">
        <v>5</v>
      </c>
      <c r="J80" t="n">
        <v>290.22</v>
      </c>
      <c r="K80" t="n">
        <v>59.19</v>
      </c>
      <c r="L80" t="n">
        <v>20.5</v>
      </c>
      <c r="M80" t="n">
        <v>3</v>
      </c>
      <c r="N80" t="n">
        <v>80.53</v>
      </c>
      <c r="O80" t="n">
        <v>36028.03</v>
      </c>
      <c r="P80" t="n">
        <v>106.19</v>
      </c>
      <c r="Q80" t="n">
        <v>204.14</v>
      </c>
      <c r="R80" t="n">
        <v>24.37</v>
      </c>
      <c r="S80" t="n">
        <v>17.37</v>
      </c>
      <c r="T80" t="n">
        <v>1400.49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77.79413777027025</v>
      </c>
      <c r="AB80" t="n">
        <v>106.4413713323791</v>
      </c>
      <c r="AC80" t="n">
        <v>96.28275624384678</v>
      </c>
      <c r="AD80" t="n">
        <v>77794.13777027026</v>
      </c>
      <c r="AE80" t="n">
        <v>106441.3713323791</v>
      </c>
      <c r="AF80" t="n">
        <v>2.278297006477418e-06</v>
      </c>
      <c r="AG80" t="n">
        <v>0.1022916666666667</v>
      </c>
      <c r="AH80" t="n">
        <v>96282.75624384677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10.1804</v>
      </c>
      <c r="E81" t="n">
        <v>9.82</v>
      </c>
      <c r="F81" t="n">
        <v>6.77</v>
      </c>
      <c r="G81" t="n">
        <v>81.28</v>
      </c>
      <c r="H81" t="n">
        <v>1.27</v>
      </c>
      <c r="I81" t="n">
        <v>5</v>
      </c>
      <c r="J81" t="n">
        <v>290.73</v>
      </c>
      <c r="K81" t="n">
        <v>59.19</v>
      </c>
      <c r="L81" t="n">
        <v>20.75</v>
      </c>
      <c r="M81" t="n">
        <v>3</v>
      </c>
      <c r="N81" t="n">
        <v>80.79000000000001</v>
      </c>
      <c r="O81" t="n">
        <v>36090.84</v>
      </c>
      <c r="P81" t="n">
        <v>106.26</v>
      </c>
      <c r="Q81" t="n">
        <v>204.14</v>
      </c>
      <c r="R81" t="n">
        <v>24.49</v>
      </c>
      <c r="S81" t="n">
        <v>17.37</v>
      </c>
      <c r="T81" t="n">
        <v>1462.34</v>
      </c>
      <c r="U81" t="n">
        <v>0.71</v>
      </c>
      <c r="V81" t="n">
        <v>0.75</v>
      </c>
      <c r="W81" t="n">
        <v>1.14</v>
      </c>
      <c r="X81" t="n">
        <v>0.08</v>
      </c>
      <c r="Y81" t="n">
        <v>1</v>
      </c>
      <c r="Z81" t="n">
        <v>10</v>
      </c>
      <c r="AA81" t="n">
        <v>77.84869092614572</v>
      </c>
      <c r="AB81" t="n">
        <v>106.5160133669633</v>
      </c>
      <c r="AC81" t="n">
        <v>96.35027454741102</v>
      </c>
      <c r="AD81" t="n">
        <v>77848.69092614572</v>
      </c>
      <c r="AE81" t="n">
        <v>106516.0133669633</v>
      </c>
      <c r="AF81" t="n">
        <v>2.277782400025799e-06</v>
      </c>
      <c r="AG81" t="n">
        <v>0.1022916666666667</v>
      </c>
      <c r="AH81" t="n">
        <v>96350.27454741101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10.1787</v>
      </c>
      <c r="E82" t="n">
        <v>9.82</v>
      </c>
      <c r="F82" t="n">
        <v>6.78</v>
      </c>
      <c r="G82" t="n">
        <v>81.3</v>
      </c>
      <c r="H82" t="n">
        <v>1.28</v>
      </c>
      <c r="I82" t="n">
        <v>5</v>
      </c>
      <c r="J82" t="n">
        <v>291.24</v>
      </c>
      <c r="K82" t="n">
        <v>59.19</v>
      </c>
      <c r="L82" t="n">
        <v>21</v>
      </c>
      <c r="M82" t="n">
        <v>3</v>
      </c>
      <c r="N82" t="n">
        <v>81.05</v>
      </c>
      <c r="O82" t="n">
        <v>36153.75</v>
      </c>
      <c r="P82" t="n">
        <v>106.22</v>
      </c>
      <c r="Q82" t="n">
        <v>204.14</v>
      </c>
      <c r="R82" t="n">
        <v>24.49</v>
      </c>
      <c r="S82" t="n">
        <v>17.37</v>
      </c>
      <c r="T82" t="n">
        <v>1460.5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77.86819064265548</v>
      </c>
      <c r="AB82" t="n">
        <v>106.5426937393587</v>
      </c>
      <c r="AC82" t="n">
        <v>96.37440858251115</v>
      </c>
      <c r="AD82" t="n">
        <v>77868.19064265548</v>
      </c>
      <c r="AE82" t="n">
        <v>106542.6937393587</v>
      </c>
      <c r="AF82" t="n">
        <v>2.277402038735472e-06</v>
      </c>
      <c r="AG82" t="n">
        <v>0.1022916666666667</v>
      </c>
      <c r="AH82" t="n">
        <v>96374.40858251115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10.1764</v>
      </c>
      <c r="E83" t="n">
        <v>9.83</v>
      </c>
      <c r="F83" t="n">
        <v>6.78</v>
      </c>
      <c r="G83" t="n">
        <v>81.33</v>
      </c>
      <c r="H83" t="n">
        <v>1.3</v>
      </c>
      <c r="I83" t="n">
        <v>5</v>
      </c>
      <c r="J83" t="n">
        <v>291.75</v>
      </c>
      <c r="K83" t="n">
        <v>59.19</v>
      </c>
      <c r="L83" t="n">
        <v>21.25</v>
      </c>
      <c r="M83" t="n">
        <v>3</v>
      </c>
      <c r="N83" t="n">
        <v>81.31</v>
      </c>
      <c r="O83" t="n">
        <v>36216.77</v>
      </c>
      <c r="P83" t="n">
        <v>106.23</v>
      </c>
      <c r="Q83" t="n">
        <v>204.14</v>
      </c>
      <c r="R83" t="n">
        <v>24.49</v>
      </c>
      <c r="S83" t="n">
        <v>17.37</v>
      </c>
      <c r="T83" t="n">
        <v>1463.78</v>
      </c>
      <c r="U83" t="n">
        <v>0.71</v>
      </c>
      <c r="V83" t="n">
        <v>0.75</v>
      </c>
      <c r="W83" t="n">
        <v>1.15</v>
      </c>
      <c r="X83" t="n">
        <v>0.09</v>
      </c>
      <c r="Y83" t="n">
        <v>1</v>
      </c>
      <c r="Z83" t="n">
        <v>10</v>
      </c>
      <c r="AA83" t="n">
        <v>77.89102173256477</v>
      </c>
      <c r="AB83" t="n">
        <v>106.5739322438092</v>
      </c>
      <c r="AC83" t="n">
        <v>96.4026657279404</v>
      </c>
      <c r="AD83" t="n">
        <v>77891.02173256477</v>
      </c>
      <c r="AE83" t="n">
        <v>106573.9322438092</v>
      </c>
      <c r="AF83" t="n">
        <v>2.276887432283853e-06</v>
      </c>
      <c r="AG83" t="n">
        <v>0.1023958333333333</v>
      </c>
      <c r="AH83" t="n">
        <v>96402.6657279404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10.1801</v>
      </c>
      <c r="E84" t="n">
        <v>9.82</v>
      </c>
      <c r="F84" t="n">
        <v>6.77</v>
      </c>
      <c r="G84" t="n">
        <v>81.28</v>
      </c>
      <c r="H84" t="n">
        <v>1.31</v>
      </c>
      <c r="I84" t="n">
        <v>5</v>
      </c>
      <c r="J84" t="n">
        <v>292.26</v>
      </c>
      <c r="K84" t="n">
        <v>59.19</v>
      </c>
      <c r="L84" t="n">
        <v>21.5</v>
      </c>
      <c r="M84" t="n">
        <v>3</v>
      </c>
      <c r="N84" t="n">
        <v>81.56999999999999</v>
      </c>
      <c r="O84" t="n">
        <v>36279.9</v>
      </c>
      <c r="P84" t="n">
        <v>106.03</v>
      </c>
      <c r="Q84" t="n">
        <v>204.14</v>
      </c>
      <c r="R84" t="n">
        <v>24.46</v>
      </c>
      <c r="S84" t="n">
        <v>17.37</v>
      </c>
      <c r="T84" t="n">
        <v>1447.3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77.72797682682548</v>
      </c>
      <c r="AB84" t="n">
        <v>106.3508470107432</v>
      </c>
      <c r="AC84" t="n">
        <v>96.20087143641608</v>
      </c>
      <c r="AD84" t="n">
        <v>77727.97682682548</v>
      </c>
      <c r="AE84" t="n">
        <v>106350.8470107432</v>
      </c>
      <c r="AF84" t="n">
        <v>2.277715277445153e-06</v>
      </c>
      <c r="AG84" t="n">
        <v>0.1022916666666667</v>
      </c>
      <c r="AH84" t="n">
        <v>96200.87143641608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10.1813</v>
      </c>
      <c r="E85" t="n">
        <v>9.82</v>
      </c>
      <c r="F85" t="n">
        <v>6.77</v>
      </c>
      <c r="G85" t="n">
        <v>81.27</v>
      </c>
      <c r="H85" t="n">
        <v>1.32</v>
      </c>
      <c r="I85" t="n">
        <v>5</v>
      </c>
      <c r="J85" t="n">
        <v>292.77</v>
      </c>
      <c r="K85" t="n">
        <v>59.19</v>
      </c>
      <c r="L85" t="n">
        <v>21.75</v>
      </c>
      <c r="M85" t="n">
        <v>3</v>
      </c>
      <c r="N85" t="n">
        <v>81.83</v>
      </c>
      <c r="O85" t="n">
        <v>36343.13</v>
      </c>
      <c r="P85" t="n">
        <v>105.97</v>
      </c>
      <c r="Q85" t="n">
        <v>204.16</v>
      </c>
      <c r="R85" t="n">
        <v>24.36</v>
      </c>
      <c r="S85" t="n">
        <v>17.37</v>
      </c>
      <c r="T85" t="n">
        <v>1398.07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77.68697537035729</v>
      </c>
      <c r="AB85" t="n">
        <v>106.2947470091468</v>
      </c>
      <c r="AC85" t="n">
        <v>96.15012554023521</v>
      </c>
      <c r="AD85" t="n">
        <v>77686.97537035729</v>
      </c>
      <c r="AE85" t="n">
        <v>106294.7470091468</v>
      </c>
      <c r="AF85" t="n">
        <v>2.277983767767737e-06</v>
      </c>
      <c r="AG85" t="n">
        <v>0.1022916666666667</v>
      </c>
      <c r="AH85" t="n">
        <v>96150.12554023521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10.1876</v>
      </c>
      <c r="E86" t="n">
        <v>9.82</v>
      </c>
      <c r="F86" t="n">
        <v>6.77</v>
      </c>
      <c r="G86" t="n">
        <v>81.2</v>
      </c>
      <c r="H86" t="n">
        <v>1.34</v>
      </c>
      <c r="I86" t="n">
        <v>5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105.7</v>
      </c>
      <c r="Q86" t="n">
        <v>204.14</v>
      </c>
      <c r="R86" t="n">
        <v>24.16</v>
      </c>
      <c r="S86" t="n">
        <v>17.37</v>
      </c>
      <c r="T86" t="n">
        <v>1296.89</v>
      </c>
      <c r="U86" t="n">
        <v>0.72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77.49591405746759</v>
      </c>
      <c r="AB86" t="n">
        <v>106.0333284918211</v>
      </c>
      <c r="AC86" t="n">
        <v>95.91365643929973</v>
      </c>
      <c r="AD86" t="n">
        <v>77495.91405746758</v>
      </c>
      <c r="AE86" t="n">
        <v>106033.3284918211</v>
      </c>
      <c r="AF86" t="n">
        <v>2.279393341961301e-06</v>
      </c>
      <c r="AG86" t="n">
        <v>0.1022916666666667</v>
      </c>
      <c r="AH86" t="n">
        <v>95913.65643929972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10.1919</v>
      </c>
      <c r="E87" t="n">
        <v>9.81</v>
      </c>
      <c r="F87" t="n">
        <v>6.76</v>
      </c>
      <c r="G87" t="n">
        <v>81.15000000000001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105.34</v>
      </c>
      <c r="Q87" t="n">
        <v>204.14</v>
      </c>
      <c r="R87" t="n">
        <v>24.11</v>
      </c>
      <c r="S87" t="n">
        <v>17.37</v>
      </c>
      <c r="T87" t="n">
        <v>1270.01</v>
      </c>
      <c r="U87" t="n">
        <v>0.72</v>
      </c>
      <c r="V87" t="n">
        <v>0.76</v>
      </c>
      <c r="W87" t="n">
        <v>1.14</v>
      </c>
      <c r="X87" t="n">
        <v>0.07000000000000001</v>
      </c>
      <c r="Y87" t="n">
        <v>1</v>
      </c>
      <c r="Z87" t="n">
        <v>10</v>
      </c>
      <c r="AA87" t="n">
        <v>77.24332170153991</v>
      </c>
      <c r="AB87" t="n">
        <v>105.6877204868527</v>
      </c>
      <c r="AC87" t="n">
        <v>95.60103277726161</v>
      </c>
      <c r="AD87" t="n">
        <v>77243.32170153991</v>
      </c>
      <c r="AE87" t="n">
        <v>105687.7204868527</v>
      </c>
      <c r="AF87" t="n">
        <v>2.280355432283893e-06</v>
      </c>
      <c r="AG87" t="n">
        <v>0.1021875</v>
      </c>
      <c r="AH87" t="n">
        <v>95601.03277726161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10.1917</v>
      </c>
      <c r="E88" t="n">
        <v>9.81</v>
      </c>
      <c r="F88" t="n">
        <v>6.76</v>
      </c>
      <c r="G88" t="n">
        <v>81.15000000000001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105.11</v>
      </c>
      <c r="Q88" t="n">
        <v>204.15</v>
      </c>
      <c r="R88" t="n">
        <v>24.05</v>
      </c>
      <c r="S88" t="n">
        <v>17.37</v>
      </c>
      <c r="T88" t="n">
        <v>1240.86</v>
      </c>
      <c r="U88" t="n">
        <v>0.72</v>
      </c>
      <c r="V88" t="n">
        <v>0.76</v>
      </c>
      <c r="W88" t="n">
        <v>1.14</v>
      </c>
      <c r="X88" t="n">
        <v>0.07000000000000001</v>
      </c>
      <c r="Y88" t="n">
        <v>1</v>
      </c>
      <c r="Z88" t="n">
        <v>10</v>
      </c>
      <c r="AA88" t="n">
        <v>77.12198843683734</v>
      </c>
      <c r="AB88" t="n">
        <v>105.5217069612409</v>
      </c>
      <c r="AC88" t="n">
        <v>95.45086334953267</v>
      </c>
      <c r="AD88" t="n">
        <v>77121.98843683735</v>
      </c>
      <c r="AE88" t="n">
        <v>105521.7069612409</v>
      </c>
      <c r="AF88" t="n">
        <v>2.280310683896795e-06</v>
      </c>
      <c r="AG88" t="n">
        <v>0.1021875</v>
      </c>
      <c r="AH88" t="n">
        <v>95450.86334953266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10.1885</v>
      </c>
      <c r="E89" t="n">
        <v>9.82</v>
      </c>
      <c r="F89" t="n">
        <v>6.77</v>
      </c>
      <c r="G89" t="n">
        <v>81.19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104.96</v>
      </c>
      <c r="Q89" t="n">
        <v>204.14</v>
      </c>
      <c r="R89" t="n">
        <v>24.09</v>
      </c>
      <c r="S89" t="n">
        <v>17.37</v>
      </c>
      <c r="T89" t="n">
        <v>1264.44</v>
      </c>
      <c r="U89" t="n">
        <v>0.72</v>
      </c>
      <c r="V89" t="n">
        <v>0.75</v>
      </c>
      <c r="W89" t="n">
        <v>1.15</v>
      </c>
      <c r="X89" t="n">
        <v>0.07000000000000001</v>
      </c>
      <c r="Y89" t="n">
        <v>1</v>
      </c>
      <c r="Z89" t="n">
        <v>10</v>
      </c>
      <c r="AA89" t="n">
        <v>77.09398654663687</v>
      </c>
      <c r="AB89" t="n">
        <v>105.4833935397124</v>
      </c>
      <c r="AC89" t="n">
        <v>95.4162065071816</v>
      </c>
      <c r="AD89" t="n">
        <v>77093.98654663686</v>
      </c>
      <c r="AE89" t="n">
        <v>105483.3935397124</v>
      </c>
      <c r="AF89" t="n">
        <v>2.279594709703239e-06</v>
      </c>
      <c r="AG89" t="n">
        <v>0.1022916666666667</v>
      </c>
      <c r="AH89" t="n">
        <v>95416.2065071816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10.1827</v>
      </c>
      <c r="E90" t="n">
        <v>9.82</v>
      </c>
      <c r="F90" t="n">
        <v>6.77</v>
      </c>
      <c r="G90" t="n">
        <v>81.25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104.73</v>
      </c>
      <c r="Q90" t="n">
        <v>204.14</v>
      </c>
      <c r="R90" t="n">
        <v>24.23</v>
      </c>
      <c r="S90" t="n">
        <v>17.37</v>
      </c>
      <c r="T90" t="n">
        <v>1333.83</v>
      </c>
      <c r="U90" t="n">
        <v>0.72</v>
      </c>
      <c r="V90" t="n">
        <v>0.75</v>
      </c>
      <c r="W90" t="n">
        <v>1.15</v>
      </c>
      <c r="X90" t="n">
        <v>0.08</v>
      </c>
      <c r="Y90" t="n">
        <v>1</v>
      </c>
      <c r="Z90" t="n">
        <v>10</v>
      </c>
      <c r="AA90" t="n">
        <v>77.01386735989192</v>
      </c>
      <c r="AB90" t="n">
        <v>105.373770933799</v>
      </c>
      <c r="AC90" t="n">
        <v>95.31704612892021</v>
      </c>
      <c r="AD90" t="n">
        <v>77013.86735989191</v>
      </c>
      <c r="AE90" t="n">
        <v>105373.770933799</v>
      </c>
      <c r="AF90" t="n">
        <v>2.278297006477418e-06</v>
      </c>
      <c r="AG90" t="n">
        <v>0.1022916666666667</v>
      </c>
      <c r="AH90" t="n">
        <v>95317.04612892021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10.1896</v>
      </c>
      <c r="E91" t="n">
        <v>9.81</v>
      </c>
      <c r="F91" t="n">
        <v>6.76</v>
      </c>
      <c r="G91" t="n">
        <v>81.17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104.47</v>
      </c>
      <c r="Q91" t="n">
        <v>204.17</v>
      </c>
      <c r="R91" t="n">
        <v>24.16</v>
      </c>
      <c r="S91" t="n">
        <v>17.37</v>
      </c>
      <c r="T91" t="n">
        <v>1296.01</v>
      </c>
      <c r="U91" t="n">
        <v>0.72</v>
      </c>
      <c r="V91" t="n">
        <v>0.75</v>
      </c>
      <c r="W91" t="n">
        <v>1.14</v>
      </c>
      <c r="X91" t="n">
        <v>0.07000000000000001</v>
      </c>
      <c r="Y91" t="n">
        <v>1</v>
      </c>
      <c r="Z91" t="n">
        <v>10</v>
      </c>
      <c r="AA91" t="n">
        <v>76.7956756474117</v>
      </c>
      <c r="AB91" t="n">
        <v>105.0752314068447</v>
      </c>
      <c r="AC91" t="n">
        <v>95.04699879541552</v>
      </c>
      <c r="AD91" t="n">
        <v>76795.6756474117</v>
      </c>
      <c r="AE91" t="n">
        <v>105075.2314068447</v>
      </c>
      <c r="AF91" t="n">
        <v>2.279840825832274e-06</v>
      </c>
      <c r="AG91" t="n">
        <v>0.1021875</v>
      </c>
      <c r="AH91" t="n">
        <v>95046.99879541552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10.1845</v>
      </c>
      <c r="E92" t="n">
        <v>9.82</v>
      </c>
      <c r="F92" t="n">
        <v>6.77</v>
      </c>
      <c r="G92" t="n">
        <v>81.23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3</v>
      </c>
      <c r="N92" t="n">
        <v>83.69</v>
      </c>
      <c r="O92" t="n">
        <v>36788.84</v>
      </c>
      <c r="P92" t="n">
        <v>104.5</v>
      </c>
      <c r="Q92" t="n">
        <v>204.14</v>
      </c>
      <c r="R92" t="n">
        <v>24.23</v>
      </c>
      <c r="S92" t="n">
        <v>17.37</v>
      </c>
      <c r="T92" t="n">
        <v>1334.46</v>
      </c>
      <c r="U92" t="n">
        <v>0.72</v>
      </c>
      <c r="V92" t="n">
        <v>0.75</v>
      </c>
      <c r="W92" t="n">
        <v>1.15</v>
      </c>
      <c r="X92" t="n">
        <v>0.08</v>
      </c>
      <c r="Y92" t="n">
        <v>1</v>
      </c>
      <c r="Z92" t="n">
        <v>10</v>
      </c>
      <c r="AA92" t="n">
        <v>76.87770348386034</v>
      </c>
      <c r="AB92" t="n">
        <v>105.1874655114864</v>
      </c>
      <c r="AC92" t="n">
        <v>95.14852143463179</v>
      </c>
      <c r="AD92" t="n">
        <v>76877.70348386034</v>
      </c>
      <c r="AE92" t="n">
        <v>105187.4655114864</v>
      </c>
      <c r="AF92" t="n">
        <v>2.278699741961293e-06</v>
      </c>
      <c r="AG92" t="n">
        <v>0.1022916666666667</v>
      </c>
      <c r="AH92" t="n">
        <v>95148.5214346318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10.1856</v>
      </c>
      <c r="E93" t="n">
        <v>9.82</v>
      </c>
      <c r="F93" t="n">
        <v>6.77</v>
      </c>
      <c r="G93" t="n">
        <v>81.22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3</v>
      </c>
      <c r="N93" t="n">
        <v>83.95999999999999</v>
      </c>
      <c r="O93" t="n">
        <v>36852.96</v>
      </c>
      <c r="P93" t="n">
        <v>104.36</v>
      </c>
      <c r="Q93" t="n">
        <v>204.14</v>
      </c>
      <c r="R93" t="n">
        <v>24.28</v>
      </c>
      <c r="S93" t="n">
        <v>17.37</v>
      </c>
      <c r="T93" t="n">
        <v>1356.29</v>
      </c>
      <c r="U93" t="n">
        <v>0.72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76.79481273984996</v>
      </c>
      <c r="AB93" t="n">
        <v>105.0740507386499</v>
      </c>
      <c r="AC93" t="n">
        <v>95.04593080853617</v>
      </c>
      <c r="AD93" t="n">
        <v>76794.81273984996</v>
      </c>
      <c r="AE93" t="n">
        <v>105074.0507386499</v>
      </c>
      <c r="AF93" t="n">
        <v>2.278945858090328e-06</v>
      </c>
      <c r="AG93" t="n">
        <v>0.1022916666666667</v>
      </c>
      <c r="AH93" t="n">
        <v>95045.93080853617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10.1793</v>
      </c>
      <c r="E94" t="n">
        <v>9.82</v>
      </c>
      <c r="F94" t="n">
        <v>6.77</v>
      </c>
      <c r="G94" t="n">
        <v>81.29000000000001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3</v>
      </c>
      <c r="N94" t="n">
        <v>84.23999999999999</v>
      </c>
      <c r="O94" t="n">
        <v>36917.19</v>
      </c>
      <c r="P94" t="n">
        <v>104.35</v>
      </c>
      <c r="Q94" t="n">
        <v>204.14</v>
      </c>
      <c r="R94" t="n">
        <v>24.41</v>
      </c>
      <c r="S94" t="n">
        <v>17.37</v>
      </c>
      <c r="T94" t="n">
        <v>1421.27</v>
      </c>
      <c r="U94" t="n">
        <v>0.71</v>
      </c>
      <c r="V94" t="n">
        <v>0.75</v>
      </c>
      <c r="W94" t="n">
        <v>1.15</v>
      </c>
      <c r="X94" t="n">
        <v>0.08</v>
      </c>
      <c r="Y94" t="n">
        <v>1</v>
      </c>
      <c r="Z94" t="n">
        <v>10</v>
      </c>
      <c r="AA94" t="n">
        <v>76.83578679581399</v>
      </c>
      <c r="AB94" t="n">
        <v>105.1301132496677</v>
      </c>
      <c r="AC94" t="n">
        <v>95.0966427921866</v>
      </c>
      <c r="AD94" t="n">
        <v>76835.78679581398</v>
      </c>
      <c r="AE94" t="n">
        <v>105130.1132496677</v>
      </c>
      <c r="AF94" t="n">
        <v>2.277536283896764e-06</v>
      </c>
      <c r="AG94" t="n">
        <v>0.1022916666666667</v>
      </c>
      <c r="AH94" t="n">
        <v>95096.6427921866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10.1862</v>
      </c>
      <c r="E95" t="n">
        <v>9.82</v>
      </c>
      <c r="F95" t="n">
        <v>6.77</v>
      </c>
      <c r="G95" t="n">
        <v>81.20999999999999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3</v>
      </c>
      <c r="N95" t="n">
        <v>84.51000000000001</v>
      </c>
      <c r="O95" t="n">
        <v>36981.53</v>
      </c>
      <c r="P95" t="n">
        <v>103.94</v>
      </c>
      <c r="Q95" t="n">
        <v>204.14</v>
      </c>
      <c r="R95" t="n">
        <v>24.27</v>
      </c>
      <c r="S95" t="n">
        <v>17.37</v>
      </c>
      <c r="T95" t="n">
        <v>1352.12</v>
      </c>
      <c r="U95" t="n">
        <v>0.72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76.56602005886674</v>
      </c>
      <c r="AB95" t="n">
        <v>104.7610064989081</v>
      </c>
      <c r="AC95" t="n">
        <v>94.76276307167487</v>
      </c>
      <c r="AD95" t="n">
        <v>76566.02005886674</v>
      </c>
      <c r="AE95" t="n">
        <v>104761.0064989081</v>
      </c>
      <c r="AF95" t="n">
        <v>2.27908010325162e-06</v>
      </c>
      <c r="AG95" t="n">
        <v>0.1022916666666667</v>
      </c>
      <c r="AH95" t="n">
        <v>94762.76307167487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10.1847</v>
      </c>
      <c r="E96" t="n">
        <v>9.82</v>
      </c>
      <c r="F96" t="n">
        <v>6.77</v>
      </c>
      <c r="G96" t="n">
        <v>81.23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3</v>
      </c>
      <c r="N96" t="n">
        <v>84.78</v>
      </c>
      <c r="O96" t="n">
        <v>37045.99</v>
      </c>
      <c r="P96" t="n">
        <v>103.7</v>
      </c>
      <c r="Q96" t="n">
        <v>204.15</v>
      </c>
      <c r="R96" t="n">
        <v>24.19</v>
      </c>
      <c r="S96" t="n">
        <v>17.37</v>
      </c>
      <c r="T96" t="n">
        <v>1314.02</v>
      </c>
      <c r="U96" t="n">
        <v>0.72</v>
      </c>
      <c r="V96" t="n">
        <v>0.75</v>
      </c>
      <c r="W96" t="n">
        <v>1.15</v>
      </c>
      <c r="X96" t="n">
        <v>0.08</v>
      </c>
      <c r="Y96" t="n">
        <v>1</v>
      </c>
      <c r="Z96" t="n">
        <v>10</v>
      </c>
      <c r="AA96" t="n">
        <v>76.44877068256511</v>
      </c>
      <c r="AB96" t="n">
        <v>104.6005807295749</v>
      </c>
      <c r="AC96" t="n">
        <v>94.61764811260778</v>
      </c>
      <c r="AD96" t="n">
        <v>76448.77068256511</v>
      </c>
      <c r="AE96" t="n">
        <v>104600.5807295749</v>
      </c>
      <c r="AF96" t="n">
        <v>2.27874449034839e-06</v>
      </c>
      <c r="AG96" t="n">
        <v>0.1022916666666667</v>
      </c>
      <c r="AH96" t="n">
        <v>94617.64811260779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10.2602</v>
      </c>
      <c r="E97" t="n">
        <v>9.75</v>
      </c>
      <c r="F97" t="n">
        <v>6.75</v>
      </c>
      <c r="G97" t="n">
        <v>101.19</v>
      </c>
      <c r="H97" t="n">
        <v>1.47</v>
      </c>
      <c r="I97" t="n">
        <v>4</v>
      </c>
      <c r="J97" t="n">
        <v>299</v>
      </c>
      <c r="K97" t="n">
        <v>59.19</v>
      </c>
      <c r="L97" t="n">
        <v>24.75</v>
      </c>
      <c r="M97" t="n">
        <v>2</v>
      </c>
      <c r="N97" t="n">
        <v>85.05</v>
      </c>
      <c r="O97" t="n">
        <v>37110.57</v>
      </c>
      <c r="P97" t="n">
        <v>103.21</v>
      </c>
      <c r="Q97" t="n">
        <v>204.14</v>
      </c>
      <c r="R97" t="n">
        <v>23.45</v>
      </c>
      <c r="S97" t="n">
        <v>17.37</v>
      </c>
      <c r="T97" t="n">
        <v>949.73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75.58244423333734</v>
      </c>
      <c r="AB97" t="n">
        <v>103.4152346621165</v>
      </c>
      <c r="AC97" t="n">
        <v>93.54542981018361</v>
      </c>
      <c r="AD97" t="n">
        <v>75582.44423333734</v>
      </c>
      <c r="AE97" t="n">
        <v>103415.2346621165</v>
      </c>
      <c r="AF97" t="n">
        <v>2.295637006477614e-06</v>
      </c>
      <c r="AG97" t="n">
        <v>0.1015625</v>
      </c>
      <c r="AH97" t="n">
        <v>93545.4298101836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10.2628</v>
      </c>
      <c r="E98" t="n">
        <v>9.74</v>
      </c>
      <c r="F98" t="n">
        <v>6.74</v>
      </c>
      <c r="G98" t="n">
        <v>101.15</v>
      </c>
      <c r="H98" t="n">
        <v>1.49</v>
      </c>
      <c r="I98" t="n">
        <v>4</v>
      </c>
      <c r="J98" t="n">
        <v>299.52</v>
      </c>
      <c r="K98" t="n">
        <v>59.19</v>
      </c>
      <c r="L98" t="n">
        <v>25</v>
      </c>
      <c r="M98" t="n">
        <v>2</v>
      </c>
      <c r="N98" t="n">
        <v>85.33</v>
      </c>
      <c r="O98" t="n">
        <v>37175.38</v>
      </c>
      <c r="P98" t="n">
        <v>103.21</v>
      </c>
      <c r="Q98" t="n">
        <v>204.14</v>
      </c>
      <c r="R98" t="n">
        <v>23.49</v>
      </c>
      <c r="S98" t="n">
        <v>17.37</v>
      </c>
      <c r="T98" t="n">
        <v>964.91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75.53548618428968</v>
      </c>
      <c r="AB98" t="n">
        <v>103.3509845877666</v>
      </c>
      <c r="AC98" t="n">
        <v>93.4873116727541</v>
      </c>
      <c r="AD98" t="n">
        <v>75535.48618428968</v>
      </c>
      <c r="AE98" t="n">
        <v>103350.9845877667</v>
      </c>
      <c r="AF98" t="n">
        <v>2.296218735509879e-06</v>
      </c>
      <c r="AG98" t="n">
        <v>0.1014583333333333</v>
      </c>
      <c r="AH98" t="n">
        <v>93487.31167275411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10.2608</v>
      </c>
      <c r="E99" t="n">
        <v>9.75</v>
      </c>
      <c r="F99" t="n">
        <v>6.75</v>
      </c>
      <c r="G99" t="n">
        <v>101.18</v>
      </c>
      <c r="H99" t="n">
        <v>1.5</v>
      </c>
      <c r="I99" t="n">
        <v>4</v>
      </c>
      <c r="J99" t="n">
        <v>300.05</v>
      </c>
      <c r="K99" t="n">
        <v>59.19</v>
      </c>
      <c r="L99" t="n">
        <v>25.25</v>
      </c>
      <c r="M99" t="n">
        <v>2</v>
      </c>
      <c r="N99" t="n">
        <v>85.59999999999999</v>
      </c>
      <c r="O99" t="n">
        <v>37240.19</v>
      </c>
      <c r="P99" t="n">
        <v>103.3</v>
      </c>
      <c r="Q99" t="n">
        <v>204.14</v>
      </c>
      <c r="R99" t="n">
        <v>23.48</v>
      </c>
      <c r="S99" t="n">
        <v>17.37</v>
      </c>
      <c r="T99" t="n">
        <v>963.92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75.62587134584979</v>
      </c>
      <c r="AB99" t="n">
        <v>103.474653553325</v>
      </c>
      <c r="AC99" t="n">
        <v>93.59917784581013</v>
      </c>
      <c r="AD99" t="n">
        <v>75625.8713458498</v>
      </c>
      <c r="AE99" t="n">
        <v>103474.653553325</v>
      </c>
      <c r="AF99" t="n">
        <v>2.295771251638906e-06</v>
      </c>
      <c r="AG99" t="n">
        <v>0.1015625</v>
      </c>
      <c r="AH99" t="n">
        <v>93599.17784581013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10.2547</v>
      </c>
      <c r="E100" t="n">
        <v>9.75</v>
      </c>
      <c r="F100" t="n">
        <v>6.75</v>
      </c>
      <c r="G100" t="n">
        <v>101.27</v>
      </c>
      <c r="H100" t="n">
        <v>1.51</v>
      </c>
      <c r="I100" t="n">
        <v>4</v>
      </c>
      <c r="J100" t="n">
        <v>300.57</v>
      </c>
      <c r="K100" t="n">
        <v>59.19</v>
      </c>
      <c r="L100" t="n">
        <v>25.5</v>
      </c>
      <c r="M100" t="n">
        <v>2</v>
      </c>
      <c r="N100" t="n">
        <v>85.88</v>
      </c>
      <c r="O100" t="n">
        <v>37305.12</v>
      </c>
      <c r="P100" t="n">
        <v>103.6</v>
      </c>
      <c r="Q100" t="n">
        <v>204.14</v>
      </c>
      <c r="R100" t="n">
        <v>23.68</v>
      </c>
      <c r="S100" t="n">
        <v>17.37</v>
      </c>
      <c r="T100" t="n">
        <v>1063.47</v>
      </c>
      <c r="U100" t="n">
        <v>0.73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75.82890110302311</v>
      </c>
      <c r="AB100" t="n">
        <v>103.7524478241302</v>
      </c>
      <c r="AC100" t="n">
        <v>93.85045982129643</v>
      </c>
      <c r="AD100" t="n">
        <v>75828.90110302312</v>
      </c>
      <c r="AE100" t="n">
        <v>103752.4478241302</v>
      </c>
      <c r="AF100" t="n">
        <v>2.294406425832439e-06</v>
      </c>
      <c r="AG100" t="n">
        <v>0.1015625</v>
      </c>
      <c r="AH100" t="n">
        <v>93850.45982129642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10.257</v>
      </c>
      <c r="E101" t="n">
        <v>9.75</v>
      </c>
      <c r="F101" t="n">
        <v>6.75</v>
      </c>
      <c r="G101" t="n">
        <v>101.23</v>
      </c>
      <c r="H101" t="n">
        <v>1.52</v>
      </c>
      <c r="I101" t="n">
        <v>4</v>
      </c>
      <c r="J101" t="n">
        <v>301.1</v>
      </c>
      <c r="K101" t="n">
        <v>59.19</v>
      </c>
      <c r="L101" t="n">
        <v>25.75</v>
      </c>
      <c r="M101" t="n">
        <v>2</v>
      </c>
      <c r="N101" t="n">
        <v>86.16</v>
      </c>
      <c r="O101" t="n">
        <v>37370.16</v>
      </c>
      <c r="P101" t="n">
        <v>103.71</v>
      </c>
      <c r="Q101" t="n">
        <v>204.14</v>
      </c>
      <c r="R101" t="n">
        <v>23.64</v>
      </c>
      <c r="S101" t="n">
        <v>17.37</v>
      </c>
      <c r="T101" t="n">
        <v>1043.25</v>
      </c>
      <c r="U101" t="n">
        <v>0.73</v>
      </c>
      <c r="V101" t="n">
        <v>0.76</v>
      </c>
      <c r="W101" t="n">
        <v>1.14</v>
      </c>
      <c r="X101" t="n">
        <v>0.06</v>
      </c>
      <c r="Y101" t="n">
        <v>1</v>
      </c>
      <c r="Z101" t="n">
        <v>10</v>
      </c>
      <c r="AA101" t="n">
        <v>75.8706964035552</v>
      </c>
      <c r="AB101" t="n">
        <v>103.8096339981967</v>
      </c>
      <c r="AC101" t="n">
        <v>93.90218822717131</v>
      </c>
      <c r="AD101" t="n">
        <v>75870.69640355519</v>
      </c>
      <c r="AE101" t="n">
        <v>103809.6339981967</v>
      </c>
      <c r="AF101" t="n">
        <v>2.294921032284057e-06</v>
      </c>
      <c r="AG101" t="n">
        <v>0.1015625</v>
      </c>
      <c r="AH101" t="n">
        <v>93902.18822717131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10.2567</v>
      </c>
      <c r="E102" t="n">
        <v>9.75</v>
      </c>
      <c r="F102" t="n">
        <v>6.75</v>
      </c>
      <c r="G102" t="n">
        <v>101.24</v>
      </c>
      <c r="H102" t="n">
        <v>1.54</v>
      </c>
      <c r="I102" t="n">
        <v>4</v>
      </c>
      <c r="J102" t="n">
        <v>301.63</v>
      </c>
      <c r="K102" t="n">
        <v>59.19</v>
      </c>
      <c r="L102" t="n">
        <v>26</v>
      </c>
      <c r="M102" t="n">
        <v>2</v>
      </c>
      <c r="N102" t="n">
        <v>86.44</v>
      </c>
      <c r="O102" t="n">
        <v>37435.32</v>
      </c>
      <c r="P102" t="n">
        <v>103.83</v>
      </c>
      <c r="Q102" t="n">
        <v>204.14</v>
      </c>
      <c r="R102" t="n">
        <v>23.64</v>
      </c>
      <c r="S102" t="n">
        <v>17.37</v>
      </c>
      <c r="T102" t="n">
        <v>1040.77</v>
      </c>
      <c r="U102" t="n">
        <v>0.74</v>
      </c>
      <c r="V102" t="n">
        <v>0.76</v>
      </c>
      <c r="W102" t="n">
        <v>1.14</v>
      </c>
      <c r="X102" t="n">
        <v>0.06</v>
      </c>
      <c r="Y102" t="n">
        <v>1</v>
      </c>
      <c r="Z102" t="n">
        <v>10</v>
      </c>
      <c r="AA102" t="n">
        <v>75.93652763398657</v>
      </c>
      <c r="AB102" t="n">
        <v>103.8997071919417</v>
      </c>
      <c r="AC102" t="n">
        <v>93.98366496172389</v>
      </c>
      <c r="AD102" t="n">
        <v>75936.52763398657</v>
      </c>
      <c r="AE102" t="n">
        <v>103899.7071919417</v>
      </c>
      <c r="AF102" t="n">
        <v>2.294853909703412e-06</v>
      </c>
      <c r="AG102" t="n">
        <v>0.1015625</v>
      </c>
      <c r="AH102" t="n">
        <v>93983.66496172389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10.2538</v>
      </c>
      <c r="E103" t="n">
        <v>9.75</v>
      </c>
      <c r="F103" t="n">
        <v>6.75</v>
      </c>
      <c r="G103" t="n">
        <v>101.28</v>
      </c>
      <c r="H103" t="n">
        <v>1.55</v>
      </c>
      <c r="I103" t="n">
        <v>4</v>
      </c>
      <c r="J103" t="n">
        <v>302.16</v>
      </c>
      <c r="K103" t="n">
        <v>59.19</v>
      </c>
      <c r="L103" t="n">
        <v>26.25</v>
      </c>
      <c r="M103" t="n">
        <v>2</v>
      </c>
      <c r="N103" t="n">
        <v>86.72</v>
      </c>
      <c r="O103" t="n">
        <v>37500.6</v>
      </c>
      <c r="P103" t="n">
        <v>103.93</v>
      </c>
      <c r="Q103" t="n">
        <v>204.14</v>
      </c>
      <c r="R103" t="n">
        <v>23.73</v>
      </c>
      <c r="S103" t="n">
        <v>17.37</v>
      </c>
      <c r="T103" t="n">
        <v>1088.44</v>
      </c>
      <c r="U103" t="n">
        <v>0.73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76.01052520050081</v>
      </c>
      <c r="AB103" t="n">
        <v>104.0009539269887</v>
      </c>
      <c r="AC103" t="n">
        <v>94.07524885047872</v>
      </c>
      <c r="AD103" t="n">
        <v>76010.52520050081</v>
      </c>
      <c r="AE103" t="n">
        <v>104000.9539269887</v>
      </c>
      <c r="AF103" t="n">
        <v>2.294205058090501e-06</v>
      </c>
      <c r="AG103" t="n">
        <v>0.1015625</v>
      </c>
      <c r="AH103" t="n">
        <v>94075.24885047872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10.2596</v>
      </c>
      <c r="E104" t="n">
        <v>9.75</v>
      </c>
      <c r="F104" t="n">
        <v>6.75</v>
      </c>
      <c r="G104" t="n">
        <v>101.2</v>
      </c>
      <c r="H104" t="n">
        <v>1.56</v>
      </c>
      <c r="I104" t="n">
        <v>4</v>
      </c>
      <c r="J104" t="n">
        <v>302.69</v>
      </c>
      <c r="K104" t="n">
        <v>59.19</v>
      </c>
      <c r="L104" t="n">
        <v>26.5</v>
      </c>
      <c r="M104" t="n">
        <v>2</v>
      </c>
      <c r="N104" t="n">
        <v>87</v>
      </c>
      <c r="O104" t="n">
        <v>37566</v>
      </c>
      <c r="P104" t="n">
        <v>104.07</v>
      </c>
      <c r="Q104" t="n">
        <v>204.14</v>
      </c>
      <c r="R104" t="n">
        <v>23.61</v>
      </c>
      <c r="S104" t="n">
        <v>17.37</v>
      </c>
      <c r="T104" t="n">
        <v>1027.36</v>
      </c>
      <c r="U104" t="n">
        <v>0.74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76.04291673933588</v>
      </c>
      <c r="AB104" t="n">
        <v>104.0452734594367</v>
      </c>
      <c r="AC104" t="n">
        <v>94.11533858895271</v>
      </c>
      <c r="AD104" t="n">
        <v>76042.91673933588</v>
      </c>
      <c r="AE104" t="n">
        <v>104045.2734594367</v>
      </c>
      <c r="AF104" t="n">
        <v>2.295502761316322e-06</v>
      </c>
      <c r="AG104" t="n">
        <v>0.1015625</v>
      </c>
      <c r="AH104" t="n">
        <v>94115.33858895271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10.2611</v>
      </c>
      <c r="E105" t="n">
        <v>9.75</v>
      </c>
      <c r="F105" t="n">
        <v>6.75</v>
      </c>
      <c r="G105" t="n">
        <v>101.17</v>
      </c>
      <c r="H105" t="n">
        <v>1.57</v>
      </c>
      <c r="I105" t="n">
        <v>4</v>
      </c>
      <c r="J105" t="n">
        <v>303.22</v>
      </c>
      <c r="K105" t="n">
        <v>59.19</v>
      </c>
      <c r="L105" t="n">
        <v>26.75</v>
      </c>
      <c r="M105" t="n">
        <v>2</v>
      </c>
      <c r="N105" t="n">
        <v>87.28</v>
      </c>
      <c r="O105" t="n">
        <v>37631.52</v>
      </c>
      <c r="P105" t="n">
        <v>104.03</v>
      </c>
      <c r="Q105" t="n">
        <v>204.14</v>
      </c>
      <c r="R105" t="n">
        <v>23.51</v>
      </c>
      <c r="S105" t="n">
        <v>17.37</v>
      </c>
      <c r="T105" t="n">
        <v>976.8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76.01087169164768</v>
      </c>
      <c r="AB105" t="n">
        <v>104.001428011462</v>
      </c>
      <c r="AC105" t="n">
        <v>94.07567768899523</v>
      </c>
      <c r="AD105" t="n">
        <v>76010.87169164768</v>
      </c>
      <c r="AE105" t="n">
        <v>104001.428011462</v>
      </c>
      <c r="AF105" t="n">
        <v>2.295838374219552e-06</v>
      </c>
      <c r="AG105" t="n">
        <v>0.1015625</v>
      </c>
      <c r="AH105" t="n">
        <v>94075.67768899523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10.2649</v>
      </c>
      <c r="E106" t="n">
        <v>9.74</v>
      </c>
      <c r="F106" t="n">
        <v>6.74</v>
      </c>
      <c r="G106" t="n">
        <v>101.12</v>
      </c>
      <c r="H106" t="n">
        <v>1.58</v>
      </c>
      <c r="I106" t="n">
        <v>4</v>
      </c>
      <c r="J106" t="n">
        <v>303.75</v>
      </c>
      <c r="K106" t="n">
        <v>59.19</v>
      </c>
      <c r="L106" t="n">
        <v>27</v>
      </c>
      <c r="M106" t="n">
        <v>2</v>
      </c>
      <c r="N106" t="n">
        <v>87.56</v>
      </c>
      <c r="O106" t="n">
        <v>37697.16</v>
      </c>
      <c r="P106" t="n">
        <v>104.1</v>
      </c>
      <c r="Q106" t="n">
        <v>204.14</v>
      </c>
      <c r="R106" t="n">
        <v>23.44</v>
      </c>
      <c r="S106" t="n">
        <v>17.37</v>
      </c>
      <c r="T106" t="n">
        <v>940.22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75.99226738143382</v>
      </c>
      <c r="AB106" t="n">
        <v>103.9759727734631</v>
      </c>
      <c r="AC106" t="n">
        <v>94.05265186318435</v>
      </c>
      <c r="AD106" t="n">
        <v>75992.26738143382</v>
      </c>
      <c r="AE106" t="n">
        <v>103975.9727734631</v>
      </c>
      <c r="AF106" t="n">
        <v>2.2966885935744e-06</v>
      </c>
      <c r="AG106" t="n">
        <v>0.1014583333333333</v>
      </c>
      <c r="AH106" t="n">
        <v>94052.65186318435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10.2596</v>
      </c>
      <c r="E107" t="n">
        <v>9.75</v>
      </c>
      <c r="F107" t="n">
        <v>6.75</v>
      </c>
      <c r="G107" t="n">
        <v>101.2</v>
      </c>
      <c r="H107" t="n">
        <v>1.6</v>
      </c>
      <c r="I107" t="n">
        <v>4</v>
      </c>
      <c r="J107" t="n">
        <v>304.29</v>
      </c>
      <c r="K107" t="n">
        <v>59.19</v>
      </c>
      <c r="L107" t="n">
        <v>27.25</v>
      </c>
      <c r="M107" t="n">
        <v>2</v>
      </c>
      <c r="N107" t="n">
        <v>87.84</v>
      </c>
      <c r="O107" t="n">
        <v>37762.92</v>
      </c>
      <c r="P107" t="n">
        <v>104.22</v>
      </c>
      <c r="Q107" t="n">
        <v>204.14</v>
      </c>
      <c r="R107" t="n">
        <v>23.51</v>
      </c>
      <c r="S107" t="n">
        <v>17.37</v>
      </c>
      <c r="T107" t="n">
        <v>975.13</v>
      </c>
      <c r="U107" t="n">
        <v>0.74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76.12248063900485</v>
      </c>
      <c r="AB107" t="n">
        <v>104.1541362970752</v>
      </c>
      <c r="AC107" t="n">
        <v>94.21381171015702</v>
      </c>
      <c r="AD107" t="n">
        <v>76122.48063900485</v>
      </c>
      <c r="AE107" t="n">
        <v>104154.1362970752</v>
      </c>
      <c r="AF107" t="n">
        <v>2.295502761316322e-06</v>
      </c>
      <c r="AG107" t="n">
        <v>0.1015625</v>
      </c>
      <c r="AH107" t="n">
        <v>94213.81171015702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10.2593</v>
      </c>
      <c r="E108" t="n">
        <v>9.75</v>
      </c>
      <c r="F108" t="n">
        <v>6.75</v>
      </c>
      <c r="G108" t="n">
        <v>101.2</v>
      </c>
      <c r="H108" t="n">
        <v>1.61</v>
      </c>
      <c r="I108" t="n">
        <v>4</v>
      </c>
      <c r="J108" t="n">
        <v>304.82</v>
      </c>
      <c r="K108" t="n">
        <v>59.19</v>
      </c>
      <c r="L108" t="n">
        <v>27.5</v>
      </c>
      <c r="M108" t="n">
        <v>2</v>
      </c>
      <c r="N108" t="n">
        <v>88.13</v>
      </c>
      <c r="O108" t="n">
        <v>37828.81</v>
      </c>
      <c r="P108" t="n">
        <v>104.21</v>
      </c>
      <c r="Q108" t="n">
        <v>204.14</v>
      </c>
      <c r="R108" t="n">
        <v>23.55</v>
      </c>
      <c r="S108" t="n">
        <v>17.37</v>
      </c>
      <c r="T108" t="n">
        <v>999.67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76.1193451524445</v>
      </c>
      <c r="AB108" t="n">
        <v>104.1498461860354</v>
      </c>
      <c r="AC108" t="n">
        <v>94.20993104129366</v>
      </c>
      <c r="AD108" t="n">
        <v>76119.3451524445</v>
      </c>
      <c r="AE108" t="n">
        <v>104149.8461860354</v>
      </c>
      <c r="AF108" t="n">
        <v>2.295435638735676e-06</v>
      </c>
      <c r="AG108" t="n">
        <v>0.1015625</v>
      </c>
      <c r="AH108" t="n">
        <v>94209.93104129366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10.2523</v>
      </c>
      <c r="E109" t="n">
        <v>9.75</v>
      </c>
      <c r="F109" t="n">
        <v>6.75</v>
      </c>
      <c r="G109" t="n">
        <v>101.3</v>
      </c>
      <c r="H109" t="n">
        <v>1.62</v>
      </c>
      <c r="I109" t="n">
        <v>4</v>
      </c>
      <c r="J109" t="n">
        <v>305.36</v>
      </c>
      <c r="K109" t="n">
        <v>59.19</v>
      </c>
      <c r="L109" t="n">
        <v>27.75</v>
      </c>
      <c r="M109" t="n">
        <v>2</v>
      </c>
      <c r="N109" t="n">
        <v>88.41</v>
      </c>
      <c r="O109" t="n">
        <v>37894.82</v>
      </c>
      <c r="P109" t="n">
        <v>104.31</v>
      </c>
      <c r="Q109" t="n">
        <v>204.14</v>
      </c>
      <c r="R109" t="n">
        <v>23.75</v>
      </c>
      <c r="S109" t="n">
        <v>17.37</v>
      </c>
      <c r="T109" t="n">
        <v>1099.26</v>
      </c>
      <c r="U109" t="n">
        <v>0.73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76.22306626585114</v>
      </c>
      <c r="AB109" t="n">
        <v>104.2917619892509</v>
      </c>
      <c r="AC109" t="n">
        <v>94.33830259943039</v>
      </c>
      <c r="AD109" t="n">
        <v>76223.06626585114</v>
      </c>
      <c r="AE109" t="n">
        <v>104291.7619892509</v>
      </c>
      <c r="AF109" t="n">
        <v>2.293869445187272e-06</v>
      </c>
      <c r="AG109" t="n">
        <v>0.1015625</v>
      </c>
      <c r="AH109" t="n">
        <v>94338.30259943039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10.2579</v>
      </c>
      <c r="E110" t="n">
        <v>9.75</v>
      </c>
      <c r="F110" t="n">
        <v>6.75</v>
      </c>
      <c r="G110" t="n">
        <v>101.22</v>
      </c>
      <c r="H110" t="n">
        <v>1.63</v>
      </c>
      <c r="I110" t="n">
        <v>4</v>
      </c>
      <c r="J110" t="n">
        <v>305.89</v>
      </c>
      <c r="K110" t="n">
        <v>59.19</v>
      </c>
      <c r="L110" t="n">
        <v>28</v>
      </c>
      <c r="M110" t="n">
        <v>2</v>
      </c>
      <c r="N110" t="n">
        <v>88.7</v>
      </c>
      <c r="O110" t="n">
        <v>37960.95</v>
      </c>
      <c r="P110" t="n">
        <v>104.22</v>
      </c>
      <c r="Q110" t="n">
        <v>204.14</v>
      </c>
      <c r="R110" t="n">
        <v>23.65</v>
      </c>
      <c r="S110" t="n">
        <v>17.37</v>
      </c>
      <c r="T110" t="n">
        <v>1045.03</v>
      </c>
      <c r="U110" t="n">
        <v>0.73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76.13477291139382</v>
      </c>
      <c r="AB110" t="n">
        <v>104.1709551264546</v>
      </c>
      <c r="AC110" t="n">
        <v>94.22902537406581</v>
      </c>
      <c r="AD110" t="n">
        <v>76134.77291139383</v>
      </c>
      <c r="AE110" t="n">
        <v>104170.9551264546</v>
      </c>
      <c r="AF110" t="n">
        <v>2.295122400025995e-06</v>
      </c>
      <c r="AG110" t="n">
        <v>0.1015625</v>
      </c>
      <c r="AH110" t="n">
        <v>94229.02537406581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10.2558</v>
      </c>
      <c r="E111" t="n">
        <v>9.75</v>
      </c>
      <c r="F111" t="n">
        <v>6.75</v>
      </c>
      <c r="G111" t="n">
        <v>101.25</v>
      </c>
      <c r="H111" t="n">
        <v>1.64</v>
      </c>
      <c r="I111" t="n">
        <v>4</v>
      </c>
      <c r="J111" t="n">
        <v>306.43</v>
      </c>
      <c r="K111" t="n">
        <v>59.19</v>
      </c>
      <c r="L111" t="n">
        <v>28.25</v>
      </c>
      <c r="M111" t="n">
        <v>2</v>
      </c>
      <c r="N111" t="n">
        <v>88.98999999999999</v>
      </c>
      <c r="O111" t="n">
        <v>38027.2</v>
      </c>
      <c r="P111" t="n">
        <v>104.22</v>
      </c>
      <c r="Q111" t="n">
        <v>204.14</v>
      </c>
      <c r="R111" t="n">
        <v>23.75</v>
      </c>
      <c r="S111" t="n">
        <v>17.37</v>
      </c>
      <c r="T111" t="n">
        <v>1096.74</v>
      </c>
      <c r="U111" t="n">
        <v>0.73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76.14996310938703</v>
      </c>
      <c r="AB111" t="n">
        <v>104.1917390254931</v>
      </c>
      <c r="AC111" t="n">
        <v>94.24782568695048</v>
      </c>
      <c r="AD111" t="n">
        <v>76149.96310938703</v>
      </c>
      <c r="AE111" t="n">
        <v>104191.7390254931</v>
      </c>
      <c r="AF111" t="n">
        <v>2.294652541961474e-06</v>
      </c>
      <c r="AG111" t="n">
        <v>0.1015625</v>
      </c>
      <c r="AH111" t="n">
        <v>94247.82568695048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10.2567</v>
      </c>
      <c r="E112" t="n">
        <v>9.75</v>
      </c>
      <c r="F112" t="n">
        <v>6.75</v>
      </c>
      <c r="G112" t="n">
        <v>101.24</v>
      </c>
      <c r="H112" t="n">
        <v>1.65</v>
      </c>
      <c r="I112" t="n">
        <v>4</v>
      </c>
      <c r="J112" t="n">
        <v>306.97</v>
      </c>
      <c r="K112" t="n">
        <v>59.19</v>
      </c>
      <c r="L112" t="n">
        <v>28.5</v>
      </c>
      <c r="M112" t="n">
        <v>2</v>
      </c>
      <c r="N112" t="n">
        <v>89.27</v>
      </c>
      <c r="O112" t="n">
        <v>38093.58</v>
      </c>
      <c r="P112" t="n">
        <v>104.21</v>
      </c>
      <c r="Q112" t="n">
        <v>204.14</v>
      </c>
      <c r="R112" t="n">
        <v>23.62</v>
      </c>
      <c r="S112" t="n">
        <v>17.37</v>
      </c>
      <c r="T112" t="n">
        <v>1032.08</v>
      </c>
      <c r="U112" t="n">
        <v>0.74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76.13814650315931</v>
      </c>
      <c r="AB112" t="n">
        <v>104.1755710235405</v>
      </c>
      <c r="AC112" t="n">
        <v>94.23320073641229</v>
      </c>
      <c r="AD112" t="n">
        <v>76138.14650315931</v>
      </c>
      <c r="AE112" t="n">
        <v>104175.5710235405</v>
      </c>
      <c r="AF112" t="n">
        <v>2.294853909703412e-06</v>
      </c>
      <c r="AG112" t="n">
        <v>0.1015625</v>
      </c>
      <c r="AH112" t="n">
        <v>94233.20073641228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10.2582</v>
      </c>
      <c r="E113" t="n">
        <v>9.75</v>
      </c>
      <c r="F113" t="n">
        <v>6.75</v>
      </c>
      <c r="G113" t="n">
        <v>101.22</v>
      </c>
      <c r="H113" t="n">
        <v>1.67</v>
      </c>
      <c r="I113" t="n">
        <v>4</v>
      </c>
      <c r="J113" t="n">
        <v>307.51</v>
      </c>
      <c r="K113" t="n">
        <v>59.19</v>
      </c>
      <c r="L113" t="n">
        <v>28.75</v>
      </c>
      <c r="M113" t="n">
        <v>2</v>
      </c>
      <c r="N113" t="n">
        <v>89.56</v>
      </c>
      <c r="O113" t="n">
        <v>38160.09</v>
      </c>
      <c r="P113" t="n">
        <v>104.05</v>
      </c>
      <c r="Q113" t="n">
        <v>204.15</v>
      </c>
      <c r="R113" t="n">
        <v>23.57</v>
      </c>
      <c r="S113" t="n">
        <v>17.37</v>
      </c>
      <c r="T113" t="n">
        <v>1006.54</v>
      </c>
      <c r="U113" t="n">
        <v>0.74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76.04241866479447</v>
      </c>
      <c r="AB113" t="n">
        <v>104.0445919718756</v>
      </c>
      <c r="AC113" t="n">
        <v>94.114722141608</v>
      </c>
      <c r="AD113" t="n">
        <v>76042.41866479447</v>
      </c>
      <c r="AE113" t="n">
        <v>104044.5919718756</v>
      </c>
      <c r="AF113" t="n">
        <v>2.295189522606641e-06</v>
      </c>
      <c r="AG113" t="n">
        <v>0.1015625</v>
      </c>
      <c r="AH113" t="n">
        <v>94114.722141608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10.2585</v>
      </c>
      <c r="E114" t="n">
        <v>9.75</v>
      </c>
      <c r="F114" t="n">
        <v>6.75</v>
      </c>
      <c r="G114" t="n">
        <v>101.21</v>
      </c>
      <c r="H114" t="n">
        <v>1.68</v>
      </c>
      <c r="I114" t="n">
        <v>4</v>
      </c>
      <c r="J114" t="n">
        <v>308.05</v>
      </c>
      <c r="K114" t="n">
        <v>59.19</v>
      </c>
      <c r="L114" t="n">
        <v>29</v>
      </c>
      <c r="M114" t="n">
        <v>2</v>
      </c>
      <c r="N114" t="n">
        <v>89.84999999999999</v>
      </c>
      <c r="O114" t="n">
        <v>38226.72</v>
      </c>
      <c r="P114" t="n">
        <v>104.08</v>
      </c>
      <c r="Q114" t="n">
        <v>204.15</v>
      </c>
      <c r="R114" t="n">
        <v>23.54</v>
      </c>
      <c r="S114" t="n">
        <v>17.37</v>
      </c>
      <c r="T114" t="n">
        <v>993.16</v>
      </c>
      <c r="U114" t="n">
        <v>0.74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76.0561663946965</v>
      </c>
      <c r="AB114" t="n">
        <v>104.0634022224346</v>
      </c>
      <c r="AC114" t="n">
        <v>94.13173716825399</v>
      </c>
      <c r="AD114" t="n">
        <v>76056.1663946965</v>
      </c>
      <c r="AE114" t="n">
        <v>104063.4022224346</v>
      </c>
      <c r="AF114" t="n">
        <v>2.295256645187287e-06</v>
      </c>
      <c r="AG114" t="n">
        <v>0.1015625</v>
      </c>
      <c r="AH114" t="n">
        <v>94131.737168254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10.2646</v>
      </c>
      <c r="E115" t="n">
        <v>9.74</v>
      </c>
      <c r="F115" t="n">
        <v>6.74</v>
      </c>
      <c r="G115" t="n">
        <v>101.12</v>
      </c>
      <c r="H115" t="n">
        <v>1.69</v>
      </c>
      <c r="I115" t="n">
        <v>4</v>
      </c>
      <c r="J115" t="n">
        <v>308.59</v>
      </c>
      <c r="K115" t="n">
        <v>59.19</v>
      </c>
      <c r="L115" t="n">
        <v>29.25</v>
      </c>
      <c r="M115" t="n">
        <v>2</v>
      </c>
      <c r="N115" t="n">
        <v>90.14</v>
      </c>
      <c r="O115" t="n">
        <v>38293.47</v>
      </c>
      <c r="P115" t="n">
        <v>103.93</v>
      </c>
      <c r="Q115" t="n">
        <v>204.14</v>
      </c>
      <c r="R115" t="n">
        <v>23.46</v>
      </c>
      <c r="S115" t="n">
        <v>17.37</v>
      </c>
      <c r="T115" t="n">
        <v>952.85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75.90430289822886</v>
      </c>
      <c r="AB115" t="n">
        <v>103.855615886823</v>
      </c>
      <c r="AC115" t="n">
        <v>93.94378166888322</v>
      </c>
      <c r="AD115" t="n">
        <v>75904.30289822887</v>
      </c>
      <c r="AE115" t="n">
        <v>103855.615886823</v>
      </c>
      <c r="AF115" t="n">
        <v>2.296621470993754e-06</v>
      </c>
      <c r="AG115" t="n">
        <v>0.1014583333333333</v>
      </c>
      <c r="AH115" t="n">
        <v>93943.78166888322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10.2661</v>
      </c>
      <c r="E116" t="n">
        <v>9.74</v>
      </c>
      <c r="F116" t="n">
        <v>6.74</v>
      </c>
      <c r="G116" t="n">
        <v>101.1</v>
      </c>
      <c r="H116" t="n">
        <v>1.7</v>
      </c>
      <c r="I116" t="n">
        <v>4</v>
      </c>
      <c r="J116" t="n">
        <v>309.13</v>
      </c>
      <c r="K116" t="n">
        <v>59.19</v>
      </c>
      <c r="L116" t="n">
        <v>29.5</v>
      </c>
      <c r="M116" t="n">
        <v>2</v>
      </c>
      <c r="N116" t="n">
        <v>90.44</v>
      </c>
      <c r="O116" t="n">
        <v>38360.36</v>
      </c>
      <c r="P116" t="n">
        <v>103.81</v>
      </c>
      <c r="Q116" t="n">
        <v>204.14</v>
      </c>
      <c r="R116" t="n">
        <v>23.35</v>
      </c>
      <c r="S116" t="n">
        <v>17.37</v>
      </c>
      <c r="T116" t="n">
        <v>898.17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75.82988645072713</v>
      </c>
      <c r="AB116" t="n">
        <v>103.7537960203293</v>
      </c>
      <c r="AC116" t="n">
        <v>93.85167934754247</v>
      </c>
      <c r="AD116" t="n">
        <v>75829.88645072714</v>
      </c>
      <c r="AE116" t="n">
        <v>103753.7960203293</v>
      </c>
      <c r="AF116" t="n">
        <v>2.296957083896984e-06</v>
      </c>
      <c r="AG116" t="n">
        <v>0.1014583333333333</v>
      </c>
      <c r="AH116" t="n">
        <v>93851.67934754248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10.2617</v>
      </c>
      <c r="E117" t="n">
        <v>9.74</v>
      </c>
      <c r="F117" t="n">
        <v>6.74</v>
      </c>
      <c r="G117" t="n">
        <v>101.17</v>
      </c>
      <c r="H117" t="n">
        <v>1.71</v>
      </c>
      <c r="I117" t="n">
        <v>4</v>
      </c>
      <c r="J117" t="n">
        <v>309.67</v>
      </c>
      <c r="K117" t="n">
        <v>59.19</v>
      </c>
      <c r="L117" t="n">
        <v>29.75</v>
      </c>
      <c r="M117" t="n">
        <v>2</v>
      </c>
      <c r="N117" t="n">
        <v>90.73</v>
      </c>
      <c r="O117" t="n">
        <v>38427.37</v>
      </c>
      <c r="P117" t="n">
        <v>103.78</v>
      </c>
      <c r="Q117" t="n">
        <v>204.14</v>
      </c>
      <c r="R117" t="n">
        <v>23.48</v>
      </c>
      <c r="S117" t="n">
        <v>17.37</v>
      </c>
      <c r="T117" t="n">
        <v>960.86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75.84565512037894</v>
      </c>
      <c r="AB117" t="n">
        <v>103.7753714098115</v>
      </c>
      <c r="AC117" t="n">
        <v>93.87119561213376</v>
      </c>
      <c r="AD117" t="n">
        <v>75845.65512037894</v>
      </c>
      <c r="AE117" t="n">
        <v>103775.3714098115</v>
      </c>
      <c r="AF117" t="n">
        <v>2.295972619380843e-06</v>
      </c>
      <c r="AG117" t="n">
        <v>0.1014583333333333</v>
      </c>
      <c r="AH117" t="n">
        <v>93871.19561213376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10.2649</v>
      </c>
      <c r="E118" t="n">
        <v>9.74</v>
      </c>
      <c r="F118" t="n">
        <v>6.74</v>
      </c>
      <c r="G118" t="n">
        <v>101.12</v>
      </c>
      <c r="H118" t="n">
        <v>1.72</v>
      </c>
      <c r="I118" t="n">
        <v>4</v>
      </c>
      <c r="J118" t="n">
        <v>310.22</v>
      </c>
      <c r="K118" t="n">
        <v>59.19</v>
      </c>
      <c r="L118" t="n">
        <v>30</v>
      </c>
      <c r="M118" t="n">
        <v>2</v>
      </c>
      <c r="N118" t="n">
        <v>91.02</v>
      </c>
      <c r="O118" t="n">
        <v>38494.52</v>
      </c>
      <c r="P118" t="n">
        <v>103.6</v>
      </c>
      <c r="Q118" t="n">
        <v>204.14</v>
      </c>
      <c r="R118" t="n">
        <v>23.46</v>
      </c>
      <c r="S118" t="n">
        <v>17.37</v>
      </c>
      <c r="T118" t="n">
        <v>951.73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75.72719131800608</v>
      </c>
      <c r="AB118" t="n">
        <v>103.6132840091509</v>
      </c>
      <c r="AC118" t="n">
        <v>93.72457760550108</v>
      </c>
      <c r="AD118" t="n">
        <v>75727.19131800608</v>
      </c>
      <c r="AE118" t="n">
        <v>103613.2840091509</v>
      </c>
      <c r="AF118" t="n">
        <v>2.2966885935744e-06</v>
      </c>
      <c r="AG118" t="n">
        <v>0.1014583333333333</v>
      </c>
      <c r="AH118" t="n">
        <v>93724.57760550108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10.2623</v>
      </c>
      <c r="E119" t="n">
        <v>9.74</v>
      </c>
      <c r="F119" t="n">
        <v>6.74</v>
      </c>
      <c r="G119" t="n">
        <v>101.16</v>
      </c>
      <c r="H119" t="n">
        <v>1.73</v>
      </c>
      <c r="I119" t="n">
        <v>4</v>
      </c>
      <c r="J119" t="n">
        <v>310.76</v>
      </c>
      <c r="K119" t="n">
        <v>59.19</v>
      </c>
      <c r="L119" t="n">
        <v>30.25</v>
      </c>
      <c r="M119" t="n">
        <v>2</v>
      </c>
      <c r="N119" t="n">
        <v>91.31999999999999</v>
      </c>
      <c r="O119" t="n">
        <v>38561.79</v>
      </c>
      <c r="P119" t="n">
        <v>103.5</v>
      </c>
      <c r="Q119" t="n">
        <v>204.14</v>
      </c>
      <c r="R119" t="n">
        <v>23.4</v>
      </c>
      <c r="S119" t="n">
        <v>17.37</v>
      </c>
      <c r="T119" t="n">
        <v>924.4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75.69285449327326</v>
      </c>
      <c r="AB119" t="n">
        <v>103.5663028507177</v>
      </c>
      <c r="AC119" t="n">
        <v>93.68208026289022</v>
      </c>
      <c r="AD119" t="n">
        <v>75692.85449327326</v>
      </c>
      <c r="AE119" t="n">
        <v>103566.3028507177</v>
      </c>
      <c r="AF119" t="n">
        <v>2.296106864542136e-06</v>
      </c>
      <c r="AG119" t="n">
        <v>0.1014583333333333</v>
      </c>
      <c r="AH119" t="n">
        <v>93682.08026289023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10.2628</v>
      </c>
      <c r="E120" t="n">
        <v>9.74</v>
      </c>
      <c r="F120" t="n">
        <v>6.74</v>
      </c>
      <c r="G120" t="n">
        <v>101.15</v>
      </c>
      <c r="H120" t="n">
        <v>1.75</v>
      </c>
      <c r="I120" t="n">
        <v>4</v>
      </c>
      <c r="J120" t="n">
        <v>311.31</v>
      </c>
      <c r="K120" t="n">
        <v>59.19</v>
      </c>
      <c r="L120" t="n">
        <v>30.5</v>
      </c>
      <c r="M120" t="n">
        <v>2</v>
      </c>
      <c r="N120" t="n">
        <v>91.62</v>
      </c>
      <c r="O120" t="n">
        <v>38629.19</v>
      </c>
      <c r="P120" t="n">
        <v>103.44</v>
      </c>
      <c r="Q120" t="n">
        <v>204.14</v>
      </c>
      <c r="R120" t="n">
        <v>23.39</v>
      </c>
      <c r="S120" t="n">
        <v>17.37</v>
      </c>
      <c r="T120" t="n">
        <v>916.89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75.65744612411122</v>
      </c>
      <c r="AB120" t="n">
        <v>103.5178555579232</v>
      </c>
      <c r="AC120" t="n">
        <v>93.63825671172386</v>
      </c>
      <c r="AD120" t="n">
        <v>75657.44612411121</v>
      </c>
      <c r="AE120" t="n">
        <v>103517.8555579232</v>
      </c>
      <c r="AF120" t="n">
        <v>2.296218735509879e-06</v>
      </c>
      <c r="AG120" t="n">
        <v>0.1014583333333333</v>
      </c>
      <c r="AH120" t="n">
        <v>93638.25671172385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10.2649</v>
      </c>
      <c r="E121" t="n">
        <v>9.74</v>
      </c>
      <c r="F121" t="n">
        <v>6.74</v>
      </c>
      <c r="G121" t="n">
        <v>101.12</v>
      </c>
      <c r="H121" t="n">
        <v>1.76</v>
      </c>
      <c r="I121" t="n">
        <v>4</v>
      </c>
      <c r="J121" t="n">
        <v>311.86</v>
      </c>
      <c r="K121" t="n">
        <v>59.19</v>
      </c>
      <c r="L121" t="n">
        <v>30.75</v>
      </c>
      <c r="M121" t="n">
        <v>2</v>
      </c>
      <c r="N121" t="n">
        <v>91.91</v>
      </c>
      <c r="O121" t="n">
        <v>38696.85</v>
      </c>
      <c r="P121" t="n">
        <v>103.15</v>
      </c>
      <c r="Q121" t="n">
        <v>204.14</v>
      </c>
      <c r="R121" t="n">
        <v>23.4</v>
      </c>
      <c r="S121" t="n">
        <v>17.37</v>
      </c>
      <c r="T121" t="n">
        <v>921.2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75.48862286092113</v>
      </c>
      <c r="AB121" t="n">
        <v>103.2868641212699</v>
      </c>
      <c r="AC121" t="n">
        <v>93.42931077358618</v>
      </c>
      <c r="AD121" t="n">
        <v>75488.62286092112</v>
      </c>
      <c r="AE121" t="n">
        <v>103286.8641212699</v>
      </c>
      <c r="AF121" t="n">
        <v>2.2966885935744e-06</v>
      </c>
      <c r="AG121" t="n">
        <v>0.1014583333333333</v>
      </c>
      <c r="AH121" t="n">
        <v>93429.31077358618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10.2628</v>
      </c>
      <c r="E122" t="n">
        <v>9.74</v>
      </c>
      <c r="F122" t="n">
        <v>6.74</v>
      </c>
      <c r="G122" t="n">
        <v>101.15</v>
      </c>
      <c r="H122" t="n">
        <v>1.77</v>
      </c>
      <c r="I122" t="n">
        <v>4</v>
      </c>
      <c r="J122" t="n">
        <v>312.41</v>
      </c>
      <c r="K122" t="n">
        <v>59.19</v>
      </c>
      <c r="L122" t="n">
        <v>31</v>
      </c>
      <c r="M122" t="n">
        <v>2</v>
      </c>
      <c r="N122" t="n">
        <v>92.20999999999999</v>
      </c>
      <c r="O122" t="n">
        <v>38764.53</v>
      </c>
      <c r="P122" t="n">
        <v>103.02</v>
      </c>
      <c r="Q122" t="n">
        <v>204.14</v>
      </c>
      <c r="R122" t="n">
        <v>23.42</v>
      </c>
      <c r="S122" t="n">
        <v>17.37</v>
      </c>
      <c r="T122" t="n">
        <v>931.77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75.43473666878492</v>
      </c>
      <c r="AB122" t="n">
        <v>103.2131346558982</v>
      </c>
      <c r="AC122" t="n">
        <v>93.36261794490954</v>
      </c>
      <c r="AD122" t="n">
        <v>75434.73666878493</v>
      </c>
      <c r="AE122" t="n">
        <v>103213.1346558982</v>
      </c>
      <c r="AF122" t="n">
        <v>2.296218735509879e-06</v>
      </c>
      <c r="AG122" t="n">
        <v>0.1014583333333333</v>
      </c>
      <c r="AH122" t="n">
        <v>93362.61794490955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10.2696</v>
      </c>
      <c r="E123" t="n">
        <v>9.74</v>
      </c>
      <c r="F123" t="n">
        <v>6.74</v>
      </c>
      <c r="G123" t="n">
        <v>101.05</v>
      </c>
      <c r="H123" t="n">
        <v>1.78</v>
      </c>
      <c r="I123" t="n">
        <v>4</v>
      </c>
      <c r="J123" t="n">
        <v>312.96</v>
      </c>
      <c r="K123" t="n">
        <v>59.19</v>
      </c>
      <c r="L123" t="n">
        <v>31.25</v>
      </c>
      <c r="M123" t="n">
        <v>2</v>
      </c>
      <c r="N123" t="n">
        <v>92.51000000000001</v>
      </c>
      <c r="O123" t="n">
        <v>38832.33</v>
      </c>
      <c r="P123" t="n">
        <v>102.79</v>
      </c>
      <c r="Q123" t="n">
        <v>204.14</v>
      </c>
      <c r="R123" t="n">
        <v>23.16</v>
      </c>
      <c r="S123" t="n">
        <v>17.37</v>
      </c>
      <c r="T123" t="n">
        <v>803.86</v>
      </c>
      <c r="U123" t="n">
        <v>0.75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75.26419958568101</v>
      </c>
      <c r="AB123" t="n">
        <v>102.9797982952304</v>
      </c>
      <c r="AC123" t="n">
        <v>93.15155087901418</v>
      </c>
      <c r="AD123" t="n">
        <v>75264.19958568101</v>
      </c>
      <c r="AE123" t="n">
        <v>102979.7982952304</v>
      </c>
      <c r="AF123" t="n">
        <v>2.297740180671186e-06</v>
      </c>
      <c r="AG123" t="n">
        <v>0.1014583333333333</v>
      </c>
      <c r="AH123" t="n">
        <v>93151.55087901418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10.2705</v>
      </c>
      <c r="E124" t="n">
        <v>9.74</v>
      </c>
      <c r="F124" t="n">
        <v>6.74</v>
      </c>
      <c r="G124" t="n">
        <v>101.04</v>
      </c>
      <c r="H124" t="n">
        <v>1.79</v>
      </c>
      <c r="I124" t="n">
        <v>4</v>
      </c>
      <c r="J124" t="n">
        <v>313.51</v>
      </c>
      <c r="K124" t="n">
        <v>59.19</v>
      </c>
      <c r="L124" t="n">
        <v>31.5</v>
      </c>
      <c r="M124" t="n">
        <v>2</v>
      </c>
      <c r="N124" t="n">
        <v>92.81</v>
      </c>
      <c r="O124" t="n">
        <v>38900.27</v>
      </c>
      <c r="P124" t="n">
        <v>102.67</v>
      </c>
      <c r="Q124" t="n">
        <v>204.15</v>
      </c>
      <c r="R124" t="n">
        <v>23.13</v>
      </c>
      <c r="S124" t="n">
        <v>17.37</v>
      </c>
      <c r="T124" t="n">
        <v>789</v>
      </c>
      <c r="U124" t="n">
        <v>0.75</v>
      </c>
      <c r="V124" t="n">
        <v>0.76</v>
      </c>
      <c r="W124" t="n">
        <v>1.14</v>
      </c>
      <c r="X124" t="n">
        <v>0.04</v>
      </c>
      <c r="Y124" t="n">
        <v>1</v>
      </c>
      <c r="Z124" t="n">
        <v>10</v>
      </c>
      <c r="AA124" t="n">
        <v>75.19419151078191</v>
      </c>
      <c r="AB124" t="n">
        <v>102.8840101586152</v>
      </c>
      <c r="AC124" t="n">
        <v>93.06490462771801</v>
      </c>
      <c r="AD124" t="n">
        <v>75194.19151078191</v>
      </c>
      <c r="AE124" t="n">
        <v>102884.0101586152</v>
      </c>
      <c r="AF124" t="n">
        <v>2.297941548413124e-06</v>
      </c>
      <c r="AG124" t="n">
        <v>0.1014583333333333</v>
      </c>
      <c r="AH124" t="n">
        <v>93064.904627718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10.2713</v>
      </c>
      <c r="E125" t="n">
        <v>9.74</v>
      </c>
      <c r="F125" t="n">
        <v>6.74</v>
      </c>
      <c r="G125" t="n">
        <v>101.03</v>
      </c>
      <c r="H125" t="n">
        <v>1.8</v>
      </c>
      <c r="I125" t="n">
        <v>4</v>
      </c>
      <c r="J125" t="n">
        <v>314.06</v>
      </c>
      <c r="K125" t="n">
        <v>59.19</v>
      </c>
      <c r="L125" t="n">
        <v>31.75</v>
      </c>
      <c r="M125" t="n">
        <v>2</v>
      </c>
      <c r="N125" t="n">
        <v>93.12</v>
      </c>
      <c r="O125" t="n">
        <v>38968.34</v>
      </c>
      <c r="P125" t="n">
        <v>102.48</v>
      </c>
      <c r="Q125" t="n">
        <v>204.14</v>
      </c>
      <c r="R125" t="n">
        <v>23.11</v>
      </c>
      <c r="S125" t="n">
        <v>17.37</v>
      </c>
      <c r="T125" t="n">
        <v>778.48</v>
      </c>
      <c r="U125" t="n">
        <v>0.75</v>
      </c>
      <c r="V125" t="n">
        <v>0.76</v>
      </c>
      <c r="W125" t="n">
        <v>1.14</v>
      </c>
      <c r="X125" t="n">
        <v>0.04</v>
      </c>
      <c r="Y125" t="n">
        <v>1</v>
      </c>
      <c r="Z125" t="n">
        <v>10</v>
      </c>
      <c r="AA125" t="n">
        <v>75.0878205944845</v>
      </c>
      <c r="AB125" t="n">
        <v>102.7384687781835</v>
      </c>
      <c r="AC125" t="n">
        <v>92.93325351236608</v>
      </c>
      <c r="AD125" t="n">
        <v>75087.8205944845</v>
      </c>
      <c r="AE125" t="n">
        <v>102738.4687781835</v>
      </c>
      <c r="AF125" t="n">
        <v>2.298120541961513e-06</v>
      </c>
      <c r="AG125" t="n">
        <v>0.1014583333333333</v>
      </c>
      <c r="AH125" t="n">
        <v>92933.25351236608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10.271</v>
      </c>
      <c r="E126" t="n">
        <v>9.74</v>
      </c>
      <c r="F126" t="n">
        <v>6.74</v>
      </c>
      <c r="G126" t="n">
        <v>101.03</v>
      </c>
      <c r="H126" t="n">
        <v>1.81</v>
      </c>
      <c r="I126" t="n">
        <v>4</v>
      </c>
      <c r="J126" t="n">
        <v>314.61</v>
      </c>
      <c r="K126" t="n">
        <v>59.19</v>
      </c>
      <c r="L126" t="n">
        <v>32</v>
      </c>
      <c r="M126" t="n">
        <v>2</v>
      </c>
      <c r="N126" t="n">
        <v>93.42</v>
      </c>
      <c r="O126" t="n">
        <v>39036.55</v>
      </c>
      <c r="P126" t="n">
        <v>102.31</v>
      </c>
      <c r="Q126" t="n">
        <v>204.14</v>
      </c>
      <c r="R126" t="n">
        <v>23.18</v>
      </c>
      <c r="S126" t="n">
        <v>17.37</v>
      </c>
      <c r="T126" t="n">
        <v>811.2</v>
      </c>
      <c r="U126" t="n">
        <v>0.75</v>
      </c>
      <c r="V126" t="n">
        <v>0.76</v>
      </c>
      <c r="W126" t="n">
        <v>1.14</v>
      </c>
      <c r="X126" t="n">
        <v>0.04</v>
      </c>
      <c r="Y126" t="n">
        <v>1</v>
      </c>
      <c r="Z126" t="n">
        <v>10</v>
      </c>
      <c r="AA126" t="n">
        <v>74.99988450565756</v>
      </c>
      <c r="AB126" t="n">
        <v>102.6181507419841</v>
      </c>
      <c r="AC126" t="n">
        <v>92.82441846067408</v>
      </c>
      <c r="AD126" t="n">
        <v>74999.88450565757</v>
      </c>
      <c r="AE126" t="n">
        <v>102618.1507419841</v>
      </c>
      <c r="AF126" t="n">
        <v>2.298053419380867e-06</v>
      </c>
      <c r="AG126" t="n">
        <v>0.1014583333333333</v>
      </c>
      <c r="AH126" t="n">
        <v>92824.41846067407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10.2699</v>
      </c>
      <c r="E127" t="n">
        <v>9.74</v>
      </c>
      <c r="F127" t="n">
        <v>6.74</v>
      </c>
      <c r="G127" t="n">
        <v>101.05</v>
      </c>
      <c r="H127" t="n">
        <v>1.82</v>
      </c>
      <c r="I127" t="n">
        <v>4</v>
      </c>
      <c r="J127" t="n">
        <v>315.17</v>
      </c>
      <c r="K127" t="n">
        <v>59.19</v>
      </c>
      <c r="L127" t="n">
        <v>32.25</v>
      </c>
      <c r="M127" t="n">
        <v>2</v>
      </c>
      <c r="N127" t="n">
        <v>93.72</v>
      </c>
      <c r="O127" t="n">
        <v>39104.89</v>
      </c>
      <c r="P127" t="n">
        <v>102.14</v>
      </c>
      <c r="Q127" t="n">
        <v>204.14</v>
      </c>
      <c r="R127" t="n">
        <v>23.23</v>
      </c>
      <c r="S127" t="n">
        <v>17.37</v>
      </c>
      <c r="T127" t="n">
        <v>838.62</v>
      </c>
      <c r="U127" t="n">
        <v>0.75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74.91762684687519</v>
      </c>
      <c r="AB127" t="n">
        <v>102.5056021842864</v>
      </c>
      <c r="AC127" t="n">
        <v>92.72261137936006</v>
      </c>
      <c r="AD127" t="n">
        <v>74917.6268468752</v>
      </c>
      <c r="AE127" t="n">
        <v>102505.6021842864</v>
      </c>
      <c r="AF127" t="n">
        <v>2.297807303251832e-06</v>
      </c>
      <c r="AG127" t="n">
        <v>0.1014583333333333</v>
      </c>
      <c r="AH127" t="n">
        <v>92722.61137936007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10.2707</v>
      </c>
      <c r="E128" t="n">
        <v>9.74</v>
      </c>
      <c r="F128" t="n">
        <v>6.74</v>
      </c>
      <c r="G128" t="n">
        <v>101.04</v>
      </c>
      <c r="H128" t="n">
        <v>1.83</v>
      </c>
      <c r="I128" t="n">
        <v>4</v>
      </c>
      <c r="J128" t="n">
        <v>315.72</v>
      </c>
      <c r="K128" t="n">
        <v>59.19</v>
      </c>
      <c r="L128" t="n">
        <v>32.5</v>
      </c>
      <c r="M128" t="n">
        <v>2</v>
      </c>
      <c r="N128" t="n">
        <v>94.03</v>
      </c>
      <c r="O128" t="n">
        <v>39173.37</v>
      </c>
      <c r="P128" t="n">
        <v>102.05</v>
      </c>
      <c r="Q128" t="n">
        <v>204.14</v>
      </c>
      <c r="R128" t="n">
        <v>23.24</v>
      </c>
      <c r="S128" t="n">
        <v>17.37</v>
      </c>
      <c r="T128" t="n">
        <v>840.46</v>
      </c>
      <c r="U128" t="n">
        <v>0.75</v>
      </c>
      <c r="V128" t="n">
        <v>0.76</v>
      </c>
      <c r="W128" t="n">
        <v>1.14</v>
      </c>
      <c r="X128" t="n">
        <v>0.04</v>
      </c>
      <c r="Y128" t="n">
        <v>1</v>
      </c>
      <c r="Z128" t="n">
        <v>10</v>
      </c>
      <c r="AA128" t="n">
        <v>74.86425653286169</v>
      </c>
      <c r="AB128" t="n">
        <v>102.4325785661211</v>
      </c>
      <c r="AC128" t="n">
        <v>92.65655703282313</v>
      </c>
      <c r="AD128" t="n">
        <v>74864.25653286169</v>
      </c>
      <c r="AE128" t="n">
        <v>102432.5785661211</v>
      </c>
      <c r="AF128" t="n">
        <v>2.297986296800221e-06</v>
      </c>
      <c r="AG128" t="n">
        <v>0.1014583333333333</v>
      </c>
      <c r="AH128" t="n">
        <v>92656.55703282313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10.2658</v>
      </c>
      <c r="E129" t="n">
        <v>9.74</v>
      </c>
      <c r="F129" t="n">
        <v>6.74</v>
      </c>
      <c r="G129" t="n">
        <v>101.11</v>
      </c>
      <c r="H129" t="n">
        <v>1.84</v>
      </c>
      <c r="I129" t="n">
        <v>4</v>
      </c>
      <c r="J129" t="n">
        <v>316.28</v>
      </c>
      <c r="K129" t="n">
        <v>59.19</v>
      </c>
      <c r="L129" t="n">
        <v>32.75</v>
      </c>
      <c r="M129" t="n">
        <v>2</v>
      </c>
      <c r="N129" t="n">
        <v>94.33</v>
      </c>
      <c r="O129" t="n">
        <v>39241.99</v>
      </c>
      <c r="P129" t="n">
        <v>101.96</v>
      </c>
      <c r="Q129" t="n">
        <v>204.14</v>
      </c>
      <c r="R129" t="n">
        <v>23.3</v>
      </c>
      <c r="S129" t="n">
        <v>17.37</v>
      </c>
      <c r="T129" t="n">
        <v>870.52</v>
      </c>
      <c r="U129" t="n">
        <v>0.75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74.85135001507915</v>
      </c>
      <c r="AB129" t="n">
        <v>102.4149192990956</v>
      </c>
      <c r="AC129" t="n">
        <v>92.64058314145765</v>
      </c>
      <c r="AD129" t="n">
        <v>74851.35001507915</v>
      </c>
      <c r="AE129" t="n">
        <v>102414.9192990956</v>
      </c>
      <c r="AF129" t="n">
        <v>2.296889961316338e-06</v>
      </c>
      <c r="AG129" t="n">
        <v>0.1014583333333333</v>
      </c>
      <c r="AH129" t="n">
        <v>92640.58314145765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10.264</v>
      </c>
      <c r="E130" t="n">
        <v>9.74</v>
      </c>
      <c r="F130" t="n">
        <v>6.74</v>
      </c>
      <c r="G130" t="n">
        <v>101.13</v>
      </c>
      <c r="H130" t="n">
        <v>1.86</v>
      </c>
      <c r="I130" t="n">
        <v>4</v>
      </c>
      <c r="J130" t="n">
        <v>316.84</v>
      </c>
      <c r="K130" t="n">
        <v>59.19</v>
      </c>
      <c r="L130" t="n">
        <v>33</v>
      </c>
      <c r="M130" t="n">
        <v>2</v>
      </c>
      <c r="N130" t="n">
        <v>94.64</v>
      </c>
      <c r="O130" t="n">
        <v>39310.75</v>
      </c>
      <c r="P130" t="n">
        <v>101.74</v>
      </c>
      <c r="Q130" t="n">
        <v>204.14</v>
      </c>
      <c r="R130" t="n">
        <v>23.4</v>
      </c>
      <c r="S130" t="n">
        <v>17.37</v>
      </c>
      <c r="T130" t="n">
        <v>922.46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74.74749107085417</v>
      </c>
      <c r="AB130" t="n">
        <v>102.2728149096738</v>
      </c>
      <c r="AC130" t="n">
        <v>92.51204099551749</v>
      </c>
      <c r="AD130" t="n">
        <v>74747.49107085417</v>
      </c>
      <c r="AE130" t="n">
        <v>102272.8149096738</v>
      </c>
      <c r="AF130" t="n">
        <v>2.296487225832462e-06</v>
      </c>
      <c r="AG130" t="n">
        <v>0.1014583333333333</v>
      </c>
      <c r="AH130" t="n">
        <v>92512.0409955175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10.2634</v>
      </c>
      <c r="E131" t="n">
        <v>9.74</v>
      </c>
      <c r="F131" t="n">
        <v>6.74</v>
      </c>
      <c r="G131" t="n">
        <v>101.14</v>
      </c>
      <c r="H131" t="n">
        <v>1.87</v>
      </c>
      <c r="I131" t="n">
        <v>4</v>
      </c>
      <c r="J131" t="n">
        <v>317.39</v>
      </c>
      <c r="K131" t="n">
        <v>59.19</v>
      </c>
      <c r="L131" t="n">
        <v>33.25</v>
      </c>
      <c r="M131" t="n">
        <v>2</v>
      </c>
      <c r="N131" t="n">
        <v>94.95</v>
      </c>
      <c r="O131" t="n">
        <v>39379.65</v>
      </c>
      <c r="P131" t="n">
        <v>101.56</v>
      </c>
      <c r="Q131" t="n">
        <v>204.14</v>
      </c>
      <c r="R131" t="n">
        <v>23.38</v>
      </c>
      <c r="S131" t="n">
        <v>17.37</v>
      </c>
      <c r="T131" t="n">
        <v>911.96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74.65630550235991</v>
      </c>
      <c r="AB131" t="n">
        <v>102.1480507920367</v>
      </c>
      <c r="AC131" t="n">
        <v>92.39918419016006</v>
      </c>
      <c r="AD131" t="n">
        <v>74656.30550235992</v>
      </c>
      <c r="AE131" t="n">
        <v>102148.0507920367</v>
      </c>
      <c r="AF131" t="n">
        <v>2.296352980671171e-06</v>
      </c>
      <c r="AG131" t="n">
        <v>0.1014583333333333</v>
      </c>
      <c r="AH131" t="n">
        <v>92399.18419016006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10.2696</v>
      </c>
      <c r="E132" t="n">
        <v>9.74</v>
      </c>
      <c r="F132" t="n">
        <v>6.74</v>
      </c>
      <c r="G132" t="n">
        <v>101.05</v>
      </c>
      <c r="H132" t="n">
        <v>1.88</v>
      </c>
      <c r="I132" t="n">
        <v>4</v>
      </c>
      <c r="J132" t="n">
        <v>317.95</v>
      </c>
      <c r="K132" t="n">
        <v>59.19</v>
      </c>
      <c r="L132" t="n">
        <v>33.5</v>
      </c>
      <c r="M132" t="n">
        <v>2</v>
      </c>
      <c r="N132" t="n">
        <v>95.26000000000001</v>
      </c>
      <c r="O132" t="n">
        <v>39448.69</v>
      </c>
      <c r="P132" t="n">
        <v>101.29</v>
      </c>
      <c r="Q132" t="n">
        <v>204.15</v>
      </c>
      <c r="R132" t="n">
        <v>23.26</v>
      </c>
      <c r="S132" t="n">
        <v>17.37</v>
      </c>
      <c r="T132" t="n">
        <v>854.13</v>
      </c>
      <c r="U132" t="n">
        <v>0.75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74.46933534068239</v>
      </c>
      <c r="AB132" t="n">
        <v>101.8922299682882</v>
      </c>
      <c r="AC132" t="n">
        <v>92.1677785467833</v>
      </c>
      <c r="AD132" t="n">
        <v>74469.33534068239</v>
      </c>
      <c r="AE132" t="n">
        <v>101892.2299682882</v>
      </c>
      <c r="AF132" t="n">
        <v>2.297740180671186e-06</v>
      </c>
      <c r="AG132" t="n">
        <v>0.1014583333333333</v>
      </c>
      <c r="AH132" t="n">
        <v>92167.7785467833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10.2681</v>
      </c>
      <c r="E133" t="n">
        <v>9.74</v>
      </c>
      <c r="F133" t="n">
        <v>6.74</v>
      </c>
      <c r="G133" t="n">
        <v>101.08</v>
      </c>
      <c r="H133" t="n">
        <v>1.89</v>
      </c>
      <c r="I133" t="n">
        <v>4</v>
      </c>
      <c r="J133" t="n">
        <v>318.52</v>
      </c>
      <c r="K133" t="n">
        <v>59.19</v>
      </c>
      <c r="L133" t="n">
        <v>33.75</v>
      </c>
      <c r="M133" t="n">
        <v>2</v>
      </c>
      <c r="N133" t="n">
        <v>95.56999999999999</v>
      </c>
      <c r="O133" t="n">
        <v>39517.87</v>
      </c>
      <c r="P133" t="n">
        <v>101.1</v>
      </c>
      <c r="Q133" t="n">
        <v>204.14</v>
      </c>
      <c r="R133" t="n">
        <v>23.26</v>
      </c>
      <c r="S133" t="n">
        <v>17.37</v>
      </c>
      <c r="T133" t="n">
        <v>850.26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74.37923172702497</v>
      </c>
      <c r="AB133" t="n">
        <v>101.7689462289913</v>
      </c>
      <c r="AC133" t="n">
        <v>92.05626083453504</v>
      </c>
      <c r="AD133" t="n">
        <v>74379.23172702498</v>
      </c>
      <c r="AE133" t="n">
        <v>101768.9462289913</v>
      </c>
      <c r="AF133" t="n">
        <v>2.297404567767957e-06</v>
      </c>
      <c r="AG133" t="n">
        <v>0.1014583333333333</v>
      </c>
      <c r="AH133" t="n">
        <v>92056.26083453505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10.2669</v>
      </c>
      <c r="E134" t="n">
        <v>9.74</v>
      </c>
      <c r="F134" t="n">
        <v>6.74</v>
      </c>
      <c r="G134" t="n">
        <v>101.09</v>
      </c>
      <c r="H134" t="n">
        <v>1.9</v>
      </c>
      <c r="I134" t="n">
        <v>4</v>
      </c>
      <c r="J134" t="n">
        <v>319.08</v>
      </c>
      <c r="K134" t="n">
        <v>59.19</v>
      </c>
      <c r="L134" t="n">
        <v>34</v>
      </c>
      <c r="M134" t="n">
        <v>2</v>
      </c>
      <c r="N134" t="n">
        <v>95.88</v>
      </c>
      <c r="O134" t="n">
        <v>39587.19</v>
      </c>
      <c r="P134" t="n">
        <v>101.05</v>
      </c>
      <c r="Q134" t="n">
        <v>204.14</v>
      </c>
      <c r="R134" t="n">
        <v>23.32</v>
      </c>
      <c r="S134" t="n">
        <v>17.37</v>
      </c>
      <c r="T134" t="n">
        <v>881.5</v>
      </c>
      <c r="U134" t="n">
        <v>0.75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74.36119486265275</v>
      </c>
      <c r="AB134" t="n">
        <v>101.744267395427</v>
      </c>
      <c r="AC134" t="n">
        <v>92.03393731420911</v>
      </c>
      <c r="AD134" t="n">
        <v>74361.19486265276</v>
      </c>
      <c r="AE134" t="n">
        <v>101744.267395427</v>
      </c>
      <c r="AF134" t="n">
        <v>2.297136077445373e-06</v>
      </c>
      <c r="AG134" t="n">
        <v>0.1014583333333333</v>
      </c>
      <c r="AH134" t="n">
        <v>92033.93731420911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10.2678</v>
      </c>
      <c r="E135" t="n">
        <v>9.74</v>
      </c>
      <c r="F135" t="n">
        <v>6.74</v>
      </c>
      <c r="G135" t="n">
        <v>101.08</v>
      </c>
      <c r="H135" t="n">
        <v>1.91</v>
      </c>
      <c r="I135" t="n">
        <v>4</v>
      </c>
      <c r="J135" t="n">
        <v>319.64</v>
      </c>
      <c r="K135" t="n">
        <v>59.19</v>
      </c>
      <c r="L135" t="n">
        <v>34.25</v>
      </c>
      <c r="M135" t="n">
        <v>2</v>
      </c>
      <c r="N135" t="n">
        <v>96.2</v>
      </c>
      <c r="O135" t="n">
        <v>39656.65</v>
      </c>
      <c r="P135" t="n">
        <v>100.9</v>
      </c>
      <c r="Q135" t="n">
        <v>204.16</v>
      </c>
      <c r="R135" t="n">
        <v>23.2</v>
      </c>
      <c r="S135" t="n">
        <v>17.37</v>
      </c>
      <c r="T135" t="n">
        <v>822.86</v>
      </c>
      <c r="U135" t="n">
        <v>0.75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74.2753474575602</v>
      </c>
      <c r="AB135" t="n">
        <v>101.6268071884592</v>
      </c>
      <c r="AC135" t="n">
        <v>91.92768734453784</v>
      </c>
      <c r="AD135" t="n">
        <v>74275.3474575602</v>
      </c>
      <c r="AE135" t="n">
        <v>101626.8071884592</v>
      </c>
      <c r="AF135" t="n">
        <v>2.297337445187311e-06</v>
      </c>
      <c r="AG135" t="n">
        <v>0.1014583333333333</v>
      </c>
      <c r="AH135" t="n">
        <v>91927.68734453784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10.2678</v>
      </c>
      <c r="E136" t="n">
        <v>9.74</v>
      </c>
      <c r="F136" t="n">
        <v>6.74</v>
      </c>
      <c r="G136" t="n">
        <v>101.08</v>
      </c>
      <c r="H136" t="n">
        <v>1.92</v>
      </c>
      <c r="I136" t="n">
        <v>4</v>
      </c>
      <c r="J136" t="n">
        <v>320.21</v>
      </c>
      <c r="K136" t="n">
        <v>59.19</v>
      </c>
      <c r="L136" t="n">
        <v>34.5</v>
      </c>
      <c r="M136" t="n">
        <v>2</v>
      </c>
      <c r="N136" t="n">
        <v>96.51000000000001</v>
      </c>
      <c r="O136" t="n">
        <v>39726.26</v>
      </c>
      <c r="P136" t="n">
        <v>100.62</v>
      </c>
      <c r="Q136" t="n">
        <v>204.14</v>
      </c>
      <c r="R136" t="n">
        <v>23.31</v>
      </c>
      <c r="S136" t="n">
        <v>17.37</v>
      </c>
      <c r="T136" t="n">
        <v>875.9299999999999</v>
      </c>
      <c r="U136" t="n">
        <v>0.75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74.1269467876262</v>
      </c>
      <c r="AB136" t="n">
        <v>101.4237588448801</v>
      </c>
      <c r="AC136" t="n">
        <v>91.74401764988974</v>
      </c>
      <c r="AD136" t="n">
        <v>74126.94678762619</v>
      </c>
      <c r="AE136" t="n">
        <v>101423.7588448801</v>
      </c>
      <c r="AF136" t="n">
        <v>2.297337445187311e-06</v>
      </c>
      <c r="AG136" t="n">
        <v>0.1014583333333333</v>
      </c>
      <c r="AH136" t="n">
        <v>91744.01764988973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10.2646</v>
      </c>
      <c r="E137" t="n">
        <v>9.74</v>
      </c>
      <c r="F137" t="n">
        <v>6.74</v>
      </c>
      <c r="G137" t="n">
        <v>101.12</v>
      </c>
      <c r="H137" t="n">
        <v>1.93</v>
      </c>
      <c r="I137" t="n">
        <v>4</v>
      </c>
      <c r="J137" t="n">
        <v>320.77</v>
      </c>
      <c r="K137" t="n">
        <v>59.19</v>
      </c>
      <c r="L137" t="n">
        <v>34.75</v>
      </c>
      <c r="M137" t="n">
        <v>2</v>
      </c>
      <c r="N137" t="n">
        <v>96.83</v>
      </c>
      <c r="O137" t="n">
        <v>39796.01</v>
      </c>
      <c r="P137" t="n">
        <v>100.41</v>
      </c>
      <c r="Q137" t="n">
        <v>204.14</v>
      </c>
      <c r="R137" t="n">
        <v>23.39</v>
      </c>
      <c r="S137" t="n">
        <v>17.37</v>
      </c>
      <c r="T137" t="n">
        <v>919.1900000000001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74.03811287078564</v>
      </c>
      <c r="AB137" t="n">
        <v>101.3022123607831</v>
      </c>
      <c r="AC137" t="n">
        <v>91.63407139164333</v>
      </c>
      <c r="AD137" t="n">
        <v>74038.11287078564</v>
      </c>
      <c r="AE137" t="n">
        <v>101302.2123607831</v>
      </c>
      <c r="AF137" t="n">
        <v>2.296621470993754e-06</v>
      </c>
      <c r="AG137" t="n">
        <v>0.1014583333333333</v>
      </c>
      <c r="AH137" t="n">
        <v>91634.07139164333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10.2608</v>
      </c>
      <c r="E138" t="n">
        <v>9.75</v>
      </c>
      <c r="F138" t="n">
        <v>6.75</v>
      </c>
      <c r="G138" t="n">
        <v>101.18</v>
      </c>
      <c r="H138" t="n">
        <v>1.94</v>
      </c>
      <c r="I138" t="n">
        <v>4</v>
      </c>
      <c r="J138" t="n">
        <v>321.34</v>
      </c>
      <c r="K138" t="n">
        <v>59.19</v>
      </c>
      <c r="L138" t="n">
        <v>35</v>
      </c>
      <c r="M138" t="n">
        <v>2</v>
      </c>
      <c r="N138" t="n">
        <v>97.14</v>
      </c>
      <c r="O138" t="n">
        <v>39865.91</v>
      </c>
      <c r="P138" t="n">
        <v>100.1</v>
      </c>
      <c r="Q138" t="n">
        <v>204.14</v>
      </c>
      <c r="R138" t="n">
        <v>23.42</v>
      </c>
      <c r="S138" t="n">
        <v>17.37</v>
      </c>
      <c r="T138" t="n">
        <v>931.39</v>
      </c>
      <c r="U138" t="n">
        <v>0.74</v>
      </c>
      <c r="V138" t="n">
        <v>0.76</v>
      </c>
      <c r="W138" t="n">
        <v>1.15</v>
      </c>
      <c r="X138" t="n">
        <v>0.05</v>
      </c>
      <c r="Y138" t="n">
        <v>1</v>
      </c>
      <c r="Z138" t="n">
        <v>10</v>
      </c>
      <c r="AA138" t="n">
        <v>73.92870665944453</v>
      </c>
      <c r="AB138" t="n">
        <v>101.1525179557649</v>
      </c>
      <c r="AC138" t="n">
        <v>91.49866361054259</v>
      </c>
      <c r="AD138" t="n">
        <v>73928.70665944454</v>
      </c>
      <c r="AE138" t="n">
        <v>101152.5179557649</v>
      </c>
      <c r="AF138" t="n">
        <v>2.295771251638906e-06</v>
      </c>
      <c r="AG138" t="n">
        <v>0.1015625</v>
      </c>
      <c r="AH138" t="n">
        <v>91498.66361054259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10.2669</v>
      </c>
      <c r="E139" t="n">
        <v>9.74</v>
      </c>
      <c r="F139" t="n">
        <v>6.74</v>
      </c>
      <c r="G139" t="n">
        <v>101.09</v>
      </c>
      <c r="H139" t="n">
        <v>1.95</v>
      </c>
      <c r="I139" t="n">
        <v>4</v>
      </c>
      <c r="J139" t="n">
        <v>321.91</v>
      </c>
      <c r="K139" t="n">
        <v>59.19</v>
      </c>
      <c r="L139" t="n">
        <v>35.25</v>
      </c>
      <c r="M139" t="n">
        <v>2</v>
      </c>
      <c r="N139" t="n">
        <v>97.45999999999999</v>
      </c>
      <c r="O139" t="n">
        <v>39935.96</v>
      </c>
      <c r="P139" t="n">
        <v>99.81999999999999</v>
      </c>
      <c r="Q139" t="n">
        <v>204.14</v>
      </c>
      <c r="R139" t="n">
        <v>23.33</v>
      </c>
      <c r="S139" t="n">
        <v>17.37</v>
      </c>
      <c r="T139" t="n">
        <v>889.29</v>
      </c>
      <c r="U139" t="n">
        <v>0.74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73.70923477369124</v>
      </c>
      <c r="AB139" t="n">
        <v>100.8522268392611</v>
      </c>
      <c r="AC139" t="n">
        <v>91.22703185673663</v>
      </c>
      <c r="AD139" t="n">
        <v>73709.23477369123</v>
      </c>
      <c r="AE139" t="n">
        <v>100852.2268392611</v>
      </c>
      <c r="AF139" t="n">
        <v>2.297136077445373e-06</v>
      </c>
      <c r="AG139" t="n">
        <v>0.1014583333333333</v>
      </c>
      <c r="AH139" t="n">
        <v>91227.03185673663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10.3439</v>
      </c>
      <c r="E140" t="n">
        <v>9.67</v>
      </c>
      <c r="F140" t="n">
        <v>6.72</v>
      </c>
      <c r="G140" t="n">
        <v>134.32</v>
      </c>
      <c r="H140" t="n">
        <v>1.96</v>
      </c>
      <c r="I140" t="n">
        <v>3</v>
      </c>
      <c r="J140" t="n">
        <v>322.47</v>
      </c>
      <c r="K140" t="n">
        <v>59.19</v>
      </c>
      <c r="L140" t="n">
        <v>35.5</v>
      </c>
      <c r="M140" t="n">
        <v>1</v>
      </c>
      <c r="N140" t="n">
        <v>97.78</v>
      </c>
      <c r="O140" t="n">
        <v>40006.15</v>
      </c>
      <c r="P140" t="n">
        <v>99.05</v>
      </c>
      <c r="Q140" t="n">
        <v>204.14</v>
      </c>
      <c r="R140" t="n">
        <v>22.58</v>
      </c>
      <c r="S140" t="n">
        <v>17.37</v>
      </c>
      <c r="T140" t="n">
        <v>516.29</v>
      </c>
      <c r="U140" t="n">
        <v>0.77</v>
      </c>
      <c r="V140" t="n">
        <v>0.76</v>
      </c>
      <c r="W140" t="n">
        <v>1.14</v>
      </c>
      <c r="X140" t="n">
        <v>0.02</v>
      </c>
      <c r="Y140" t="n">
        <v>1</v>
      </c>
      <c r="Z140" t="n">
        <v>10</v>
      </c>
      <c r="AA140" t="n">
        <v>72.71216186491779</v>
      </c>
      <c r="AB140" t="n">
        <v>99.48798769772573</v>
      </c>
      <c r="AC140" t="n">
        <v>89.99299378414726</v>
      </c>
      <c r="AD140" t="n">
        <v>72712.16186491778</v>
      </c>
      <c r="AE140" t="n">
        <v>99487.98769772572</v>
      </c>
      <c r="AF140" t="n">
        <v>2.314364206477826e-06</v>
      </c>
      <c r="AG140" t="n">
        <v>0.1007291666666667</v>
      </c>
      <c r="AH140" t="n">
        <v>89992.99378414726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10.3427</v>
      </c>
      <c r="E141" t="n">
        <v>9.67</v>
      </c>
      <c r="F141" t="n">
        <v>6.72</v>
      </c>
      <c r="G141" t="n">
        <v>134.34</v>
      </c>
      <c r="H141" t="n">
        <v>1.97</v>
      </c>
      <c r="I141" t="n">
        <v>3</v>
      </c>
      <c r="J141" t="n">
        <v>323.04</v>
      </c>
      <c r="K141" t="n">
        <v>59.19</v>
      </c>
      <c r="L141" t="n">
        <v>35.75</v>
      </c>
      <c r="M141" t="n">
        <v>1</v>
      </c>
      <c r="N141" t="n">
        <v>98.09999999999999</v>
      </c>
      <c r="O141" t="n">
        <v>40076.49</v>
      </c>
      <c r="P141" t="n">
        <v>99.34999999999999</v>
      </c>
      <c r="Q141" t="n">
        <v>204.14</v>
      </c>
      <c r="R141" t="n">
        <v>22.63</v>
      </c>
      <c r="S141" t="n">
        <v>17.37</v>
      </c>
      <c r="T141" t="n">
        <v>540.03</v>
      </c>
      <c r="U141" t="n">
        <v>0.77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72.87822150757245</v>
      </c>
      <c r="AB141" t="n">
        <v>99.71519782684013</v>
      </c>
      <c r="AC141" t="n">
        <v>90.19851929743049</v>
      </c>
      <c r="AD141" t="n">
        <v>72878.22150757245</v>
      </c>
      <c r="AE141" t="n">
        <v>99715.19782684013</v>
      </c>
      <c r="AF141" t="n">
        <v>2.314095716155243e-06</v>
      </c>
      <c r="AG141" t="n">
        <v>0.1007291666666667</v>
      </c>
      <c r="AH141" t="n">
        <v>90198.5192974305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10.3425</v>
      </c>
      <c r="E142" t="n">
        <v>9.67</v>
      </c>
      <c r="F142" t="n">
        <v>6.72</v>
      </c>
      <c r="G142" t="n">
        <v>134.34</v>
      </c>
      <c r="H142" t="n">
        <v>1.98</v>
      </c>
      <c r="I142" t="n">
        <v>3</v>
      </c>
      <c r="J142" t="n">
        <v>323.62</v>
      </c>
      <c r="K142" t="n">
        <v>59.19</v>
      </c>
      <c r="L142" t="n">
        <v>36</v>
      </c>
      <c r="M142" t="n">
        <v>1</v>
      </c>
      <c r="N142" t="n">
        <v>98.42</v>
      </c>
      <c r="O142" t="n">
        <v>40147.11</v>
      </c>
      <c r="P142" t="n">
        <v>99.54000000000001</v>
      </c>
      <c r="Q142" t="n">
        <v>204.14</v>
      </c>
      <c r="R142" t="n">
        <v>22.64</v>
      </c>
      <c r="S142" t="n">
        <v>17.37</v>
      </c>
      <c r="T142" t="n">
        <v>546.2</v>
      </c>
      <c r="U142" t="n">
        <v>0.77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72.97956627485797</v>
      </c>
      <c r="AB142" t="n">
        <v>99.85386220845568</v>
      </c>
      <c r="AC142" t="n">
        <v>90.32394974508139</v>
      </c>
      <c r="AD142" t="n">
        <v>72979.56627485798</v>
      </c>
      <c r="AE142" t="n">
        <v>99853.86220845568</v>
      </c>
      <c r="AF142" t="n">
        <v>2.314050967768145e-06</v>
      </c>
      <c r="AG142" t="n">
        <v>0.1007291666666667</v>
      </c>
      <c r="AH142" t="n">
        <v>90323.94974508139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10.3383</v>
      </c>
      <c r="E143" t="n">
        <v>9.67</v>
      </c>
      <c r="F143" t="n">
        <v>6.72</v>
      </c>
      <c r="G143" t="n">
        <v>134.42</v>
      </c>
      <c r="H143" t="n">
        <v>1.99</v>
      </c>
      <c r="I143" t="n">
        <v>3</v>
      </c>
      <c r="J143" t="n">
        <v>324.19</v>
      </c>
      <c r="K143" t="n">
        <v>59.19</v>
      </c>
      <c r="L143" t="n">
        <v>36.25</v>
      </c>
      <c r="M143" t="n">
        <v>1</v>
      </c>
      <c r="N143" t="n">
        <v>98.75</v>
      </c>
      <c r="O143" t="n">
        <v>40217.75</v>
      </c>
      <c r="P143" t="n">
        <v>99.8</v>
      </c>
      <c r="Q143" t="n">
        <v>204.17</v>
      </c>
      <c r="R143" t="n">
        <v>22.7</v>
      </c>
      <c r="S143" t="n">
        <v>17.37</v>
      </c>
      <c r="T143" t="n">
        <v>576.63</v>
      </c>
      <c r="U143" t="n">
        <v>0.77</v>
      </c>
      <c r="V143" t="n">
        <v>0.76</v>
      </c>
      <c r="W143" t="n">
        <v>1.14</v>
      </c>
      <c r="X143" t="n">
        <v>0.03</v>
      </c>
      <c r="Y143" t="n">
        <v>1</v>
      </c>
      <c r="Z143" t="n">
        <v>10</v>
      </c>
      <c r="AA143" t="n">
        <v>73.14528438730591</v>
      </c>
      <c r="AB143" t="n">
        <v>100.080605040874</v>
      </c>
      <c r="AC143" t="n">
        <v>90.52905255980929</v>
      </c>
      <c r="AD143" t="n">
        <v>73145.2843873059</v>
      </c>
      <c r="AE143" t="n">
        <v>100080.605040874</v>
      </c>
      <c r="AF143" t="n">
        <v>2.313111251639102e-06</v>
      </c>
      <c r="AG143" t="n">
        <v>0.1007291666666667</v>
      </c>
      <c r="AH143" t="n">
        <v>90529.05255980929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10.3404</v>
      </c>
      <c r="E144" t="n">
        <v>9.67</v>
      </c>
      <c r="F144" t="n">
        <v>6.72</v>
      </c>
      <c r="G144" t="n">
        <v>134.38</v>
      </c>
      <c r="H144" t="n">
        <v>2</v>
      </c>
      <c r="I144" t="n">
        <v>3</v>
      </c>
      <c r="J144" t="n">
        <v>324.76</v>
      </c>
      <c r="K144" t="n">
        <v>59.19</v>
      </c>
      <c r="L144" t="n">
        <v>36.5</v>
      </c>
      <c r="M144" t="n">
        <v>1</v>
      </c>
      <c r="N144" t="n">
        <v>99.06999999999999</v>
      </c>
      <c r="O144" t="n">
        <v>40288.55</v>
      </c>
      <c r="P144" t="n">
        <v>99.97</v>
      </c>
      <c r="Q144" t="n">
        <v>204.14</v>
      </c>
      <c r="R144" t="n">
        <v>22.66</v>
      </c>
      <c r="S144" t="n">
        <v>17.37</v>
      </c>
      <c r="T144" t="n">
        <v>555.61</v>
      </c>
      <c r="U144" t="n">
        <v>0.77</v>
      </c>
      <c r="V144" t="n">
        <v>0.76</v>
      </c>
      <c r="W144" t="n">
        <v>1.14</v>
      </c>
      <c r="X144" t="n">
        <v>0.03</v>
      </c>
      <c r="Y144" t="n">
        <v>1</v>
      </c>
      <c r="Z144" t="n">
        <v>10</v>
      </c>
      <c r="AA144" t="n">
        <v>73.22029287644472</v>
      </c>
      <c r="AB144" t="n">
        <v>100.1832349648546</v>
      </c>
      <c r="AC144" t="n">
        <v>90.62188762788729</v>
      </c>
      <c r="AD144" t="n">
        <v>73220.29287644471</v>
      </c>
      <c r="AE144" t="n">
        <v>100183.2349648546</v>
      </c>
      <c r="AF144" t="n">
        <v>2.313581109703624e-06</v>
      </c>
      <c r="AG144" t="n">
        <v>0.1007291666666667</v>
      </c>
      <c r="AH144" t="n">
        <v>90621.88762788729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10.3401</v>
      </c>
      <c r="E145" t="n">
        <v>9.67</v>
      </c>
      <c r="F145" t="n">
        <v>6.72</v>
      </c>
      <c r="G145" t="n">
        <v>134.39</v>
      </c>
      <c r="H145" t="n">
        <v>2.01</v>
      </c>
      <c r="I145" t="n">
        <v>3</v>
      </c>
      <c r="J145" t="n">
        <v>325.34</v>
      </c>
      <c r="K145" t="n">
        <v>59.19</v>
      </c>
      <c r="L145" t="n">
        <v>36.75</v>
      </c>
      <c r="M145" t="n">
        <v>1</v>
      </c>
      <c r="N145" t="n">
        <v>99.40000000000001</v>
      </c>
      <c r="O145" t="n">
        <v>40359.5</v>
      </c>
      <c r="P145" t="n">
        <v>100.09</v>
      </c>
      <c r="Q145" t="n">
        <v>204.14</v>
      </c>
      <c r="R145" t="n">
        <v>22.67</v>
      </c>
      <c r="S145" t="n">
        <v>17.37</v>
      </c>
      <c r="T145" t="n">
        <v>563.6799999999999</v>
      </c>
      <c r="U145" t="n">
        <v>0.77</v>
      </c>
      <c r="V145" t="n">
        <v>0.76</v>
      </c>
      <c r="W145" t="n">
        <v>1.14</v>
      </c>
      <c r="X145" t="n">
        <v>0.03</v>
      </c>
      <c r="Y145" t="n">
        <v>1</v>
      </c>
      <c r="Z145" t="n">
        <v>10</v>
      </c>
      <c r="AA145" t="n">
        <v>73.28551631155055</v>
      </c>
      <c r="AB145" t="n">
        <v>100.2724765462213</v>
      </c>
      <c r="AC145" t="n">
        <v>90.70261211797965</v>
      </c>
      <c r="AD145" t="n">
        <v>73285.51631155056</v>
      </c>
      <c r="AE145" t="n">
        <v>100272.4765462213</v>
      </c>
      <c r="AF145" t="n">
        <v>2.313513987122978e-06</v>
      </c>
      <c r="AG145" t="n">
        <v>0.1007291666666667</v>
      </c>
      <c r="AH145" t="n">
        <v>90702.61211797966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10.3425</v>
      </c>
      <c r="E146" t="n">
        <v>9.67</v>
      </c>
      <c r="F146" t="n">
        <v>6.72</v>
      </c>
      <c r="G146" t="n">
        <v>134.34</v>
      </c>
      <c r="H146" t="n">
        <v>2.02</v>
      </c>
      <c r="I146" t="n">
        <v>3</v>
      </c>
      <c r="J146" t="n">
        <v>325.92</v>
      </c>
      <c r="K146" t="n">
        <v>59.19</v>
      </c>
      <c r="L146" t="n">
        <v>37</v>
      </c>
      <c r="M146" t="n">
        <v>1</v>
      </c>
      <c r="N146" t="n">
        <v>99.72</v>
      </c>
      <c r="O146" t="n">
        <v>40430.6</v>
      </c>
      <c r="P146" t="n">
        <v>100.31</v>
      </c>
      <c r="Q146" t="n">
        <v>204.14</v>
      </c>
      <c r="R146" t="n">
        <v>22.6</v>
      </c>
      <c r="S146" t="n">
        <v>17.37</v>
      </c>
      <c r="T146" t="n">
        <v>529.62</v>
      </c>
      <c r="U146" t="n">
        <v>0.77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73.38472055057062</v>
      </c>
      <c r="AB146" t="n">
        <v>100.4082121626306</v>
      </c>
      <c r="AC146" t="n">
        <v>90.82539331766506</v>
      </c>
      <c r="AD146" t="n">
        <v>73384.72055057062</v>
      </c>
      <c r="AE146" t="n">
        <v>100408.2121626306</v>
      </c>
      <c r="AF146" t="n">
        <v>2.314050967768145e-06</v>
      </c>
      <c r="AG146" t="n">
        <v>0.1007291666666667</v>
      </c>
      <c r="AH146" t="n">
        <v>90825.39331766506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10.341</v>
      </c>
      <c r="E147" t="n">
        <v>9.67</v>
      </c>
      <c r="F147" t="n">
        <v>6.72</v>
      </c>
      <c r="G147" t="n">
        <v>134.37</v>
      </c>
      <c r="H147" t="n">
        <v>2.03</v>
      </c>
      <c r="I147" t="n">
        <v>3</v>
      </c>
      <c r="J147" t="n">
        <v>326.49</v>
      </c>
      <c r="K147" t="n">
        <v>59.19</v>
      </c>
      <c r="L147" t="n">
        <v>37.25</v>
      </c>
      <c r="M147" t="n">
        <v>1</v>
      </c>
      <c r="N147" t="n">
        <v>100.05</v>
      </c>
      <c r="O147" t="n">
        <v>40501.85</v>
      </c>
      <c r="P147" t="n">
        <v>100.47</v>
      </c>
      <c r="Q147" t="n">
        <v>204.15</v>
      </c>
      <c r="R147" t="n">
        <v>22.61</v>
      </c>
      <c r="S147" t="n">
        <v>17.37</v>
      </c>
      <c r="T147" t="n">
        <v>533.17</v>
      </c>
      <c r="U147" t="n">
        <v>0.77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73.47928288291159</v>
      </c>
      <c r="AB147" t="n">
        <v>100.5375965175351</v>
      </c>
      <c r="AC147" t="n">
        <v>90.94242941132966</v>
      </c>
      <c r="AD147" t="n">
        <v>73479.28288291159</v>
      </c>
      <c r="AE147" t="n">
        <v>100537.5965175351</v>
      </c>
      <c r="AF147" t="n">
        <v>2.313715354864915e-06</v>
      </c>
      <c r="AG147" t="n">
        <v>0.1007291666666667</v>
      </c>
      <c r="AH147" t="n">
        <v>90942.42941132965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10.3413</v>
      </c>
      <c r="E148" t="n">
        <v>9.67</v>
      </c>
      <c r="F148" t="n">
        <v>6.72</v>
      </c>
      <c r="G148" t="n">
        <v>134.37</v>
      </c>
      <c r="H148" t="n">
        <v>2.04</v>
      </c>
      <c r="I148" t="n">
        <v>3</v>
      </c>
      <c r="J148" t="n">
        <v>327.07</v>
      </c>
      <c r="K148" t="n">
        <v>59.19</v>
      </c>
      <c r="L148" t="n">
        <v>37.5</v>
      </c>
      <c r="M148" t="n">
        <v>1</v>
      </c>
      <c r="N148" t="n">
        <v>100.38</v>
      </c>
      <c r="O148" t="n">
        <v>40573.27</v>
      </c>
      <c r="P148" t="n">
        <v>100.54</v>
      </c>
      <c r="Q148" t="n">
        <v>204.14</v>
      </c>
      <c r="R148" t="n">
        <v>22.67</v>
      </c>
      <c r="S148" t="n">
        <v>17.37</v>
      </c>
      <c r="T148" t="n">
        <v>561.54</v>
      </c>
      <c r="U148" t="n">
        <v>0.77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73.51404423684025</v>
      </c>
      <c r="AB148" t="n">
        <v>100.585158535543</v>
      </c>
      <c r="AC148" t="n">
        <v>90.98545217709255</v>
      </c>
      <c r="AD148" t="n">
        <v>73514.04423684024</v>
      </c>
      <c r="AE148" t="n">
        <v>100585.158535543</v>
      </c>
      <c r="AF148" t="n">
        <v>2.313782477445561e-06</v>
      </c>
      <c r="AG148" t="n">
        <v>0.1007291666666667</v>
      </c>
      <c r="AH148" t="n">
        <v>90985.45217709255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10.3383</v>
      </c>
      <c r="E149" t="n">
        <v>9.67</v>
      </c>
      <c r="F149" t="n">
        <v>6.72</v>
      </c>
      <c r="G149" t="n">
        <v>134.42</v>
      </c>
      <c r="H149" t="n">
        <v>2.05</v>
      </c>
      <c r="I149" t="n">
        <v>3</v>
      </c>
      <c r="J149" t="n">
        <v>327.65</v>
      </c>
      <c r="K149" t="n">
        <v>59.19</v>
      </c>
      <c r="L149" t="n">
        <v>37.75</v>
      </c>
      <c r="M149" t="n">
        <v>1</v>
      </c>
      <c r="N149" t="n">
        <v>100.71</v>
      </c>
      <c r="O149" t="n">
        <v>40644.83</v>
      </c>
      <c r="P149" t="n">
        <v>100.67</v>
      </c>
      <c r="Q149" t="n">
        <v>204.14</v>
      </c>
      <c r="R149" t="n">
        <v>22.75</v>
      </c>
      <c r="S149" t="n">
        <v>17.37</v>
      </c>
      <c r="T149" t="n">
        <v>601.34</v>
      </c>
      <c r="U149" t="n">
        <v>0.76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73.60324207408746</v>
      </c>
      <c r="AB149" t="n">
        <v>100.7072029515954</v>
      </c>
      <c r="AC149" t="n">
        <v>91.09584884536739</v>
      </c>
      <c r="AD149" t="n">
        <v>73603.24207408747</v>
      </c>
      <c r="AE149" t="n">
        <v>100707.2029515954</v>
      </c>
      <c r="AF149" t="n">
        <v>2.313111251639102e-06</v>
      </c>
      <c r="AG149" t="n">
        <v>0.1007291666666667</v>
      </c>
      <c r="AH149" t="n">
        <v>91095.84884536738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10.3386</v>
      </c>
      <c r="E150" t="n">
        <v>9.67</v>
      </c>
      <c r="F150" t="n">
        <v>6.72</v>
      </c>
      <c r="G150" t="n">
        <v>134.42</v>
      </c>
      <c r="H150" t="n">
        <v>2.06</v>
      </c>
      <c r="I150" t="n">
        <v>3</v>
      </c>
      <c r="J150" t="n">
        <v>328.23</v>
      </c>
      <c r="K150" t="n">
        <v>59.19</v>
      </c>
      <c r="L150" t="n">
        <v>38</v>
      </c>
      <c r="M150" t="n">
        <v>1</v>
      </c>
      <c r="N150" t="n">
        <v>101.04</v>
      </c>
      <c r="O150" t="n">
        <v>40716.56</v>
      </c>
      <c r="P150" t="n">
        <v>100.69</v>
      </c>
      <c r="Q150" t="n">
        <v>204.14</v>
      </c>
      <c r="R150" t="n">
        <v>22.76</v>
      </c>
      <c r="S150" t="n">
        <v>17.37</v>
      </c>
      <c r="T150" t="n">
        <v>607.6900000000001</v>
      </c>
      <c r="U150" t="n">
        <v>0.76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73.61169026564895</v>
      </c>
      <c r="AB150" t="n">
        <v>100.7187621399977</v>
      </c>
      <c r="AC150" t="n">
        <v>91.10630484105199</v>
      </c>
      <c r="AD150" t="n">
        <v>73611.69026564894</v>
      </c>
      <c r="AE150" t="n">
        <v>100718.7621399977</v>
      </c>
      <c r="AF150" t="n">
        <v>2.313178374219748e-06</v>
      </c>
      <c r="AG150" t="n">
        <v>0.1007291666666667</v>
      </c>
      <c r="AH150" t="n">
        <v>91106.304841052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10.3407</v>
      </c>
      <c r="E151" t="n">
        <v>9.67</v>
      </c>
      <c r="F151" t="n">
        <v>6.72</v>
      </c>
      <c r="G151" t="n">
        <v>134.38</v>
      </c>
      <c r="H151" t="n">
        <v>2.07</v>
      </c>
      <c r="I151" t="n">
        <v>3</v>
      </c>
      <c r="J151" t="n">
        <v>328.82</v>
      </c>
      <c r="K151" t="n">
        <v>59.19</v>
      </c>
      <c r="L151" t="n">
        <v>38.25</v>
      </c>
      <c r="M151" t="n">
        <v>1</v>
      </c>
      <c r="N151" t="n">
        <v>101.37</v>
      </c>
      <c r="O151" t="n">
        <v>40788.44</v>
      </c>
      <c r="P151" t="n">
        <v>100.76</v>
      </c>
      <c r="Q151" t="n">
        <v>204.14</v>
      </c>
      <c r="R151" t="n">
        <v>22.69</v>
      </c>
      <c r="S151" t="n">
        <v>17.37</v>
      </c>
      <c r="T151" t="n">
        <v>570.9</v>
      </c>
      <c r="U151" t="n">
        <v>0.77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73.63397526299444</v>
      </c>
      <c r="AB151" t="n">
        <v>100.7492534565105</v>
      </c>
      <c r="AC151" t="n">
        <v>91.13388610911167</v>
      </c>
      <c r="AD151" t="n">
        <v>73633.97526299444</v>
      </c>
      <c r="AE151" t="n">
        <v>100749.2534565105</v>
      </c>
      <c r="AF151" t="n">
        <v>2.31364823228427e-06</v>
      </c>
      <c r="AG151" t="n">
        <v>0.1007291666666667</v>
      </c>
      <c r="AH151" t="n">
        <v>91133.88610911167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10.3395</v>
      </c>
      <c r="E152" t="n">
        <v>9.67</v>
      </c>
      <c r="F152" t="n">
        <v>6.72</v>
      </c>
      <c r="G152" t="n">
        <v>134.4</v>
      </c>
      <c r="H152" t="n">
        <v>2.08</v>
      </c>
      <c r="I152" t="n">
        <v>3</v>
      </c>
      <c r="J152" t="n">
        <v>329.4</v>
      </c>
      <c r="K152" t="n">
        <v>59.19</v>
      </c>
      <c r="L152" t="n">
        <v>38.5</v>
      </c>
      <c r="M152" t="n">
        <v>1</v>
      </c>
      <c r="N152" t="n">
        <v>101.71</v>
      </c>
      <c r="O152" t="n">
        <v>40860.49</v>
      </c>
      <c r="P152" t="n">
        <v>100.84</v>
      </c>
      <c r="Q152" t="n">
        <v>204.14</v>
      </c>
      <c r="R152" t="n">
        <v>22.73</v>
      </c>
      <c r="S152" t="n">
        <v>17.37</v>
      </c>
      <c r="T152" t="n">
        <v>594.47</v>
      </c>
      <c r="U152" t="n">
        <v>0.76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73.68440133363922</v>
      </c>
      <c r="AB152" t="n">
        <v>100.8182486310079</v>
      </c>
      <c r="AC152" t="n">
        <v>91.19629648099037</v>
      </c>
      <c r="AD152" t="n">
        <v>73684.40133363921</v>
      </c>
      <c r="AE152" t="n">
        <v>100818.2486310079</v>
      </c>
      <c r="AF152" t="n">
        <v>2.313379741961686e-06</v>
      </c>
      <c r="AG152" t="n">
        <v>0.1007291666666667</v>
      </c>
      <c r="AH152" t="n">
        <v>91196.29648099036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10.3386</v>
      </c>
      <c r="E153" t="n">
        <v>9.67</v>
      </c>
      <c r="F153" t="n">
        <v>6.72</v>
      </c>
      <c r="G153" t="n">
        <v>134.42</v>
      </c>
      <c r="H153" t="n">
        <v>2.09</v>
      </c>
      <c r="I153" t="n">
        <v>3</v>
      </c>
      <c r="J153" t="n">
        <v>329.99</v>
      </c>
      <c r="K153" t="n">
        <v>59.19</v>
      </c>
      <c r="L153" t="n">
        <v>38.75</v>
      </c>
      <c r="M153" t="n">
        <v>1</v>
      </c>
      <c r="N153" t="n">
        <v>102.04</v>
      </c>
      <c r="O153" t="n">
        <v>40932.69</v>
      </c>
      <c r="P153" t="n">
        <v>100.97</v>
      </c>
      <c r="Q153" t="n">
        <v>204.14</v>
      </c>
      <c r="R153" t="n">
        <v>22.75</v>
      </c>
      <c r="S153" t="n">
        <v>17.37</v>
      </c>
      <c r="T153" t="n">
        <v>603.29</v>
      </c>
      <c r="U153" t="n">
        <v>0.76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73.75907466960578</v>
      </c>
      <c r="AB153" t="n">
        <v>100.9204199836324</v>
      </c>
      <c r="AC153" t="n">
        <v>91.28871674311878</v>
      </c>
      <c r="AD153" t="n">
        <v>73759.07466960578</v>
      </c>
      <c r="AE153" t="n">
        <v>100920.4199836324</v>
      </c>
      <c r="AF153" t="n">
        <v>2.313178374219748e-06</v>
      </c>
      <c r="AG153" t="n">
        <v>0.1007291666666667</v>
      </c>
      <c r="AH153" t="n">
        <v>91288.71674311878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10.3371</v>
      </c>
      <c r="E154" t="n">
        <v>9.67</v>
      </c>
      <c r="F154" t="n">
        <v>6.72</v>
      </c>
      <c r="G154" t="n">
        <v>134.44</v>
      </c>
      <c r="H154" t="n">
        <v>2.1</v>
      </c>
      <c r="I154" t="n">
        <v>3</v>
      </c>
      <c r="J154" t="n">
        <v>330.57</v>
      </c>
      <c r="K154" t="n">
        <v>59.19</v>
      </c>
      <c r="L154" t="n">
        <v>39</v>
      </c>
      <c r="M154" t="n">
        <v>1</v>
      </c>
      <c r="N154" t="n">
        <v>102.38</v>
      </c>
      <c r="O154" t="n">
        <v>41005.06</v>
      </c>
      <c r="P154" t="n">
        <v>101.01</v>
      </c>
      <c r="Q154" t="n">
        <v>204.14</v>
      </c>
      <c r="R154" t="n">
        <v>22.73</v>
      </c>
      <c r="S154" t="n">
        <v>17.37</v>
      </c>
      <c r="T154" t="n">
        <v>592.23</v>
      </c>
      <c r="U154" t="n">
        <v>0.76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73.79055309023458</v>
      </c>
      <c r="AB154" t="n">
        <v>100.9634901474666</v>
      </c>
      <c r="AC154" t="n">
        <v>91.32767635096602</v>
      </c>
      <c r="AD154" t="n">
        <v>73790.55309023458</v>
      </c>
      <c r="AE154" t="n">
        <v>100963.4901474666</v>
      </c>
      <c r="AF154" t="n">
        <v>2.312842761316518e-06</v>
      </c>
      <c r="AG154" t="n">
        <v>0.1007291666666667</v>
      </c>
      <c r="AH154" t="n">
        <v>91327.67635096601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10.3365</v>
      </c>
      <c r="E155" t="n">
        <v>9.67</v>
      </c>
      <c r="F155" t="n">
        <v>6.72</v>
      </c>
      <c r="G155" t="n">
        <v>134.46</v>
      </c>
      <c r="H155" t="n">
        <v>2.11</v>
      </c>
      <c r="I155" t="n">
        <v>3</v>
      </c>
      <c r="J155" t="n">
        <v>331.16</v>
      </c>
      <c r="K155" t="n">
        <v>59.19</v>
      </c>
      <c r="L155" t="n">
        <v>39.25</v>
      </c>
      <c r="M155" t="n">
        <v>1</v>
      </c>
      <c r="N155" t="n">
        <v>102.72</v>
      </c>
      <c r="O155" t="n">
        <v>41077.58</v>
      </c>
      <c r="P155" t="n">
        <v>101.14</v>
      </c>
      <c r="Q155" t="n">
        <v>204.14</v>
      </c>
      <c r="R155" t="n">
        <v>22.81</v>
      </c>
      <c r="S155" t="n">
        <v>17.37</v>
      </c>
      <c r="T155" t="n">
        <v>631.1</v>
      </c>
      <c r="U155" t="n">
        <v>0.76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73.86316571505323</v>
      </c>
      <c r="AB155" t="n">
        <v>101.0628419441863</v>
      </c>
      <c r="AC155" t="n">
        <v>91.41754615164801</v>
      </c>
      <c r="AD155" t="n">
        <v>73863.16571505323</v>
      </c>
      <c r="AE155" t="n">
        <v>101062.8419441864</v>
      </c>
      <c r="AF155" t="n">
        <v>2.312708516155227e-06</v>
      </c>
      <c r="AG155" t="n">
        <v>0.1007291666666667</v>
      </c>
      <c r="AH155" t="n">
        <v>91417.54615164801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10.3371</v>
      </c>
      <c r="E156" t="n">
        <v>9.67</v>
      </c>
      <c r="F156" t="n">
        <v>6.72</v>
      </c>
      <c r="G156" t="n">
        <v>134.44</v>
      </c>
      <c r="H156" t="n">
        <v>2.12</v>
      </c>
      <c r="I156" t="n">
        <v>3</v>
      </c>
      <c r="J156" t="n">
        <v>331.75</v>
      </c>
      <c r="K156" t="n">
        <v>59.19</v>
      </c>
      <c r="L156" t="n">
        <v>39.5</v>
      </c>
      <c r="M156" t="n">
        <v>1</v>
      </c>
      <c r="N156" t="n">
        <v>103.06</v>
      </c>
      <c r="O156" t="n">
        <v>41150.28</v>
      </c>
      <c r="P156" t="n">
        <v>101.18</v>
      </c>
      <c r="Q156" t="n">
        <v>204.14</v>
      </c>
      <c r="R156" t="n">
        <v>22.82</v>
      </c>
      <c r="S156" t="n">
        <v>17.37</v>
      </c>
      <c r="T156" t="n">
        <v>637.74</v>
      </c>
      <c r="U156" t="n">
        <v>0.76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73.88004946314214</v>
      </c>
      <c r="AB156" t="n">
        <v>101.08594303318</v>
      </c>
      <c r="AC156" t="n">
        <v>91.43844250513068</v>
      </c>
      <c r="AD156" t="n">
        <v>73880.04946314215</v>
      </c>
      <c r="AE156" t="n">
        <v>101085.94303318</v>
      </c>
      <c r="AF156" t="n">
        <v>2.312842761316518e-06</v>
      </c>
      <c r="AG156" t="n">
        <v>0.1007291666666667</v>
      </c>
      <c r="AH156" t="n">
        <v>91438.44250513068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10.3389</v>
      </c>
      <c r="E157" t="n">
        <v>9.67</v>
      </c>
      <c r="F157" t="n">
        <v>6.72</v>
      </c>
      <c r="G157" t="n">
        <v>134.41</v>
      </c>
      <c r="H157" t="n">
        <v>2.13</v>
      </c>
      <c r="I157" t="n">
        <v>3</v>
      </c>
      <c r="J157" t="n">
        <v>332.34</v>
      </c>
      <c r="K157" t="n">
        <v>59.19</v>
      </c>
      <c r="L157" t="n">
        <v>39.75</v>
      </c>
      <c r="M157" t="n">
        <v>1</v>
      </c>
      <c r="N157" t="n">
        <v>103.4</v>
      </c>
      <c r="O157" t="n">
        <v>41223.13</v>
      </c>
      <c r="P157" t="n">
        <v>101.19</v>
      </c>
      <c r="Q157" t="n">
        <v>204.14</v>
      </c>
      <c r="R157" t="n">
        <v>22.74</v>
      </c>
      <c r="S157" t="n">
        <v>17.37</v>
      </c>
      <c r="T157" t="n">
        <v>599.21</v>
      </c>
      <c r="U157" t="n">
        <v>0.76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73.87278961383488</v>
      </c>
      <c r="AB157" t="n">
        <v>101.0760097870758</v>
      </c>
      <c r="AC157" t="n">
        <v>91.42945727409332</v>
      </c>
      <c r="AD157" t="n">
        <v>73872.78961383489</v>
      </c>
      <c r="AE157" t="n">
        <v>101076.0097870758</v>
      </c>
      <c r="AF157" t="n">
        <v>2.313245496800394e-06</v>
      </c>
      <c r="AG157" t="n">
        <v>0.1007291666666667</v>
      </c>
      <c r="AH157" t="n">
        <v>91429.45727409332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10.338</v>
      </c>
      <c r="E158" t="n">
        <v>9.67</v>
      </c>
      <c r="F158" t="n">
        <v>6.72</v>
      </c>
      <c r="G158" t="n">
        <v>134.43</v>
      </c>
      <c r="H158" t="n">
        <v>2.14</v>
      </c>
      <c r="I158" t="n">
        <v>3</v>
      </c>
      <c r="J158" t="n">
        <v>332.93</v>
      </c>
      <c r="K158" t="n">
        <v>59.19</v>
      </c>
      <c r="L158" t="n">
        <v>40</v>
      </c>
      <c r="M158" t="n">
        <v>1</v>
      </c>
      <c r="N158" t="n">
        <v>103.74</v>
      </c>
      <c r="O158" t="n">
        <v>41296.16</v>
      </c>
      <c r="P158" t="n">
        <v>101.3</v>
      </c>
      <c r="Q158" t="n">
        <v>204.15</v>
      </c>
      <c r="R158" t="n">
        <v>22.77</v>
      </c>
      <c r="S158" t="n">
        <v>17.37</v>
      </c>
      <c r="T158" t="n">
        <v>610.62</v>
      </c>
      <c r="U158" t="n">
        <v>0.76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73.93695561589884</v>
      </c>
      <c r="AB158" t="n">
        <v>101.1638045419039</v>
      </c>
      <c r="AC158" t="n">
        <v>91.50887302074136</v>
      </c>
      <c r="AD158" t="n">
        <v>73936.95561589884</v>
      </c>
      <c r="AE158" t="n">
        <v>101163.8045419039</v>
      </c>
      <c r="AF158" t="n">
        <v>2.313044129058456e-06</v>
      </c>
      <c r="AG158" t="n">
        <v>0.1007291666666667</v>
      </c>
      <c r="AH158" t="n">
        <v>91508.87302074136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7.984</v>
      </c>
      <c r="E2" t="n">
        <v>12.52</v>
      </c>
      <c r="F2" t="n">
        <v>8.109999999999999</v>
      </c>
      <c r="G2" t="n">
        <v>6.95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95.81</v>
      </c>
      <c r="Q2" t="n">
        <v>204.18</v>
      </c>
      <c r="R2" t="n">
        <v>65.91</v>
      </c>
      <c r="S2" t="n">
        <v>17.37</v>
      </c>
      <c r="T2" t="n">
        <v>21848.44</v>
      </c>
      <c r="U2" t="n">
        <v>0.26</v>
      </c>
      <c r="V2" t="n">
        <v>0.63</v>
      </c>
      <c r="W2" t="n">
        <v>1.25</v>
      </c>
      <c r="X2" t="n">
        <v>1.42</v>
      </c>
      <c r="Y2" t="n">
        <v>1</v>
      </c>
      <c r="Z2" t="n">
        <v>10</v>
      </c>
      <c r="AA2" t="n">
        <v>90.67218228103236</v>
      </c>
      <c r="AB2" t="n">
        <v>124.0616799712216</v>
      </c>
      <c r="AC2" t="n">
        <v>112.2214073564622</v>
      </c>
      <c r="AD2" t="n">
        <v>90672.18228103236</v>
      </c>
      <c r="AE2" t="n">
        <v>124061.6799712216</v>
      </c>
      <c r="AF2" t="n">
        <v>1.946165214373862e-06</v>
      </c>
      <c r="AG2" t="n">
        <v>0.1304166666666667</v>
      </c>
      <c r="AH2" t="n">
        <v>112221.4073564622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8.5403</v>
      </c>
      <c r="E3" t="n">
        <v>11.71</v>
      </c>
      <c r="F3" t="n">
        <v>7.78</v>
      </c>
      <c r="G3" t="n">
        <v>8.65</v>
      </c>
      <c r="H3" t="n">
        <v>0.15</v>
      </c>
      <c r="I3" t="n">
        <v>54</v>
      </c>
      <c r="J3" t="n">
        <v>150.78</v>
      </c>
      <c r="K3" t="n">
        <v>49.1</v>
      </c>
      <c r="L3" t="n">
        <v>1.25</v>
      </c>
      <c r="M3" t="n">
        <v>52</v>
      </c>
      <c r="N3" t="n">
        <v>25.44</v>
      </c>
      <c r="O3" t="n">
        <v>18830.65</v>
      </c>
      <c r="P3" t="n">
        <v>91.69</v>
      </c>
      <c r="Q3" t="n">
        <v>204.19</v>
      </c>
      <c r="R3" t="n">
        <v>55.48</v>
      </c>
      <c r="S3" t="n">
        <v>17.37</v>
      </c>
      <c r="T3" t="n">
        <v>16711.79</v>
      </c>
      <c r="U3" t="n">
        <v>0.31</v>
      </c>
      <c r="V3" t="n">
        <v>0.66</v>
      </c>
      <c r="W3" t="n">
        <v>1.23</v>
      </c>
      <c r="X3" t="n">
        <v>1.09</v>
      </c>
      <c r="Y3" t="n">
        <v>1</v>
      </c>
      <c r="Z3" t="n">
        <v>10</v>
      </c>
      <c r="AA3" t="n">
        <v>81.35844311827191</v>
      </c>
      <c r="AB3" t="n">
        <v>111.3182111555666</v>
      </c>
      <c r="AC3" t="n">
        <v>100.6941573189985</v>
      </c>
      <c r="AD3" t="n">
        <v>81358.44311827191</v>
      </c>
      <c r="AE3" t="n">
        <v>111318.2111555666</v>
      </c>
      <c r="AF3" t="n">
        <v>2.081767883306249e-06</v>
      </c>
      <c r="AG3" t="n">
        <v>0.1219791666666667</v>
      </c>
      <c r="AH3" t="n">
        <v>100694.1573189985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8.9383</v>
      </c>
      <c r="E4" t="n">
        <v>11.19</v>
      </c>
      <c r="F4" t="n">
        <v>7.57</v>
      </c>
      <c r="G4" t="n">
        <v>10.32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88.93000000000001</v>
      </c>
      <c r="Q4" t="n">
        <v>204.26</v>
      </c>
      <c r="R4" t="n">
        <v>49.05</v>
      </c>
      <c r="S4" t="n">
        <v>17.37</v>
      </c>
      <c r="T4" t="n">
        <v>13548</v>
      </c>
      <c r="U4" t="n">
        <v>0.35</v>
      </c>
      <c r="V4" t="n">
        <v>0.68</v>
      </c>
      <c r="W4" t="n">
        <v>1.21</v>
      </c>
      <c r="X4" t="n">
        <v>0.87</v>
      </c>
      <c r="Y4" t="n">
        <v>1</v>
      </c>
      <c r="Z4" t="n">
        <v>10</v>
      </c>
      <c r="AA4" t="n">
        <v>75.58774094420366</v>
      </c>
      <c r="AB4" t="n">
        <v>103.4224818555982</v>
      </c>
      <c r="AC4" t="n">
        <v>93.55198534169092</v>
      </c>
      <c r="AD4" t="n">
        <v>75587.74094420366</v>
      </c>
      <c r="AE4" t="n">
        <v>103422.4818555982</v>
      </c>
      <c r="AF4" t="n">
        <v>2.178783634223183e-06</v>
      </c>
      <c r="AG4" t="n">
        <v>0.1165625</v>
      </c>
      <c r="AH4" t="n">
        <v>93551.98534169092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9.2445</v>
      </c>
      <c r="E5" t="n">
        <v>10.82</v>
      </c>
      <c r="F5" t="n">
        <v>7.41</v>
      </c>
      <c r="G5" t="n">
        <v>12.02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86.84999999999999</v>
      </c>
      <c r="Q5" t="n">
        <v>204.17</v>
      </c>
      <c r="R5" t="n">
        <v>44.38</v>
      </c>
      <c r="S5" t="n">
        <v>17.37</v>
      </c>
      <c r="T5" t="n">
        <v>11248.04</v>
      </c>
      <c r="U5" t="n">
        <v>0.39</v>
      </c>
      <c r="V5" t="n">
        <v>0.6899999999999999</v>
      </c>
      <c r="W5" t="n">
        <v>1.19</v>
      </c>
      <c r="X5" t="n">
        <v>0.72</v>
      </c>
      <c r="Y5" t="n">
        <v>1</v>
      </c>
      <c r="Z5" t="n">
        <v>10</v>
      </c>
      <c r="AA5" t="n">
        <v>71.51568457141582</v>
      </c>
      <c r="AB5" t="n">
        <v>97.85091467990432</v>
      </c>
      <c r="AC5" t="n">
        <v>88.51216071749982</v>
      </c>
      <c r="AD5" t="n">
        <v>71515.68457141581</v>
      </c>
      <c r="AE5" t="n">
        <v>97850.91467990432</v>
      </c>
      <c r="AF5" t="n">
        <v>2.253422385305507e-06</v>
      </c>
      <c r="AG5" t="n">
        <v>0.1127083333333333</v>
      </c>
      <c r="AH5" t="n">
        <v>88512.16071749982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9.456799999999999</v>
      </c>
      <c r="E6" t="n">
        <v>10.57</v>
      </c>
      <c r="F6" t="n">
        <v>7.32</v>
      </c>
      <c r="G6" t="n">
        <v>13.73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85.56</v>
      </c>
      <c r="Q6" t="n">
        <v>204.22</v>
      </c>
      <c r="R6" t="n">
        <v>41.35</v>
      </c>
      <c r="S6" t="n">
        <v>17.37</v>
      </c>
      <c r="T6" t="n">
        <v>9756.07</v>
      </c>
      <c r="U6" t="n">
        <v>0.42</v>
      </c>
      <c r="V6" t="n">
        <v>0.7</v>
      </c>
      <c r="W6" t="n">
        <v>1.19</v>
      </c>
      <c r="X6" t="n">
        <v>0.63</v>
      </c>
      <c r="Y6" t="n">
        <v>1</v>
      </c>
      <c r="Z6" t="n">
        <v>10</v>
      </c>
      <c r="AA6" t="n">
        <v>68.985413596345</v>
      </c>
      <c r="AB6" t="n">
        <v>94.38888630413705</v>
      </c>
      <c r="AC6" t="n">
        <v>85.38054347092732</v>
      </c>
      <c r="AD6" t="n">
        <v>68985.413596345</v>
      </c>
      <c r="AE6" t="n">
        <v>94388.88630413705</v>
      </c>
      <c r="AF6" t="n">
        <v>2.305172244400143e-06</v>
      </c>
      <c r="AG6" t="n">
        <v>0.1101041666666667</v>
      </c>
      <c r="AH6" t="n">
        <v>85380.54347092732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9.6502</v>
      </c>
      <c r="E7" t="n">
        <v>10.36</v>
      </c>
      <c r="F7" t="n">
        <v>7.23</v>
      </c>
      <c r="G7" t="n">
        <v>15.49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84.25</v>
      </c>
      <c r="Q7" t="n">
        <v>204.14</v>
      </c>
      <c r="R7" t="n">
        <v>38.67</v>
      </c>
      <c r="S7" t="n">
        <v>17.37</v>
      </c>
      <c r="T7" t="n">
        <v>8436.73</v>
      </c>
      <c r="U7" t="n">
        <v>0.45</v>
      </c>
      <c r="V7" t="n">
        <v>0.71</v>
      </c>
      <c r="W7" t="n">
        <v>1.18</v>
      </c>
      <c r="X7" t="n">
        <v>0.54</v>
      </c>
      <c r="Y7" t="n">
        <v>1</v>
      </c>
      <c r="Z7" t="n">
        <v>10</v>
      </c>
      <c r="AA7" t="n">
        <v>66.68240956986816</v>
      </c>
      <c r="AB7" t="n">
        <v>91.23781459374602</v>
      </c>
      <c r="AC7" t="n">
        <v>82.5302056220181</v>
      </c>
      <c r="AD7" t="n">
        <v>66682.40956986816</v>
      </c>
      <c r="AE7" t="n">
        <v>91237.81459374602</v>
      </c>
      <c r="AF7" t="n">
        <v>2.352315074117065e-06</v>
      </c>
      <c r="AG7" t="n">
        <v>0.1079166666666667</v>
      </c>
      <c r="AH7" t="n">
        <v>82530.2056220181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9.7874</v>
      </c>
      <c r="E8" t="n">
        <v>10.22</v>
      </c>
      <c r="F8" t="n">
        <v>7.18</v>
      </c>
      <c r="G8" t="n">
        <v>17.22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83.43000000000001</v>
      </c>
      <c r="Q8" t="n">
        <v>204.22</v>
      </c>
      <c r="R8" t="n">
        <v>36.88</v>
      </c>
      <c r="S8" t="n">
        <v>17.37</v>
      </c>
      <c r="T8" t="n">
        <v>7558.1</v>
      </c>
      <c r="U8" t="n">
        <v>0.47</v>
      </c>
      <c r="V8" t="n">
        <v>0.71</v>
      </c>
      <c r="W8" t="n">
        <v>1.18</v>
      </c>
      <c r="X8" t="n">
        <v>0.48</v>
      </c>
      <c r="Y8" t="n">
        <v>1</v>
      </c>
      <c r="Z8" t="n">
        <v>10</v>
      </c>
      <c r="AA8" t="n">
        <v>65.19726519136798</v>
      </c>
      <c r="AB8" t="n">
        <v>89.20577453513732</v>
      </c>
      <c r="AC8" t="n">
        <v>80.69210061461622</v>
      </c>
      <c r="AD8" t="n">
        <v>65197.26519136798</v>
      </c>
      <c r="AE8" t="n">
        <v>89205.77453513732</v>
      </c>
      <c r="AF8" t="n">
        <v>2.385758694784912e-06</v>
      </c>
      <c r="AG8" t="n">
        <v>0.1064583333333333</v>
      </c>
      <c r="AH8" t="n">
        <v>80692.10061461623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9.8825</v>
      </c>
      <c r="E9" t="n">
        <v>10.12</v>
      </c>
      <c r="F9" t="n">
        <v>7.14</v>
      </c>
      <c r="G9" t="n">
        <v>18.63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21</v>
      </c>
      <c r="N9" t="n">
        <v>26.03</v>
      </c>
      <c r="O9" t="n">
        <v>19088.72</v>
      </c>
      <c r="P9" t="n">
        <v>82.86</v>
      </c>
      <c r="Q9" t="n">
        <v>204.14</v>
      </c>
      <c r="R9" t="n">
        <v>35.66</v>
      </c>
      <c r="S9" t="n">
        <v>17.37</v>
      </c>
      <c r="T9" t="n">
        <v>6956.19</v>
      </c>
      <c r="U9" t="n">
        <v>0.49</v>
      </c>
      <c r="V9" t="n">
        <v>0.72</v>
      </c>
      <c r="W9" t="n">
        <v>1.18</v>
      </c>
      <c r="X9" t="n">
        <v>0.45</v>
      </c>
      <c r="Y9" t="n">
        <v>1</v>
      </c>
      <c r="Z9" t="n">
        <v>10</v>
      </c>
      <c r="AA9" t="n">
        <v>64.17855665904139</v>
      </c>
      <c r="AB9" t="n">
        <v>87.81193257896017</v>
      </c>
      <c r="AC9" t="n">
        <v>79.43128497846672</v>
      </c>
      <c r="AD9" t="n">
        <v>64178.55665904139</v>
      </c>
      <c r="AE9" t="n">
        <v>87811.93257896017</v>
      </c>
      <c r="AF9" t="n">
        <v>2.40894009657436e-06</v>
      </c>
      <c r="AG9" t="n">
        <v>0.1054166666666667</v>
      </c>
      <c r="AH9" t="n">
        <v>79431.28497846672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9.9872</v>
      </c>
      <c r="E10" t="n">
        <v>10.01</v>
      </c>
      <c r="F10" t="n">
        <v>7.09</v>
      </c>
      <c r="G10" t="n">
        <v>20.27</v>
      </c>
      <c r="H10" t="n">
        <v>0.35</v>
      </c>
      <c r="I10" t="n">
        <v>21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82.03</v>
      </c>
      <c r="Q10" t="n">
        <v>204.15</v>
      </c>
      <c r="R10" t="n">
        <v>34.32</v>
      </c>
      <c r="S10" t="n">
        <v>17.37</v>
      </c>
      <c r="T10" t="n">
        <v>6298.23</v>
      </c>
      <c r="U10" t="n">
        <v>0.51</v>
      </c>
      <c r="V10" t="n">
        <v>0.72</v>
      </c>
      <c r="W10" t="n">
        <v>1.17</v>
      </c>
      <c r="X10" t="n">
        <v>0.4</v>
      </c>
      <c r="Y10" t="n">
        <v>1</v>
      </c>
      <c r="Z10" t="n">
        <v>10</v>
      </c>
      <c r="AA10" t="n">
        <v>62.95533781097648</v>
      </c>
      <c r="AB10" t="n">
        <v>86.13827058643166</v>
      </c>
      <c r="AC10" t="n">
        <v>77.91735493750521</v>
      </c>
      <c r="AD10" t="n">
        <v>62955.33781097648</v>
      </c>
      <c r="AE10" t="n">
        <v>86138.27058643165</v>
      </c>
      <c r="AF10" t="n">
        <v>2.434461576777885e-06</v>
      </c>
      <c r="AG10" t="n">
        <v>0.1042708333333333</v>
      </c>
      <c r="AH10" t="n">
        <v>77917.35493750521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10.0911</v>
      </c>
      <c r="E11" t="n">
        <v>9.91</v>
      </c>
      <c r="F11" t="n">
        <v>7.05</v>
      </c>
      <c r="G11" t="n">
        <v>22.27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81.26000000000001</v>
      </c>
      <c r="Q11" t="n">
        <v>204.16</v>
      </c>
      <c r="R11" t="n">
        <v>32.93</v>
      </c>
      <c r="S11" t="n">
        <v>17.37</v>
      </c>
      <c r="T11" t="n">
        <v>5614.25</v>
      </c>
      <c r="U11" t="n">
        <v>0.53</v>
      </c>
      <c r="V11" t="n">
        <v>0.72</v>
      </c>
      <c r="W11" t="n">
        <v>1.17</v>
      </c>
      <c r="X11" t="n">
        <v>0.36</v>
      </c>
      <c r="Y11" t="n">
        <v>1</v>
      </c>
      <c r="Z11" t="n">
        <v>10</v>
      </c>
      <c r="AA11" t="n">
        <v>61.81762160244002</v>
      </c>
      <c r="AB11" t="n">
        <v>84.58159707741613</v>
      </c>
      <c r="AC11" t="n">
        <v>76.50924816338464</v>
      </c>
      <c r="AD11" t="n">
        <v>61817.62160244002</v>
      </c>
      <c r="AE11" t="n">
        <v>84581.59707741614</v>
      </c>
      <c r="AF11" t="n">
        <v>2.459788050446904e-06</v>
      </c>
      <c r="AG11" t="n">
        <v>0.1032291666666667</v>
      </c>
      <c r="AH11" t="n">
        <v>76509.24816338465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10.1566</v>
      </c>
      <c r="E12" t="n">
        <v>9.85</v>
      </c>
      <c r="F12" t="n">
        <v>7.02</v>
      </c>
      <c r="G12" t="n">
        <v>23.4</v>
      </c>
      <c r="H12" t="n">
        <v>0.4</v>
      </c>
      <c r="I12" t="n">
        <v>18</v>
      </c>
      <c r="J12" t="n">
        <v>153.93</v>
      </c>
      <c r="K12" t="n">
        <v>49.1</v>
      </c>
      <c r="L12" t="n">
        <v>3.5</v>
      </c>
      <c r="M12" t="n">
        <v>16</v>
      </c>
      <c r="N12" t="n">
        <v>26.33</v>
      </c>
      <c r="O12" t="n">
        <v>19218.22</v>
      </c>
      <c r="P12" t="n">
        <v>80.75</v>
      </c>
      <c r="Q12" t="n">
        <v>204.15</v>
      </c>
      <c r="R12" t="n">
        <v>32.06</v>
      </c>
      <c r="S12" t="n">
        <v>17.37</v>
      </c>
      <c r="T12" t="n">
        <v>5182.12</v>
      </c>
      <c r="U12" t="n">
        <v>0.54</v>
      </c>
      <c r="V12" t="n">
        <v>0.73</v>
      </c>
      <c r="W12" t="n">
        <v>1.16</v>
      </c>
      <c r="X12" t="n">
        <v>0.33</v>
      </c>
      <c r="Y12" t="n">
        <v>1</v>
      </c>
      <c r="Z12" t="n">
        <v>10</v>
      </c>
      <c r="AA12" t="n">
        <v>61.08840796371945</v>
      </c>
      <c r="AB12" t="n">
        <v>83.5838548062839</v>
      </c>
      <c r="AC12" t="n">
        <v>75.60672901426891</v>
      </c>
      <c r="AD12" t="n">
        <v>61088.40796371944</v>
      </c>
      <c r="AE12" t="n">
        <v>83583.8548062839</v>
      </c>
      <c r="AF12" t="n">
        <v>2.475754210459615e-06</v>
      </c>
      <c r="AG12" t="n">
        <v>0.1026041666666667</v>
      </c>
      <c r="AH12" t="n">
        <v>75606.7290142689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10.1853</v>
      </c>
      <c r="E13" t="n">
        <v>9.82</v>
      </c>
      <c r="F13" t="n">
        <v>7.02</v>
      </c>
      <c r="G13" t="n">
        <v>24.78</v>
      </c>
      <c r="H13" t="n">
        <v>0.43</v>
      </c>
      <c r="I13" t="n">
        <v>17</v>
      </c>
      <c r="J13" t="n">
        <v>154.28</v>
      </c>
      <c r="K13" t="n">
        <v>49.1</v>
      </c>
      <c r="L13" t="n">
        <v>3.75</v>
      </c>
      <c r="M13" t="n">
        <v>15</v>
      </c>
      <c r="N13" t="n">
        <v>26.43</v>
      </c>
      <c r="O13" t="n">
        <v>19261.45</v>
      </c>
      <c r="P13" t="n">
        <v>80.68000000000001</v>
      </c>
      <c r="Q13" t="n">
        <v>204.21</v>
      </c>
      <c r="R13" t="n">
        <v>32</v>
      </c>
      <c r="S13" t="n">
        <v>17.37</v>
      </c>
      <c r="T13" t="n">
        <v>5156.35</v>
      </c>
      <c r="U13" t="n">
        <v>0.54</v>
      </c>
      <c r="V13" t="n">
        <v>0.73</v>
      </c>
      <c r="W13" t="n">
        <v>1.17</v>
      </c>
      <c r="X13" t="n">
        <v>0.33</v>
      </c>
      <c r="Y13" t="n">
        <v>1</v>
      </c>
      <c r="Z13" t="n">
        <v>10</v>
      </c>
      <c r="AA13" t="n">
        <v>60.88340753155985</v>
      </c>
      <c r="AB13" t="n">
        <v>83.30336417102251</v>
      </c>
      <c r="AC13" t="n">
        <v>75.35300801156568</v>
      </c>
      <c r="AD13" t="n">
        <v>60883.40753155985</v>
      </c>
      <c r="AE13" t="n">
        <v>83303.36417102251</v>
      </c>
      <c r="AF13" t="n">
        <v>2.482750069885032e-06</v>
      </c>
      <c r="AG13" t="n">
        <v>0.1022916666666667</v>
      </c>
      <c r="AH13" t="n">
        <v>75353.00801156567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10.2264</v>
      </c>
      <c r="E14" t="n">
        <v>9.779999999999999</v>
      </c>
      <c r="F14" t="n">
        <v>7.01</v>
      </c>
      <c r="G14" t="n">
        <v>26.3</v>
      </c>
      <c r="H14" t="n">
        <v>0.46</v>
      </c>
      <c r="I14" t="n">
        <v>16</v>
      </c>
      <c r="J14" t="n">
        <v>154.63</v>
      </c>
      <c r="K14" t="n">
        <v>49.1</v>
      </c>
      <c r="L14" t="n">
        <v>4</v>
      </c>
      <c r="M14" t="n">
        <v>14</v>
      </c>
      <c r="N14" t="n">
        <v>26.53</v>
      </c>
      <c r="O14" t="n">
        <v>19304.72</v>
      </c>
      <c r="P14" t="n">
        <v>80.25</v>
      </c>
      <c r="Q14" t="n">
        <v>204.15</v>
      </c>
      <c r="R14" t="n">
        <v>31.8</v>
      </c>
      <c r="S14" t="n">
        <v>17.37</v>
      </c>
      <c r="T14" t="n">
        <v>5060.83</v>
      </c>
      <c r="U14" t="n">
        <v>0.55</v>
      </c>
      <c r="V14" t="n">
        <v>0.73</v>
      </c>
      <c r="W14" t="n">
        <v>1.17</v>
      </c>
      <c r="X14" t="n">
        <v>0.32</v>
      </c>
      <c r="Y14" t="n">
        <v>1</v>
      </c>
      <c r="Z14" t="n">
        <v>10</v>
      </c>
      <c r="AA14" t="n">
        <v>60.39394837011096</v>
      </c>
      <c r="AB14" t="n">
        <v>82.63366455291425</v>
      </c>
      <c r="AC14" t="n">
        <v>74.74722358508015</v>
      </c>
      <c r="AD14" t="n">
        <v>60393.94837011096</v>
      </c>
      <c r="AE14" t="n">
        <v>82633.66455291426</v>
      </c>
      <c r="AF14" t="n">
        <v>2.492768530595299e-06</v>
      </c>
      <c r="AG14" t="n">
        <v>0.101875</v>
      </c>
      <c r="AH14" t="n">
        <v>74747.22358508015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10.3178</v>
      </c>
      <c r="E15" t="n">
        <v>9.69</v>
      </c>
      <c r="F15" t="n">
        <v>6.96</v>
      </c>
      <c r="G15" t="n">
        <v>27.83</v>
      </c>
      <c r="H15" t="n">
        <v>0.49</v>
      </c>
      <c r="I15" t="n">
        <v>15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79.34</v>
      </c>
      <c r="Q15" t="n">
        <v>204.16</v>
      </c>
      <c r="R15" t="n">
        <v>30.23</v>
      </c>
      <c r="S15" t="n">
        <v>17.37</v>
      </c>
      <c r="T15" t="n">
        <v>4282.17</v>
      </c>
      <c r="U15" t="n">
        <v>0.57</v>
      </c>
      <c r="V15" t="n">
        <v>0.73</v>
      </c>
      <c r="W15" t="n">
        <v>1.16</v>
      </c>
      <c r="X15" t="n">
        <v>0.27</v>
      </c>
      <c r="Y15" t="n">
        <v>1</v>
      </c>
      <c r="Z15" t="n">
        <v>10</v>
      </c>
      <c r="AA15" t="n">
        <v>59.28189073435824</v>
      </c>
      <c r="AB15" t="n">
        <v>81.11209823515776</v>
      </c>
      <c r="AC15" t="n">
        <v>73.37087342115812</v>
      </c>
      <c r="AD15" t="n">
        <v>59281.89073435823</v>
      </c>
      <c r="AE15" t="n">
        <v>81112.09823515775</v>
      </c>
      <c r="AF15" t="n">
        <v>2.515048027162654e-06</v>
      </c>
      <c r="AG15" t="n">
        <v>0.1009375</v>
      </c>
      <c r="AH15" t="n">
        <v>73370.87342115812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10.3567</v>
      </c>
      <c r="E16" t="n">
        <v>9.66</v>
      </c>
      <c r="F16" t="n">
        <v>6.95</v>
      </c>
      <c r="G16" t="n">
        <v>29.79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12</v>
      </c>
      <c r="N16" t="n">
        <v>26.74</v>
      </c>
      <c r="O16" t="n">
        <v>19391.36</v>
      </c>
      <c r="P16" t="n">
        <v>79.15000000000001</v>
      </c>
      <c r="Q16" t="n">
        <v>204.18</v>
      </c>
      <c r="R16" t="n">
        <v>29.77</v>
      </c>
      <c r="S16" t="n">
        <v>17.37</v>
      </c>
      <c r="T16" t="n">
        <v>4056.16</v>
      </c>
      <c r="U16" t="n">
        <v>0.58</v>
      </c>
      <c r="V16" t="n">
        <v>0.73</v>
      </c>
      <c r="W16" t="n">
        <v>1.16</v>
      </c>
      <c r="X16" t="n">
        <v>0.26</v>
      </c>
      <c r="Y16" t="n">
        <v>1</v>
      </c>
      <c r="Z16" t="n">
        <v>10</v>
      </c>
      <c r="AA16" t="n">
        <v>58.94350512161848</v>
      </c>
      <c r="AB16" t="n">
        <v>80.64910411128781</v>
      </c>
      <c r="AC16" t="n">
        <v>72.95206680665383</v>
      </c>
      <c r="AD16" t="n">
        <v>58943.50512161848</v>
      </c>
      <c r="AE16" t="n">
        <v>80649.10411128782</v>
      </c>
      <c r="AF16" t="n">
        <v>2.524530219903028e-06</v>
      </c>
      <c r="AG16" t="n">
        <v>0.100625</v>
      </c>
      <c r="AH16" t="n">
        <v>72952.06680665383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10.4134</v>
      </c>
      <c r="E17" t="n">
        <v>9.6</v>
      </c>
      <c r="F17" t="n">
        <v>6.93</v>
      </c>
      <c r="G17" t="n">
        <v>31.98</v>
      </c>
      <c r="H17" t="n">
        <v>0.54</v>
      </c>
      <c r="I17" t="n">
        <v>13</v>
      </c>
      <c r="J17" t="n">
        <v>155.68</v>
      </c>
      <c r="K17" t="n">
        <v>49.1</v>
      </c>
      <c r="L17" t="n">
        <v>4.75</v>
      </c>
      <c r="M17" t="n">
        <v>11</v>
      </c>
      <c r="N17" t="n">
        <v>26.84</v>
      </c>
      <c r="O17" t="n">
        <v>19434.74</v>
      </c>
      <c r="P17" t="n">
        <v>78.61</v>
      </c>
      <c r="Q17" t="n">
        <v>204.16</v>
      </c>
      <c r="R17" t="n">
        <v>29.35</v>
      </c>
      <c r="S17" t="n">
        <v>17.37</v>
      </c>
      <c r="T17" t="n">
        <v>3851.36</v>
      </c>
      <c r="U17" t="n">
        <v>0.59</v>
      </c>
      <c r="V17" t="n">
        <v>0.74</v>
      </c>
      <c r="W17" t="n">
        <v>1.15</v>
      </c>
      <c r="X17" t="n">
        <v>0.24</v>
      </c>
      <c r="Y17" t="n">
        <v>1</v>
      </c>
      <c r="Z17" t="n">
        <v>10</v>
      </c>
      <c r="AA17" t="n">
        <v>58.30486032630063</v>
      </c>
      <c r="AB17" t="n">
        <v>79.77528212731451</v>
      </c>
      <c r="AC17" t="n">
        <v>72.1616411664138</v>
      </c>
      <c r="AD17" t="n">
        <v>58304.86032630064</v>
      </c>
      <c r="AE17" t="n">
        <v>79775.28212731451</v>
      </c>
      <c r="AF17" t="n">
        <v>2.538351308036169e-06</v>
      </c>
      <c r="AG17" t="n">
        <v>0.09999999999999999</v>
      </c>
      <c r="AH17" t="n">
        <v>72161.6411664138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10.4085</v>
      </c>
      <c r="E18" t="n">
        <v>9.609999999999999</v>
      </c>
      <c r="F18" t="n">
        <v>6.93</v>
      </c>
      <c r="G18" t="n">
        <v>32</v>
      </c>
      <c r="H18" t="n">
        <v>0.57</v>
      </c>
      <c r="I18" t="n">
        <v>13</v>
      </c>
      <c r="J18" t="n">
        <v>156.03</v>
      </c>
      <c r="K18" t="n">
        <v>49.1</v>
      </c>
      <c r="L18" t="n">
        <v>5</v>
      </c>
      <c r="M18" t="n">
        <v>11</v>
      </c>
      <c r="N18" t="n">
        <v>26.94</v>
      </c>
      <c r="O18" t="n">
        <v>19478.15</v>
      </c>
      <c r="P18" t="n">
        <v>78.41</v>
      </c>
      <c r="Q18" t="n">
        <v>204.16</v>
      </c>
      <c r="R18" t="n">
        <v>29.43</v>
      </c>
      <c r="S18" t="n">
        <v>17.37</v>
      </c>
      <c r="T18" t="n">
        <v>3891.39</v>
      </c>
      <c r="U18" t="n">
        <v>0.59</v>
      </c>
      <c r="V18" t="n">
        <v>0.74</v>
      </c>
      <c r="W18" t="n">
        <v>1.16</v>
      </c>
      <c r="X18" t="n">
        <v>0.24</v>
      </c>
      <c r="Y18" t="n">
        <v>1</v>
      </c>
      <c r="Z18" t="n">
        <v>10</v>
      </c>
      <c r="AA18" t="n">
        <v>58.22713475050252</v>
      </c>
      <c r="AB18" t="n">
        <v>79.6689345654972</v>
      </c>
      <c r="AC18" t="n">
        <v>72.06544326663656</v>
      </c>
      <c r="AD18" t="n">
        <v>58227.13475050252</v>
      </c>
      <c r="AE18" t="n">
        <v>79668.9345654972</v>
      </c>
      <c r="AF18" t="n">
        <v>2.537156893012317e-06</v>
      </c>
      <c r="AG18" t="n">
        <v>0.1001041666666667</v>
      </c>
      <c r="AH18" t="n">
        <v>72065.44326663656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10.4706</v>
      </c>
      <c r="E19" t="n">
        <v>9.550000000000001</v>
      </c>
      <c r="F19" t="n">
        <v>6.91</v>
      </c>
      <c r="G19" t="n">
        <v>34.54</v>
      </c>
      <c r="H19" t="n">
        <v>0.59</v>
      </c>
      <c r="I19" t="n">
        <v>12</v>
      </c>
      <c r="J19" t="n">
        <v>156.39</v>
      </c>
      <c r="K19" t="n">
        <v>49.1</v>
      </c>
      <c r="L19" t="n">
        <v>5.25</v>
      </c>
      <c r="M19" t="n">
        <v>10</v>
      </c>
      <c r="N19" t="n">
        <v>27.04</v>
      </c>
      <c r="O19" t="n">
        <v>19521.59</v>
      </c>
      <c r="P19" t="n">
        <v>78.03</v>
      </c>
      <c r="Q19" t="n">
        <v>204.14</v>
      </c>
      <c r="R19" t="n">
        <v>28.63</v>
      </c>
      <c r="S19" t="n">
        <v>17.37</v>
      </c>
      <c r="T19" t="n">
        <v>3495.35</v>
      </c>
      <c r="U19" t="n">
        <v>0.61</v>
      </c>
      <c r="V19" t="n">
        <v>0.74</v>
      </c>
      <c r="W19" t="n">
        <v>1.15</v>
      </c>
      <c r="X19" t="n">
        <v>0.22</v>
      </c>
      <c r="Y19" t="n">
        <v>1</v>
      </c>
      <c r="Z19" t="n">
        <v>10</v>
      </c>
      <c r="AA19" t="n">
        <v>57.64995787977633</v>
      </c>
      <c r="AB19" t="n">
        <v>78.87921570772359</v>
      </c>
      <c r="AC19" t="n">
        <v>71.35109406827121</v>
      </c>
      <c r="AD19" t="n">
        <v>57649.95787977633</v>
      </c>
      <c r="AE19" t="n">
        <v>78879.21570772359</v>
      </c>
      <c r="AF19" t="n">
        <v>2.552294275253377e-06</v>
      </c>
      <c r="AG19" t="n">
        <v>0.09947916666666667</v>
      </c>
      <c r="AH19" t="n">
        <v>71351.09406827121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10.47</v>
      </c>
      <c r="E20" t="n">
        <v>9.550000000000001</v>
      </c>
      <c r="F20" t="n">
        <v>6.91</v>
      </c>
      <c r="G20" t="n">
        <v>34.54</v>
      </c>
      <c r="H20" t="n">
        <v>0.62</v>
      </c>
      <c r="I20" t="n">
        <v>12</v>
      </c>
      <c r="J20" t="n">
        <v>156.74</v>
      </c>
      <c r="K20" t="n">
        <v>49.1</v>
      </c>
      <c r="L20" t="n">
        <v>5.5</v>
      </c>
      <c r="M20" t="n">
        <v>10</v>
      </c>
      <c r="N20" t="n">
        <v>27.14</v>
      </c>
      <c r="O20" t="n">
        <v>19565.07</v>
      </c>
      <c r="P20" t="n">
        <v>77.59</v>
      </c>
      <c r="Q20" t="n">
        <v>204.14</v>
      </c>
      <c r="R20" t="n">
        <v>28.58</v>
      </c>
      <c r="S20" t="n">
        <v>17.37</v>
      </c>
      <c r="T20" t="n">
        <v>3470.93</v>
      </c>
      <c r="U20" t="n">
        <v>0.61</v>
      </c>
      <c r="V20" t="n">
        <v>0.74</v>
      </c>
      <c r="W20" t="n">
        <v>1.16</v>
      </c>
      <c r="X20" t="n">
        <v>0.22</v>
      </c>
      <c r="Y20" t="n">
        <v>1</v>
      </c>
      <c r="Z20" t="n">
        <v>10</v>
      </c>
      <c r="AA20" t="n">
        <v>57.42445439941722</v>
      </c>
      <c r="AB20" t="n">
        <v>78.570671897385</v>
      </c>
      <c r="AC20" t="n">
        <v>71.07199724614729</v>
      </c>
      <c r="AD20" t="n">
        <v>57424.45439941722</v>
      </c>
      <c r="AE20" t="n">
        <v>78570.67189738499</v>
      </c>
      <c r="AF20" t="n">
        <v>2.552148020352497e-06</v>
      </c>
      <c r="AG20" t="n">
        <v>0.09947916666666667</v>
      </c>
      <c r="AH20" t="n">
        <v>71071.99724614729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10.5334</v>
      </c>
      <c r="E21" t="n">
        <v>9.49</v>
      </c>
      <c r="F21" t="n">
        <v>6.88</v>
      </c>
      <c r="G21" t="n">
        <v>37.53</v>
      </c>
      <c r="H21" t="n">
        <v>0.65</v>
      </c>
      <c r="I21" t="n">
        <v>11</v>
      </c>
      <c r="J21" t="n">
        <v>157.09</v>
      </c>
      <c r="K21" t="n">
        <v>49.1</v>
      </c>
      <c r="L21" t="n">
        <v>5.75</v>
      </c>
      <c r="M21" t="n">
        <v>9</v>
      </c>
      <c r="N21" t="n">
        <v>27.25</v>
      </c>
      <c r="O21" t="n">
        <v>19608.58</v>
      </c>
      <c r="P21" t="n">
        <v>77.17</v>
      </c>
      <c r="Q21" t="n">
        <v>204.14</v>
      </c>
      <c r="R21" t="n">
        <v>27.65</v>
      </c>
      <c r="S21" t="n">
        <v>17.37</v>
      </c>
      <c r="T21" t="n">
        <v>3010.85</v>
      </c>
      <c r="U21" t="n">
        <v>0.63</v>
      </c>
      <c r="V21" t="n">
        <v>0.74</v>
      </c>
      <c r="W21" t="n">
        <v>1.16</v>
      </c>
      <c r="X21" t="n">
        <v>0.19</v>
      </c>
      <c r="Y21" t="n">
        <v>1</v>
      </c>
      <c r="Z21" t="n">
        <v>10</v>
      </c>
      <c r="AA21" t="n">
        <v>56.80607810039529</v>
      </c>
      <c r="AB21" t="n">
        <v>77.72458216422669</v>
      </c>
      <c r="AC21" t="n">
        <v>70.30665712962694</v>
      </c>
      <c r="AD21" t="n">
        <v>56806.07810039529</v>
      </c>
      <c r="AE21" t="n">
        <v>77724.58216422668</v>
      </c>
      <c r="AF21" t="n">
        <v>2.567602288212129e-06</v>
      </c>
      <c r="AG21" t="n">
        <v>0.09885416666666667</v>
      </c>
      <c r="AH21" t="n">
        <v>70306.65712962694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10.522</v>
      </c>
      <c r="E22" t="n">
        <v>9.5</v>
      </c>
      <c r="F22" t="n">
        <v>6.89</v>
      </c>
      <c r="G22" t="n">
        <v>37.59</v>
      </c>
      <c r="H22" t="n">
        <v>0.67</v>
      </c>
      <c r="I22" t="n">
        <v>11</v>
      </c>
      <c r="J22" t="n">
        <v>157.44</v>
      </c>
      <c r="K22" t="n">
        <v>49.1</v>
      </c>
      <c r="L22" t="n">
        <v>6</v>
      </c>
      <c r="M22" t="n">
        <v>9</v>
      </c>
      <c r="N22" t="n">
        <v>27.35</v>
      </c>
      <c r="O22" t="n">
        <v>19652.13</v>
      </c>
      <c r="P22" t="n">
        <v>76.91</v>
      </c>
      <c r="Q22" t="n">
        <v>204.15</v>
      </c>
      <c r="R22" t="n">
        <v>27.94</v>
      </c>
      <c r="S22" t="n">
        <v>17.37</v>
      </c>
      <c r="T22" t="n">
        <v>3155.06</v>
      </c>
      <c r="U22" t="n">
        <v>0.62</v>
      </c>
      <c r="V22" t="n">
        <v>0.74</v>
      </c>
      <c r="W22" t="n">
        <v>1.16</v>
      </c>
      <c r="X22" t="n">
        <v>0.2</v>
      </c>
      <c r="Y22" t="n">
        <v>1</v>
      </c>
      <c r="Z22" t="n">
        <v>10</v>
      </c>
      <c r="AA22" t="n">
        <v>56.75323450987153</v>
      </c>
      <c r="AB22" t="n">
        <v>77.65227923237744</v>
      </c>
      <c r="AC22" t="n">
        <v>70.24125468811556</v>
      </c>
      <c r="AD22" t="n">
        <v>56753.23450987153</v>
      </c>
      <c r="AE22" t="n">
        <v>77652.27923237743</v>
      </c>
      <c r="AF22" t="n">
        <v>2.564823445095413e-06</v>
      </c>
      <c r="AG22" t="n">
        <v>0.09895833333333333</v>
      </c>
      <c r="AH22" t="n">
        <v>70241.25468811556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10.5814</v>
      </c>
      <c r="E23" t="n">
        <v>9.449999999999999</v>
      </c>
      <c r="F23" t="n">
        <v>6.87</v>
      </c>
      <c r="G23" t="n">
        <v>41.21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8</v>
      </c>
      <c r="N23" t="n">
        <v>27.45</v>
      </c>
      <c r="O23" t="n">
        <v>19695.71</v>
      </c>
      <c r="P23" t="n">
        <v>76.33</v>
      </c>
      <c r="Q23" t="n">
        <v>204.18</v>
      </c>
      <c r="R23" t="n">
        <v>27.39</v>
      </c>
      <c r="S23" t="n">
        <v>17.37</v>
      </c>
      <c r="T23" t="n">
        <v>2888.12</v>
      </c>
      <c r="U23" t="n">
        <v>0.63</v>
      </c>
      <c r="V23" t="n">
        <v>0.74</v>
      </c>
      <c r="W23" t="n">
        <v>1.15</v>
      </c>
      <c r="X23" t="n">
        <v>0.18</v>
      </c>
      <c r="Y23" t="n">
        <v>1</v>
      </c>
      <c r="Z23" t="n">
        <v>10</v>
      </c>
      <c r="AA23" t="n">
        <v>56.10214414766517</v>
      </c>
      <c r="AB23" t="n">
        <v>76.76142867472761</v>
      </c>
      <c r="AC23" t="n">
        <v>69.43542565737093</v>
      </c>
      <c r="AD23" t="n">
        <v>56102.14414766517</v>
      </c>
      <c r="AE23" t="n">
        <v>76761.42867472761</v>
      </c>
      <c r="AF23" t="n">
        <v>2.579302680282513e-06</v>
      </c>
      <c r="AG23" t="n">
        <v>0.0984375</v>
      </c>
      <c r="AH23" t="n">
        <v>69435.42565737093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10.5842</v>
      </c>
      <c r="E24" t="n">
        <v>9.449999999999999</v>
      </c>
      <c r="F24" t="n">
        <v>6.87</v>
      </c>
      <c r="G24" t="n">
        <v>41.2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8</v>
      </c>
      <c r="N24" t="n">
        <v>27.56</v>
      </c>
      <c r="O24" t="n">
        <v>19739.33</v>
      </c>
      <c r="P24" t="n">
        <v>76.31999999999999</v>
      </c>
      <c r="Q24" t="n">
        <v>204.14</v>
      </c>
      <c r="R24" t="n">
        <v>27.27</v>
      </c>
      <c r="S24" t="n">
        <v>17.37</v>
      </c>
      <c r="T24" t="n">
        <v>2827.12</v>
      </c>
      <c r="U24" t="n">
        <v>0.64</v>
      </c>
      <c r="V24" t="n">
        <v>0.74</v>
      </c>
      <c r="W24" t="n">
        <v>1.15</v>
      </c>
      <c r="X24" t="n">
        <v>0.17</v>
      </c>
      <c r="Y24" t="n">
        <v>1</v>
      </c>
      <c r="Z24" t="n">
        <v>10</v>
      </c>
      <c r="AA24" t="n">
        <v>56.0826671077253</v>
      </c>
      <c r="AB24" t="n">
        <v>76.73477932941552</v>
      </c>
      <c r="AC24" t="n">
        <v>69.41131968817284</v>
      </c>
      <c r="AD24" t="n">
        <v>56082.6671077253</v>
      </c>
      <c r="AE24" t="n">
        <v>76734.77932941551</v>
      </c>
      <c r="AF24" t="n">
        <v>2.579985203153285e-06</v>
      </c>
      <c r="AG24" t="n">
        <v>0.0984375</v>
      </c>
      <c r="AH24" t="n">
        <v>69411.31968817284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10.6481</v>
      </c>
      <c r="E25" t="n">
        <v>9.390000000000001</v>
      </c>
      <c r="F25" t="n">
        <v>6.84</v>
      </c>
      <c r="G25" t="n">
        <v>45.6</v>
      </c>
      <c r="H25" t="n">
        <v>0.75</v>
      </c>
      <c r="I25" t="n">
        <v>9</v>
      </c>
      <c r="J25" t="n">
        <v>158.51</v>
      </c>
      <c r="K25" t="n">
        <v>49.1</v>
      </c>
      <c r="L25" t="n">
        <v>6.75</v>
      </c>
      <c r="M25" t="n">
        <v>7</v>
      </c>
      <c r="N25" t="n">
        <v>27.66</v>
      </c>
      <c r="O25" t="n">
        <v>19782.99</v>
      </c>
      <c r="P25" t="n">
        <v>75.44</v>
      </c>
      <c r="Q25" t="n">
        <v>204.15</v>
      </c>
      <c r="R25" t="n">
        <v>26.51</v>
      </c>
      <c r="S25" t="n">
        <v>17.37</v>
      </c>
      <c r="T25" t="n">
        <v>2451.61</v>
      </c>
      <c r="U25" t="n">
        <v>0.66</v>
      </c>
      <c r="V25" t="n">
        <v>0.75</v>
      </c>
      <c r="W25" t="n">
        <v>1.15</v>
      </c>
      <c r="X25" t="n">
        <v>0.15</v>
      </c>
      <c r="Y25" t="n">
        <v>1</v>
      </c>
      <c r="Z25" t="n">
        <v>10</v>
      </c>
      <c r="AA25" t="n">
        <v>55.24126690554424</v>
      </c>
      <c r="AB25" t="n">
        <v>75.58353845283486</v>
      </c>
      <c r="AC25" t="n">
        <v>68.36995162507594</v>
      </c>
      <c r="AD25" t="n">
        <v>55241.26690554424</v>
      </c>
      <c r="AE25" t="n">
        <v>75583.53845283485</v>
      </c>
      <c r="AF25" t="n">
        <v>2.595561350096984e-06</v>
      </c>
      <c r="AG25" t="n">
        <v>0.09781250000000001</v>
      </c>
      <c r="AH25" t="n">
        <v>68369.95162507595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10.6245</v>
      </c>
      <c r="E26" t="n">
        <v>9.41</v>
      </c>
      <c r="F26" t="n">
        <v>6.86</v>
      </c>
      <c r="G26" t="n">
        <v>45.74</v>
      </c>
      <c r="H26" t="n">
        <v>0.78</v>
      </c>
      <c r="I26" t="n">
        <v>9</v>
      </c>
      <c r="J26" t="n">
        <v>158.86</v>
      </c>
      <c r="K26" t="n">
        <v>49.1</v>
      </c>
      <c r="L26" t="n">
        <v>7</v>
      </c>
      <c r="M26" t="n">
        <v>7</v>
      </c>
      <c r="N26" t="n">
        <v>27.77</v>
      </c>
      <c r="O26" t="n">
        <v>19826.68</v>
      </c>
      <c r="P26" t="n">
        <v>75.98999999999999</v>
      </c>
      <c r="Q26" t="n">
        <v>204.18</v>
      </c>
      <c r="R26" t="n">
        <v>27.15</v>
      </c>
      <c r="S26" t="n">
        <v>17.37</v>
      </c>
      <c r="T26" t="n">
        <v>2772.48</v>
      </c>
      <c r="U26" t="n">
        <v>0.64</v>
      </c>
      <c r="V26" t="n">
        <v>0.74</v>
      </c>
      <c r="W26" t="n">
        <v>1.15</v>
      </c>
      <c r="X26" t="n">
        <v>0.17</v>
      </c>
      <c r="Y26" t="n">
        <v>1</v>
      </c>
      <c r="Z26" t="n">
        <v>10</v>
      </c>
      <c r="AA26" t="n">
        <v>55.68533202254163</v>
      </c>
      <c r="AB26" t="n">
        <v>76.19112793668069</v>
      </c>
      <c r="AC26" t="n">
        <v>68.91955362134092</v>
      </c>
      <c r="AD26" t="n">
        <v>55685.33202254163</v>
      </c>
      <c r="AE26" t="n">
        <v>76191.12793668068</v>
      </c>
      <c r="AF26" t="n">
        <v>2.589808657329045e-06</v>
      </c>
      <c r="AG26" t="n">
        <v>0.09802083333333333</v>
      </c>
      <c r="AH26" t="n">
        <v>68919.55362134092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10.6314</v>
      </c>
      <c r="E27" t="n">
        <v>9.41</v>
      </c>
      <c r="F27" t="n">
        <v>6.85</v>
      </c>
      <c r="G27" t="n">
        <v>45.7</v>
      </c>
      <c r="H27" t="n">
        <v>0.8100000000000001</v>
      </c>
      <c r="I27" t="n">
        <v>9</v>
      </c>
      <c r="J27" t="n">
        <v>159.22</v>
      </c>
      <c r="K27" t="n">
        <v>49.1</v>
      </c>
      <c r="L27" t="n">
        <v>7.25</v>
      </c>
      <c r="M27" t="n">
        <v>7</v>
      </c>
      <c r="N27" t="n">
        <v>27.87</v>
      </c>
      <c r="O27" t="n">
        <v>19870.53</v>
      </c>
      <c r="P27" t="n">
        <v>75.70999999999999</v>
      </c>
      <c r="Q27" t="n">
        <v>204.14</v>
      </c>
      <c r="R27" t="n">
        <v>26.93</v>
      </c>
      <c r="S27" t="n">
        <v>17.37</v>
      </c>
      <c r="T27" t="n">
        <v>2664.75</v>
      </c>
      <c r="U27" t="n">
        <v>0.65</v>
      </c>
      <c r="V27" t="n">
        <v>0.74</v>
      </c>
      <c r="W27" t="n">
        <v>1.15</v>
      </c>
      <c r="X27" t="n">
        <v>0.16</v>
      </c>
      <c r="Y27" t="n">
        <v>1</v>
      </c>
      <c r="Z27" t="n">
        <v>10</v>
      </c>
      <c r="AA27" t="n">
        <v>55.48547249063021</v>
      </c>
      <c r="AB27" t="n">
        <v>75.91767130793936</v>
      </c>
      <c r="AC27" t="n">
        <v>68.6721953094478</v>
      </c>
      <c r="AD27" t="n">
        <v>55485.47249063021</v>
      </c>
      <c r="AE27" t="n">
        <v>75917.67130793935</v>
      </c>
      <c r="AF27" t="n">
        <v>2.591490588689163e-06</v>
      </c>
      <c r="AG27" t="n">
        <v>0.09802083333333333</v>
      </c>
      <c r="AH27" t="n">
        <v>68672.19530944779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10.6257</v>
      </c>
      <c r="E28" t="n">
        <v>9.41</v>
      </c>
      <c r="F28" t="n">
        <v>6.86</v>
      </c>
      <c r="G28" t="n">
        <v>45.73</v>
      </c>
      <c r="H28" t="n">
        <v>0.83</v>
      </c>
      <c r="I28" t="n">
        <v>9</v>
      </c>
      <c r="J28" t="n">
        <v>159.57</v>
      </c>
      <c r="K28" t="n">
        <v>49.1</v>
      </c>
      <c r="L28" t="n">
        <v>7.5</v>
      </c>
      <c r="M28" t="n">
        <v>7</v>
      </c>
      <c r="N28" t="n">
        <v>27.98</v>
      </c>
      <c r="O28" t="n">
        <v>19914.3</v>
      </c>
      <c r="P28" t="n">
        <v>75.31999999999999</v>
      </c>
      <c r="Q28" t="n">
        <v>204.15</v>
      </c>
      <c r="R28" t="n">
        <v>27.1</v>
      </c>
      <c r="S28" t="n">
        <v>17.37</v>
      </c>
      <c r="T28" t="n">
        <v>2746.04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55.33611829242511</v>
      </c>
      <c r="AB28" t="n">
        <v>75.71331830491305</v>
      </c>
      <c r="AC28" t="n">
        <v>68.48734547021901</v>
      </c>
      <c r="AD28" t="n">
        <v>55336.1182924251</v>
      </c>
      <c r="AE28" t="n">
        <v>75713.31830491305</v>
      </c>
      <c r="AF28" t="n">
        <v>2.590101167130805e-06</v>
      </c>
      <c r="AG28" t="n">
        <v>0.09802083333333333</v>
      </c>
      <c r="AH28" t="n">
        <v>68487.34547021901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10.7035</v>
      </c>
      <c r="E29" t="n">
        <v>9.34</v>
      </c>
      <c r="F29" t="n">
        <v>6.82</v>
      </c>
      <c r="G29" t="n">
        <v>51.16</v>
      </c>
      <c r="H29" t="n">
        <v>0.86</v>
      </c>
      <c r="I29" t="n">
        <v>8</v>
      </c>
      <c r="J29" t="n">
        <v>159.92</v>
      </c>
      <c r="K29" t="n">
        <v>49.1</v>
      </c>
      <c r="L29" t="n">
        <v>7.75</v>
      </c>
      <c r="M29" t="n">
        <v>6</v>
      </c>
      <c r="N29" t="n">
        <v>28.08</v>
      </c>
      <c r="O29" t="n">
        <v>19958.1</v>
      </c>
      <c r="P29" t="n">
        <v>74.61</v>
      </c>
      <c r="Q29" t="n">
        <v>204.14</v>
      </c>
      <c r="R29" t="n">
        <v>25.97</v>
      </c>
      <c r="S29" t="n">
        <v>17.37</v>
      </c>
      <c r="T29" t="n">
        <v>2185.33</v>
      </c>
      <c r="U29" t="n">
        <v>0.67</v>
      </c>
      <c r="V29" t="n">
        <v>0.75</v>
      </c>
      <c r="W29" t="n">
        <v>1.15</v>
      </c>
      <c r="X29" t="n">
        <v>0.13</v>
      </c>
      <c r="Y29" t="n">
        <v>1</v>
      </c>
      <c r="Z29" t="n">
        <v>10</v>
      </c>
      <c r="AA29" t="n">
        <v>54.49878253520979</v>
      </c>
      <c r="AB29" t="n">
        <v>74.56763858124518</v>
      </c>
      <c r="AC29" t="n">
        <v>67.45100781140603</v>
      </c>
      <c r="AD29" t="n">
        <v>54498.78253520979</v>
      </c>
      <c r="AE29" t="n">
        <v>74567.63858124518</v>
      </c>
      <c r="AF29" t="n">
        <v>2.609065552611552e-06</v>
      </c>
      <c r="AG29" t="n">
        <v>0.09729166666666667</v>
      </c>
      <c r="AH29" t="n">
        <v>67451.00781140603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10.7015</v>
      </c>
      <c r="E30" t="n">
        <v>9.34</v>
      </c>
      <c r="F30" t="n">
        <v>6.82</v>
      </c>
      <c r="G30" t="n">
        <v>51.18</v>
      </c>
      <c r="H30" t="n">
        <v>0.88</v>
      </c>
      <c r="I30" t="n">
        <v>8</v>
      </c>
      <c r="J30" t="n">
        <v>160.28</v>
      </c>
      <c r="K30" t="n">
        <v>49.1</v>
      </c>
      <c r="L30" t="n">
        <v>8</v>
      </c>
      <c r="M30" t="n">
        <v>6</v>
      </c>
      <c r="N30" t="n">
        <v>28.19</v>
      </c>
      <c r="O30" t="n">
        <v>20001.93</v>
      </c>
      <c r="P30" t="n">
        <v>74.31</v>
      </c>
      <c r="Q30" t="n">
        <v>204.19</v>
      </c>
      <c r="R30" t="n">
        <v>25.9</v>
      </c>
      <c r="S30" t="n">
        <v>17.37</v>
      </c>
      <c r="T30" t="n">
        <v>2151.97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54.35605397415608</v>
      </c>
      <c r="AB30" t="n">
        <v>74.37235106727185</v>
      </c>
      <c r="AC30" t="n">
        <v>67.27435826367852</v>
      </c>
      <c r="AD30" t="n">
        <v>54356.05397415608</v>
      </c>
      <c r="AE30" t="n">
        <v>74372.35106727185</v>
      </c>
      <c r="AF30" t="n">
        <v>2.608578036275286e-06</v>
      </c>
      <c r="AG30" t="n">
        <v>0.09729166666666667</v>
      </c>
      <c r="AH30" t="n">
        <v>67274.35826367853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10.6942</v>
      </c>
      <c r="E31" t="n">
        <v>9.35</v>
      </c>
      <c r="F31" t="n">
        <v>6.83</v>
      </c>
      <c r="G31" t="n">
        <v>51.23</v>
      </c>
      <c r="H31" t="n">
        <v>0.91</v>
      </c>
      <c r="I31" t="n">
        <v>8</v>
      </c>
      <c r="J31" t="n">
        <v>160.64</v>
      </c>
      <c r="K31" t="n">
        <v>49.1</v>
      </c>
      <c r="L31" t="n">
        <v>8.25</v>
      </c>
      <c r="M31" t="n">
        <v>6</v>
      </c>
      <c r="N31" t="n">
        <v>28.29</v>
      </c>
      <c r="O31" t="n">
        <v>20045.81</v>
      </c>
      <c r="P31" t="n">
        <v>74.06</v>
      </c>
      <c r="Q31" t="n">
        <v>204.15</v>
      </c>
      <c r="R31" t="n">
        <v>26.12</v>
      </c>
      <c r="S31" t="n">
        <v>17.37</v>
      </c>
      <c r="T31" t="n">
        <v>2260.78</v>
      </c>
      <c r="U31" t="n">
        <v>0.67</v>
      </c>
      <c r="V31" t="n">
        <v>0.75</v>
      </c>
      <c r="W31" t="n">
        <v>1.15</v>
      </c>
      <c r="X31" t="n">
        <v>0.14</v>
      </c>
      <c r="Y31" t="n">
        <v>1</v>
      </c>
      <c r="Z31" t="n">
        <v>10</v>
      </c>
      <c r="AA31" t="n">
        <v>54.28644066913326</v>
      </c>
      <c r="AB31" t="n">
        <v>74.27710307221743</v>
      </c>
      <c r="AC31" t="n">
        <v>67.18820060359066</v>
      </c>
      <c r="AD31" t="n">
        <v>54286.44066913326</v>
      </c>
      <c r="AE31" t="n">
        <v>74277.10307221743</v>
      </c>
      <c r="AF31" t="n">
        <v>2.606798601647915e-06</v>
      </c>
      <c r="AG31" t="n">
        <v>0.09739583333333333</v>
      </c>
      <c r="AH31" t="n">
        <v>67188.20060359065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10.6946</v>
      </c>
      <c r="E32" t="n">
        <v>9.35</v>
      </c>
      <c r="F32" t="n">
        <v>6.83</v>
      </c>
      <c r="G32" t="n">
        <v>51.22</v>
      </c>
      <c r="H32" t="n">
        <v>0.9399999999999999</v>
      </c>
      <c r="I32" t="n">
        <v>8</v>
      </c>
      <c r="J32" t="n">
        <v>160.99</v>
      </c>
      <c r="K32" t="n">
        <v>49.1</v>
      </c>
      <c r="L32" t="n">
        <v>8.5</v>
      </c>
      <c r="M32" t="n">
        <v>6</v>
      </c>
      <c r="N32" t="n">
        <v>28.4</v>
      </c>
      <c r="O32" t="n">
        <v>20089.72</v>
      </c>
      <c r="P32" t="n">
        <v>73.86</v>
      </c>
      <c r="Q32" t="n">
        <v>204.14</v>
      </c>
      <c r="R32" t="n">
        <v>26.12</v>
      </c>
      <c r="S32" t="n">
        <v>17.37</v>
      </c>
      <c r="T32" t="n">
        <v>2264.22</v>
      </c>
      <c r="U32" t="n">
        <v>0.67</v>
      </c>
      <c r="V32" t="n">
        <v>0.75</v>
      </c>
      <c r="W32" t="n">
        <v>1.15</v>
      </c>
      <c r="X32" t="n">
        <v>0.14</v>
      </c>
      <c r="Y32" t="n">
        <v>1</v>
      </c>
      <c r="Z32" t="n">
        <v>10</v>
      </c>
      <c r="AA32" t="n">
        <v>54.18271147563421</v>
      </c>
      <c r="AB32" t="n">
        <v>74.13517621346303</v>
      </c>
      <c r="AC32" t="n">
        <v>67.05981904504014</v>
      </c>
      <c r="AD32" t="n">
        <v>54182.71147563421</v>
      </c>
      <c r="AE32" t="n">
        <v>74135.17621346303</v>
      </c>
      <c r="AF32" t="n">
        <v>2.606896104915169e-06</v>
      </c>
      <c r="AG32" t="n">
        <v>0.09739583333333333</v>
      </c>
      <c r="AH32" t="n">
        <v>67059.81904504015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10.7591</v>
      </c>
      <c r="E33" t="n">
        <v>9.289999999999999</v>
      </c>
      <c r="F33" t="n">
        <v>6.8</v>
      </c>
      <c r="G33" t="n">
        <v>58.32</v>
      </c>
      <c r="H33" t="n">
        <v>0.96</v>
      </c>
      <c r="I33" t="n">
        <v>7</v>
      </c>
      <c r="J33" t="n">
        <v>161.35</v>
      </c>
      <c r="K33" t="n">
        <v>49.1</v>
      </c>
      <c r="L33" t="n">
        <v>8.75</v>
      </c>
      <c r="M33" t="n">
        <v>5</v>
      </c>
      <c r="N33" t="n">
        <v>28.5</v>
      </c>
      <c r="O33" t="n">
        <v>20133.66</v>
      </c>
      <c r="P33" t="n">
        <v>73.06</v>
      </c>
      <c r="Q33" t="n">
        <v>204.14</v>
      </c>
      <c r="R33" t="n">
        <v>25.29</v>
      </c>
      <c r="S33" t="n">
        <v>17.37</v>
      </c>
      <c r="T33" t="n">
        <v>1851.75</v>
      </c>
      <c r="U33" t="n">
        <v>0.6899999999999999</v>
      </c>
      <c r="V33" t="n">
        <v>0.75</v>
      </c>
      <c r="W33" t="n">
        <v>1.15</v>
      </c>
      <c r="X33" t="n">
        <v>0.11</v>
      </c>
      <c r="Y33" t="n">
        <v>1</v>
      </c>
      <c r="Z33" t="n">
        <v>10</v>
      </c>
      <c r="AA33" t="n">
        <v>53.39878900430487</v>
      </c>
      <c r="AB33" t="n">
        <v>73.06257890397218</v>
      </c>
      <c r="AC33" t="n">
        <v>66.08958891736697</v>
      </c>
      <c r="AD33" t="n">
        <v>53398.78900430488</v>
      </c>
      <c r="AE33" t="n">
        <v>73062.57890397219</v>
      </c>
      <c r="AF33" t="n">
        <v>2.622618506759747e-06</v>
      </c>
      <c r="AG33" t="n">
        <v>0.09677083333333332</v>
      </c>
      <c r="AH33" t="n">
        <v>66089.58891736697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10.7514</v>
      </c>
      <c r="E34" t="n">
        <v>9.300000000000001</v>
      </c>
      <c r="F34" t="n">
        <v>6.81</v>
      </c>
      <c r="G34" t="n">
        <v>58.38</v>
      </c>
      <c r="H34" t="n">
        <v>0.99</v>
      </c>
      <c r="I34" t="n">
        <v>7</v>
      </c>
      <c r="J34" t="n">
        <v>161.71</v>
      </c>
      <c r="K34" t="n">
        <v>49.1</v>
      </c>
      <c r="L34" t="n">
        <v>9</v>
      </c>
      <c r="M34" t="n">
        <v>5</v>
      </c>
      <c r="N34" t="n">
        <v>28.61</v>
      </c>
      <c r="O34" t="n">
        <v>20177.64</v>
      </c>
      <c r="P34" t="n">
        <v>73.37</v>
      </c>
      <c r="Q34" t="n">
        <v>204.2</v>
      </c>
      <c r="R34" t="n">
        <v>25.58</v>
      </c>
      <c r="S34" t="n">
        <v>17.37</v>
      </c>
      <c r="T34" t="n">
        <v>1997.19</v>
      </c>
      <c r="U34" t="n">
        <v>0.68</v>
      </c>
      <c r="V34" t="n">
        <v>0.75</v>
      </c>
      <c r="W34" t="n">
        <v>1.15</v>
      </c>
      <c r="X34" t="n">
        <v>0.12</v>
      </c>
      <c r="Y34" t="n">
        <v>1</v>
      </c>
      <c r="Z34" t="n">
        <v>10</v>
      </c>
      <c r="AA34" t="n">
        <v>53.61426551152044</v>
      </c>
      <c r="AB34" t="n">
        <v>73.35740336729695</v>
      </c>
      <c r="AC34" t="n">
        <v>66.35627574770088</v>
      </c>
      <c r="AD34" t="n">
        <v>53614.26551152044</v>
      </c>
      <c r="AE34" t="n">
        <v>73357.40336729695</v>
      </c>
      <c r="AF34" t="n">
        <v>2.620741568865123e-06</v>
      </c>
      <c r="AG34" t="n">
        <v>0.096875</v>
      </c>
      <c r="AH34" t="n">
        <v>66356.27574770087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10.7549</v>
      </c>
      <c r="E35" t="n">
        <v>9.300000000000001</v>
      </c>
      <c r="F35" t="n">
        <v>6.81</v>
      </c>
      <c r="G35" t="n">
        <v>58.35</v>
      </c>
      <c r="H35" t="n">
        <v>1.01</v>
      </c>
      <c r="I35" t="n">
        <v>7</v>
      </c>
      <c r="J35" t="n">
        <v>162.06</v>
      </c>
      <c r="K35" t="n">
        <v>49.1</v>
      </c>
      <c r="L35" t="n">
        <v>9.25</v>
      </c>
      <c r="M35" t="n">
        <v>5</v>
      </c>
      <c r="N35" t="n">
        <v>28.72</v>
      </c>
      <c r="O35" t="n">
        <v>20221.66</v>
      </c>
      <c r="P35" t="n">
        <v>73.40000000000001</v>
      </c>
      <c r="Q35" t="n">
        <v>204.14</v>
      </c>
      <c r="R35" t="n">
        <v>25.5</v>
      </c>
      <c r="S35" t="n">
        <v>17.37</v>
      </c>
      <c r="T35" t="n">
        <v>1957.77</v>
      </c>
      <c r="U35" t="n">
        <v>0.68</v>
      </c>
      <c r="V35" t="n">
        <v>0.75</v>
      </c>
      <c r="W35" t="n">
        <v>1.15</v>
      </c>
      <c r="X35" t="n">
        <v>0.12</v>
      </c>
      <c r="Y35" t="n">
        <v>1</v>
      </c>
      <c r="Z35" t="n">
        <v>10</v>
      </c>
      <c r="AA35" t="n">
        <v>53.61261873977833</v>
      </c>
      <c r="AB35" t="n">
        <v>73.35515018154896</v>
      </c>
      <c r="AC35" t="n">
        <v>66.35423760283827</v>
      </c>
      <c r="AD35" t="n">
        <v>53612.61873977833</v>
      </c>
      <c r="AE35" t="n">
        <v>73355.15018154896</v>
      </c>
      <c r="AF35" t="n">
        <v>2.621594722453588e-06</v>
      </c>
      <c r="AG35" t="n">
        <v>0.096875</v>
      </c>
      <c r="AH35" t="n">
        <v>66354.23760283827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10.7556</v>
      </c>
      <c r="E36" t="n">
        <v>9.300000000000001</v>
      </c>
      <c r="F36" t="n">
        <v>6.81</v>
      </c>
      <c r="G36" t="n">
        <v>58.35</v>
      </c>
      <c r="H36" t="n">
        <v>1.04</v>
      </c>
      <c r="I36" t="n">
        <v>7</v>
      </c>
      <c r="J36" t="n">
        <v>162.42</v>
      </c>
      <c r="K36" t="n">
        <v>49.1</v>
      </c>
      <c r="L36" t="n">
        <v>9.5</v>
      </c>
      <c r="M36" t="n">
        <v>5</v>
      </c>
      <c r="N36" t="n">
        <v>28.82</v>
      </c>
      <c r="O36" t="n">
        <v>20265.72</v>
      </c>
      <c r="P36" t="n">
        <v>73.2</v>
      </c>
      <c r="Q36" t="n">
        <v>204.14</v>
      </c>
      <c r="R36" t="n">
        <v>25.52</v>
      </c>
      <c r="S36" t="n">
        <v>17.37</v>
      </c>
      <c r="T36" t="n">
        <v>1966</v>
      </c>
      <c r="U36" t="n">
        <v>0.68</v>
      </c>
      <c r="V36" t="n">
        <v>0.75</v>
      </c>
      <c r="W36" t="n">
        <v>1.15</v>
      </c>
      <c r="X36" t="n">
        <v>0.12</v>
      </c>
      <c r="Y36" t="n">
        <v>1</v>
      </c>
      <c r="Z36" t="n">
        <v>10</v>
      </c>
      <c r="AA36" t="n">
        <v>53.50806069697876</v>
      </c>
      <c r="AB36" t="n">
        <v>73.21208925461536</v>
      </c>
      <c r="AC36" t="n">
        <v>66.22483020998392</v>
      </c>
      <c r="AD36" t="n">
        <v>53508.06069697876</v>
      </c>
      <c r="AE36" t="n">
        <v>73212.08925461536</v>
      </c>
      <c r="AF36" t="n">
        <v>2.621765353171281e-06</v>
      </c>
      <c r="AG36" t="n">
        <v>0.096875</v>
      </c>
      <c r="AH36" t="n">
        <v>66224.83020998392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10.7524</v>
      </c>
      <c r="E37" t="n">
        <v>9.300000000000001</v>
      </c>
      <c r="F37" t="n">
        <v>6.81</v>
      </c>
      <c r="G37" t="n">
        <v>58.37</v>
      </c>
      <c r="H37" t="n">
        <v>1.06</v>
      </c>
      <c r="I37" t="n">
        <v>7</v>
      </c>
      <c r="J37" t="n">
        <v>162.78</v>
      </c>
      <c r="K37" t="n">
        <v>49.1</v>
      </c>
      <c r="L37" t="n">
        <v>9.75</v>
      </c>
      <c r="M37" t="n">
        <v>5</v>
      </c>
      <c r="N37" t="n">
        <v>28.93</v>
      </c>
      <c r="O37" t="n">
        <v>20309.81</v>
      </c>
      <c r="P37" t="n">
        <v>72.77</v>
      </c>
      <c r="Q37" t="n">
        <v>204.14</v>
      </c>
      <c r="R37" t="n">
        <v>25.58</v>
      </c>
      <c r="S37" t="n">
        <v>17.37</v>
      </c>
      <c r="T37" t="n">
        <v>1997.77</v>
      </c>
      <c r="U37" t="n">
        <v>0.68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53.30578733487334</v>
      </c>
      <c r="AB37" t="n">
        <v>72.93532991691193</v>
      </c>
      <c r="AC37" t="n">
        <v>65.97448439503665</v>
      </c>
      <c r="AD37" t="n">
        <v>53305.78733487334</v>
      </c>
      <c r="AE37" t="n">
        <v>72935.32991691193</v>
      </c>
      <c r="AF37" t="n">
        <v>2.620985327033256e-06</v>
      </c>
      <c r="AG37" t="n">
        <v>0.096875</v>
      </c>
      <c r="AH37" t="n">
        <v>65974.48439503665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10.7424</v>
      </c>
      <c r="E38" t="n">
        <v>9.31</v>
      </c>
      <c r="F38" t="n">
        <v>6.82</v>
      </c>
      <c r="G38" t="n">
        <v>58.45</v>
      </c>
      <c r="H38" t="n">
        <v>1.09</v>
      </c>
      <c r="I38" t="n">
        <v>7</v>
      </c>
      <c r="J38" t="n">
        <v>163.13</v>
      </c>
      <c r="K38" t="n">
        <v>49.1</v>
      </c>
      <c r="L38" t="n">
        <v>10</v>
      </c>
      <c r="M38" t="n">
        <v>5</v>
      </c>
      <c r="N38" t="n">
        <v>29.04</v>
      </c>
      <c r="O38" t="n">
        <v>20353.94</v>
      </c>
      <c r="P38" t="n">
        <v>72.51000000000001</v>
      </c>
      <c r="Q38" t="n">
        <v>204.15</v>
      </c>
      <c r="R38" t="n">
        <v>25.76</v>
      </c>
      <c r="S38" t="n">
        <v>17.37</v>
      </c>
      <c r="T38" t="n">
        <v>2088.43</v>
      </c>
      <c r="U38" t="n">
        <v>0.67</v>
      </c>
      <c r="V38" t="n">
        <v>0.75</v>
      </c>
      <c r="W38" t="n">
        <v>1.15</v>
      </c>
      <c r="X38" t="n">
        <v>0.13</v>
      </c>
      <c r="Y38" t="n">
        <v>1</v>
      </c>
      <c r="Z38" t="n">
        <v>10</v>
      </c>
      <c r="AA38" t="n">
        <v>53.24362711603785</v>
      </c>
      <c r="AB38" t="n">
        <v>72.85027956318595</v>
      </c>
      <c r="AC38" t="n">
        <v>65.89755112770132</v>
      </c>
      <c r="AD38" t="n">
        <v>53243.62711603785</v>
      </c>
      <c r="AE38" t="n">
        <v>72850.27956318595</v>
      </c>
      <c r="AF38" t="n">
        <v>2.618547745351926e-06</v>
      </c>
      <c r="AG38" t="n">
        <v>0.09697916666666667</v>
      </c>
      <c r="AH38" t="n">
        <v>65897.55112770131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10.8176</v>
      </c>
      <c r="E39" t="n">
        <v>9.24</v>
      </c>
      <c r="F39" t="n">
        <v>6.78</v>
      </c>
      <c r="G39" t="n">
        <v>67.84</v>
      </c>
      <c r="H39" t="n">
        <v>1.11</v>
      </c>
      <c r="I39" t="n">
        <v>6</v>
      </c>
      <c r="J39" t="n">
        <v>163.49</v>
      </c>
      <c r="K39" t="n">
        <v>49.1</v>
      </c>
      <c r="L39" t="n">
        <v>10.25</v>
      </c>
      <c r="M39" t="n">
        <v>4</v>
      </c>
      <c r="N39" t="n">
        <v>29.15</v>
      </c>
      <c r="O39" t="n">
        <v>20398.1</v>
      </c>
      <c r="P39" t="n">
        <v>71.56999999999999</v>
      </c>
      <c r="Q39" t="n">
        <v>204.15</v>
      </c>
      <c r="R39" t="n">
        <v>24.75</v>
      </c>
      <c r="S39" t="n">
        <v>17.37</v>
      </c>
      <c r="T39" t="n">
        <v>1589.55</v>
      </c>
      <c r="U39" t="n">
        <v>0.7</v>
      </c>
      <c r="V39" t="n">
        <v>0.75</v>
      </c>
      <c r="W39" t="n">
        <v>1.15</v>
      </c>
      <c r="X39" t="n">
        <v>0.09</v>
      </c>
      <c r="Y39" t="n">
        <v>1</v>
      </c>
      <c r="Z39" t="n">
        <v>10</v>
      </c>
      <c r="AA39" t="n">
        <v>52.32676242748933</v>
      </c>
      <c r="AB39" t="n">
        <v>71.59578484709918</v>
      </c>
      <c r="AC39" t="n">
        <v>64.76278362662309</v>
      </c>
      <c r="AD39" t="n">
        <v>52326.76242748933</v>
      </c>
      <c r="AE39" t="n">
        <v>71595.78484709919</v>
      </c>
      <c r="AF39" t="n">
        <v>2.636878359595527e-06</v>
      </c>
      <c r="AG39" t="n">
        <v>0.09625</v>
      </c>
      <c r="AH39" t="n">
        <v>64762.7836266231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10.8183</v>
      </c>
      <c r="E40" t="n">
        <v>9.24</v>
      </c>
      <c r="F40" t="n">
        <v>6.78</v>
      </c>
      <c r="G40" t="n">
        <v>67.84</v>
      </c>
      <c r="H40" t="n">
        <v>1.14</v>
      </c>
      <c r="I40" t="n">
        <v>6</v>
      </c>
      <c r="J40" t="n">
        <v>163.85</v>
      </c>
      <c r="K40" t="n">
        <v>49.1</v>
      </c>
      <c r="L40" t="n">
        <v>10.5</v>
      </c>
      <c r="M40" t="n">
        <v>4</v>
      </c>
      <c r="N40" t="n">
        <v>29.26</v>
      </c>
      <c r="O40" t="n">
        <v>20442.3</v>
      </c>
      <c r="P40" t="n">
        <v>71.51000000000001</v>
      </c>
      <c r="Q40" t="n">
        <v>204.14</v>
      </c>
      <c r="R40" t="n">
        <v>24.83</v>
      </c>
      <c r="S40" t="n">
        <v>17.37</v>
      </c>
      <c r="T40" t="n">
        <v>1628.61</v>
      </c>
      <c r="U40" t="n">
        <v>0.7</v>
      </c>
      <c r="V40" t="n">
        <v>0.75</v>
      </c>
      <c r="W40" t="n">
        <v>1.14</v>
      </c>
      <c r="X40" t="n">
        <v>0.09</v>
      </c>
      <c r="Y40" t="n">
        <v>1</v>
      </c>
      <c r="Z40" t="n">
        <v>10</v>
      </c>
      <c r="AA40" t="n">
        <v>52.29331803861978</v>
      </c>
      <c r="AB40" t="n">
        <v>71.55002475878561</v>
      </c>
      <c r="AC40" t="n">
        <v>64.72139081691344</v>
      </c>
      <c r="AD40" t="n">
        <v>52293.31803861978</v>
      </c>
      <c r="AE40" t="n">
        <v>71550.02475878561</v>
      </c>
      <c r="AF40" t="n">
        <v>2.637048990313221e-06</v>
      </c>
      <c r="AG40" t="n">
        <v>0.09625</v>
      </c>
      <c r="AH40" t="n">
        <v>64721.39081691344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10.8131</v>
      </c>
      <c r="E41" t="n">
        <v>9.25</v>
      </c>
      <c r="F41" t="n">
        <v>6.79</v>
      </c>
      <c r="G41" t="n">
        <v>67.88</v>
      </c>
      <c r="H41" t="n">
        <v>1.16</v>
      </c>
      <c r="I41" t="n">
        <v>6</v>
      </c>
      <c r="J41" t="n">
        <v>164.21</v>
      </c>
      <c r="K41" t="n">
        <v>49.1</v>
      </c>
      <c r="L41" t="n">
        <v>10.75</v>
      </c>
      <c r="M41" t="n">
        <v>4</v>
      </c>
      <c r="N41" t="n">
        <v>29.36</v>
      </c>
      <c r="O41" t="n">
        <v>20486.54</v>
      </c>
      <c r="P41" t="n">
        <v>71.63</v>
      </c>
      <c r="Q41" t="n">
        <v>204.14</v>
      </c>
      <c r="R41" t="n">
        <v>24.86</v>
      </c>
      <c r="S41" t="n">
        <v>17.37</v>
      </c>
      <c r="T41" t="n">
        <v>1640.72</v>
      </c>
      <c r="U41" t="n">
        <v>0.7</v>
      </c>
      <c r="V41" t="n">
        <v>0.75</v>
      </c>
      <c r="W41" t="n">
        <v>1.15</v>
      </c>
      <c r="X41" t="n">
        <v>0.1</v>
      </c>
      <c r="Y41" t="n">
        <v>1</v>
      </c>
      <c r="Z41" t="n">
        <v>10</v>
      </c>
      <c r="AA41" t="n">
        <v>52.39950900045579</v>
      </c>
      <c r="AB41" t="n">
        <v>71.69531991758413</v>
      </c>
      <c r="AC41" t="n">
        <v>64.85281920967934</v>
      </c>
      <c r="AD41" t="n">
        <v>52399.50900045579</v>
      </c>
      <c r="AE41" t="n">
        <v>71695.31991758413</v>
      </c>
      <c r="AF41" t="n">
        <v>2.635781447838929e-06</v>
      </c>
      <c r="AG41" t="n">
        <v>0.09635416666666667</v>
      </c>
      <c r="AH41" t="n">
        <v>64852.81920967934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10.816</v>
      </c>
      <c r="E42" t="n">
        <v>9.25</v>
      </c>
      <c r="F42" t="n">
        <v>6.79</v>
      </c>
      <c r="G42" t="n">
        <v>67.86</v>
      </c>
      <c r="H42" t="n">
        <v>1.18</v>
      </c>
      <c r="I42" t="n">
        <v>6</v>
      </c>
      <c r="J42" t="n">
        <v>164.57</v>
      </c>
      <c r="K42" t="n">
        <v>49.1</v>
      </c>
      <c r="L42" t="n">
        <v>11</v>
      </c>
      <c r="M42" t="n">
        <v>4</v>
      </c>
      <c r="N42" t="n">
        <v>29.47</v>
      </c>
      <c r="O42" t="n">
        <v>20530.82</v>
      </c>
      <c r="P42" t="n">
        <v>71.54000000000001</v>
      </c>
      <c r="Q42" t="n">
        <v>204.14</v>
      </c>
      <c r="R42" t="n">
        <v>24.75</v>
      </c>
      <c r="S42" t="n">
        <v>17.37</v>
      </c>
      <c r="T42" t="n">
        <v>1586.03</v>
      </c>
      <c r="U42" t="n">
        <v>0.7</v>
      </c>
      <c r="V42" t="n">
        <v>0.75</v>
      </c>
      <c r="W42" t="n">
        <v>1.15</v>
      </c>
      <c r="X42" t="n">
        <v>0.09</v>
      </c>
      <c r="Y42" t="n">
        <v>1</v>
      </c>
      <c r="Z42" t="n">
        <v>10</v>
      </c>
      <c r="AA42" t="n">
        <v>52.3406883609795</v>
      </c>
      <c r="AB42" t="n">
        <v>71.61483892366924</v>
      </c>
      <c r="AC42" t="n">
        <v>64.78001920886787</v>
      </c>
      <c r="AD42" t="n">
        <v>52340.6883609795</v>
      </c>
      <c r="AE42" t="n">
        <v>71614.83892366925</v>
      </c>
      <c r="AF42" t="n">
        <v>2.636488346526514e-06</v>
      </c>
      <c r="AG42" t="n">
        <v>0.09635416666666667</v>
      </c>
      <c r="AH42" t="n">
        <v>64780.01920886787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10.8183</v>
      </c>
      <c r="E43" t="n">
        <v>9.24</v>
      </c>
      <c r="F43" t="n">
        <v>6.78</v>
      </c>
      <c r="G43" t="n">
        <v>67.84</v>
      </c>
      <c r="H43" t="n">
        <v>1.21</v>
      </c>
      <c r="I43" t="n">
        <v>6</v>
      </c>
      <c r="J43" t="n">
        <v>164.93</v>
      </c>
      <c r="K43" t="n">
        <v>49.1</v>
      </c>
      <c r="L43" t="n">
        <v>11.25</v>
      </c>
      <c r="M43" t="n">
        <v>4</v>
      </c>
      <c r="N43" t="n">
        <v>29.58</v>
      </c>
      <c r="O43" t="n">
        <v>20575.13</v>
      </c>
      <c r="P43" t="n">
        <v>71.02</v>
      </c>
      <c r="Q43" t="n">
        <v>204.15</v>
      </c>
      <c r="R43" t="n">
        <v>24.62</v>
      </c>
      <c r="S43" t="n">
        <v>17.37</v>
      </c>
      <c r="T43" t="n">
        <v>1521.82</v>
      </c>
      <c r="U43" t="n">
        <v>0.71</v>
      </c>
      <c r="V43" t="n">
        <v>0.75</v>
      </c>
      <c r="W43" t="n">
        <v>1.15</v>
      </c>
      <c r="X43" t="n">
        <v>0.09</v>
      </c>
      <c r="Y43" t="n">
        <v>1</v>
      </c>
      <c r="Z43" t="n">
        <v>10</v>
      </c>
      <c r="AA43" t="n">
        <v>52.04683201976194</v>
      </c>
      <c r="AB43" t="n">
        <v>71.21277171358877</v>
      </c>
      <c r="AC43" t="n">
        <v>64.41632472901247</v>
      </c>
      <c r="AD43" t="n">
        <v>52046.83201976194</v>
      </c>
      <c r="AE43" t="n">
        <v>71212.77171358877</v>
      </c>
      <c r="AF43" t="n">
        <v>2.637048990313221e-06</v>
      </c>
      <c r="AG43" t="n">
        <v>0.09625</v>
      </c>
      <c r="AH43" t="n">
        <v>64416.32472901247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10.8095</v>
      </c>
      <c r="E44" t="n">
        <v>9.25</v>
      </c>
      <c r="F44" t="n">
        <v>6.79</v>
      </c>
      <c r="G44" t="n">
        <v>67.91</v>
      </c>
      <c r="H44" t="n">
        <v>1.23</v>
      </c>
      <c r="I44" t="n">
        <v>6</v>
      </c>
      <c r="J44" t="n">
        <v>165.29</v>
      </c>
      <c r="K44" t="n">
        <v>49.1</v>
      </c>
      <c r="L44" t="n">
        <v>11.5</v>
      </c>
      <c r="M44" t="n">
        <v>4</v>
      </c>
      <c r="N44" t="n">
        <v>29.69</v>
      </c>
      <c r="O44" t="n">
        <v>20619.48</v>
      </c>
      <c r="P44" t="n">
        <v>70.92</v>
      </c>
      <c r="Q44" t="n">
        <v>204.16</v>
      </c>
      <c r="R44" t="n">
        <v>24.99</v>
      </c>
      <c r="S44" t="n">
        <v>17.37</v>
      </c>
      <c r="T44" t="n">
        <v>1709.11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52.05888101729955</v>
      </c>
      <c r="AB44" t="n">
        <v>71.22925768358398</v>
      </c>
      <c r="AC44" t="n">
        <v>64.43123730116955</v>
      </c>
      <c r="AD44" t="n">
        <v>52058.88101729955</v>
      </c>
      <c r="AE44" t="n">
        <v>71229.25768358399</v>
      </c>
      <c r="AF44" t="n">
        <v>2.63490391843365e-06</v>
      </c>
      <c r="AG44" t="n">
        <v>0.09635416666666667</v>
      </c>
      <c r="AH44" t="n">
        <v>64431.23730116955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10.8157</v>
      </c>
      <c r="E45" t="n">
        <v>9.25</v>
      </c>
      <c r="F45" t="n">
        <v>6.79</v>
      </c>
      <c r="G45" t="n">
        <v>67.86</v>
      </c>
      <c r="H45" t="n">
        <v>1.26</v>
      </c>
      <c r="I45" t="n">
        <v>6</v>
      </c>
      <c r="J45" t="n">
        <v>165.65</v>
      </c>
      <c r="K45" t="n">
        <v>49.1</v>
      </c>
      <c r="L45" t="n">
        <v>11.75</v>
      </c>
      <c r="M45" t="n">
        <v>4</v>
      </c>
      <c r="N45" t="n">
        <v>29.8</v>
      </c>
      <c r="O45" t="n">
        <v>20663.87</v>
      </c>
      <c r="P45" t="n">
        <v>70.39</v>
      </c>
      <c r="Q45" t="n">
        <v>204.14</v>
      </c>
      <c r="R45" t="n">
        <v>24.83</v>
      </c>
      <c r="S45" t="n">
        <v>17.37</v>
      </c>
      <c r="T45" t="n">
        <v>1625.33</v>
      </c>
      <c r="U45" t="n">
        <v>0.7</v>
      </c>
      <c r="V45" t="n">
        <v>0.75</v>
      </c>
      <c r="W45" t="n">
        <v>1.14</v>
      </c>
      <c r="X45" t="n">
        <v>0.1</v>
      </c>
      <c r="Y45" t="n">
        <v>1</v>
      </c>
      <c r="Z45" t="n">
        <v>10</v>
      </c>
      <c r="AA45" t="n">
        <v>51.76346059964091</v>
      </c>
      <c r="AB45" t="n">
        <v>70.82505043511462</v>
      </c>
      <c r="AC45" t="n">
        <v>64.06560702518554</v>
      </c>
      <c r="AD45" t="n">
        <v>51763.46059964091</v>
      </c>
      <c r="AE45" t="n">
        <v>70825.05043511462</v>
      </c>
      <c r="AF45" t="n">
        <v>2.636415219076075e-06</v>
      </c>
      <c r="AG45" t="n">
        <v>0.09635416666666667</v>
      </c>
      <c r="AH45" t="n">
        <v>64065.60702518555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10.8147</v>
      </c>
      <c r="E46" t="n">
        <v>9.25</v>
      </c>
      <c r="F46" t="n">
        <v>6.79</v>
      </c>
      <c r="G46" t="n">
        <v>67.87</v>
      </c>
      <c r="H46" t="n">
        <v>1.28</v>
      </c>
      <c r="I46" t="n">
        <v>6</v>
      </c>
      <c r="J46" t="n">
        <v>166.01</v>
      </c>
      <c r="K46" t="n">
        <v>49.1</v>
      </c>
      <c r="L46" t="n">
        <v>12</v>
      </c>
      <c r="M46" t="n">
        <v>4</v>
      </c>
      <c r="N46" t="n">
        <v>29.91</v>
      </c>
      <c r="O46" t="n">
        <v>20708.3</v>
      </c>
      <c r="P46" t="n">
        <v>70.39</v>
      </c>
      <c r="Q46" t="n">
        <v>204.15</v>
      </c>
      <c r="R46" t="n">
        <v>24.77</v>
      </c>
      <c r="S46" t="n">
        <v>17.37</v>
      </c>
      <c r="T46" t="n">
        <v>1596.32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51.76807064749682</v>
      </c>
      <c r="AB46" t="n">
        <v>70.83135810597203</v>
      </c>
      <c r="AC46" t="n">
        <v>64.07131270078919</v>
      </c>
      <c r="AD46" t="n">
        <v>51768.07064749682</v>
      </c>
      <c r="AE46" t="n">
        <v>70831.35810597203</v>
      </c>
      <c r="AF46" t="n">
        <v>2.636171460907941e-06</v>
      </c>
      <c r="AG46" t="n">
        <v>0.09635416666666667</v>
      </c>
      <c r="AH46" t="n">
        <v>64071.3127007892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10.8072</v>
      </c>
      <c r="E47" t="n">
        <v>9.25</v>
      </c>
      <c r="F47" t="n">
        <v>6.79</v>
      </c>
      <c r="G47" t="n">
        <v>67.93000000000001</v>
      </c>
      <c r="H47" t="n">
        <v>1.3</v>
      </c>
      <c r="I47" t="n">
        <v>6</v>
      </c>
      <c r="J47" t="n">
        <v>166.37</v>
      </c>
      <c r="K47" t="n">
        <v>49.1</v>
      </c>
      <c r="L47" t="n">
        <v>12.25</v>
      </c>
      <c r="M47" t="n">
        <v>4</v>
      </c>
      <c r="N47" t="n">
        <v>30.02</v>
      </c>
      <c r="O47" t="n">
        <v>20752.76</v>
      </c>
      <c r="P47" t="n">
        <v>69.64</v>
      </c>
      <c r="Q47" t="n">
        <v>204.14</v>
      </c>
      <c r="R47" t="n">
        <v>25.05</v>
      </c>
      <c r="S47" t="n">
        <v>17.37</v>
      </c>
      <c r="T47" t="n">
        <v>1738.42</v>
      </c>
      <c r="U47" t="n">
        <v>0.6899999999999999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51.42501118567917</v>
      </c>
      <c r="AB47" t="n">
        <v>70.36196901559808</v>
      </c>
      <c r="AC47" t="n">
        <v>63.64672144640866</v>
      </c>
      <c r="AD47" t="n">
        <v>51425.01118567918</v>
      </c>
      <c r="AE47" t="n">
        <v>70361.96901559808</v>
      </c>
      <c r="AF47" t="n">
        <v>2.634343274646944e-06</v>
      </c>
      <c r="AG47" t="n">
        <v>0.09635416666666667</v>
      </c>
      <c r="AH47" t="n">
        <v>63646.72144640866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10.8669</v>
      </c>
      <c r="E48" t="n">
        <v>9.199999999999999</v>
      </c>
      <c r="F48" t="n">
        <v>6.77</v>
      </c>
      <c r="G48" t="n">
        <v>81.28</v>
      </c>
      <c r="H48" t="n">
        <v>1.33</v>
      </c>
      <c r="I48" t="n">
        <v>5</v>
      </c>
      <c r="J48" t="n">
        <v>166.73</v>
      </c>
      <c r="K48" t="n">
        <v>49.1</v>
      </c>
      <c r="L48" t="n">
        <v>12.5</v>
      </c>
      <c r="M48" t="n">
        <v>3</v>
      </c>
      <c r="N48" t="n">
        <v>30.13</v>
      </c>
      <c r="O48" t="n">
        <v>20797.26</v>
      </c>
      <c r="P48" t="n">
        <v>69.23999999999999</v>
      </c>
      <c r="Q48" t="n">
        <v>204.14</v>
      </c>
      <c r="R48" t="n">
        <v>24.42</v>
      </c>
      <c r="S48" t="n">
        <v>17.37</v>
      </c>
      <c r="T48" t="n">
        <v>1428.29</v>
      </c>
      <c r="U48" t="n">
        <v>0.71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50.90884578610483</v>
      </c>
      <c r="AB48" t="n">
        <v>69.65572874429053</v>
      </c>
      <c r="AC48" t="n">
        <v>63.00788375538003</v>
      </c>
      <c r="AD48" t="n">
        <v>50908.84578610483</v>
      </c>
      <c r="AE48" t="n">
        <v>69655.72874429052</v>
      </c>
      <c r="AF48" t="n">
        <v>2.648895637284484e-06</v>
      </c>
      <c r="AG48" t="n">
        <v>0.09583333333333333</v>
      </c>
      <c r="AH48" t="n">
        <v>63007.88375538003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10.8663</v>
      </c>
      <c r="E49" t="n">
        <v>9.199999999999999</v>
      </c>
      <c r="F49" t="n">
        <v>6.77</v>
      </c>
      <c r="G49" t="n">
        <v>81.28</v>
      </c>
      <c r="H49" t="n">
        <v>1.35</v>
      </c>
      <c r="I49" t="n">
        <v>5</v>
      </c>
      <c r="J49" t="n">
        <v>167.09</v>
      </c>
      <c r="K49" t="n">
        <v>49.1</v>
      </c>
      <c r="L49" t="n">
        <v>12.75</v>
      </c>
      <c r="M49" t="n">
        <v>3</v>
      </c>
      <c r="N49" t="n">
        <v>30.25</v>
      </c>
      <c r="O49" t="n">
        <v>20841.8</v>
      </c>
      <c r="P49" t="n">
        <v>69.43000000000001</v>
      </c>
      <c r="Q49" t="n">
        <v>204.14</v>
      </c>
      <c r="R49" t="n">
        <v>24.46</v>
      </c>
      <c r="S49" t="n">
        <v>17.37</v>
      </c>
      <c r="T49" t="n">
        <v>1444.83</v>
      </c>
      <c r="U49" t="n">
        <v>0.71</v>
      </c>
      <c r="V49" t="n">
        <v>0.75</v>
      </c>
      <c r="W49" t="n">
        <v>1.14</v>
      </c>
      <c r="X49" t="n">
        <v>0.08</v>
      </c>
      <c r="Y49" t="n">
        <v>1</v>
      </c>
      <c r="Z49" t="n">
        <v>10</v>
      </c>
      <c r="AA49" t="n">
        <v>51.00670559297514</v>
      </c>
      <c r="AB49" t="n">
        <v>69.78962484932038</v>
      </c>
      <c r="AC49" t="n">
        <v>63.12900100407024</v>
      </c>
      <c r="AD49" t="n">
        <v>51006.70559297514</v>
      </c>
      <c r="AE49" t="n">
        <v>69789.62484932037</v>
      </c>
      <c r="AF49" t="n">
        <v>2.648749382383605e-06</v>
      </c>
      <c r="AG49" t="n">
        <v>0.09583333333333333</v>
      </c>
      <c r="AH49" t="n">
        <v>63129.00100407024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10.8623</v>
      </c>
      <c r="E50" t="n">
        <v>9.210000000000001</v>
      </c>
      <c r="F50" t="n">
        <v>6.78</v>
      </c>
      <c r="G50" t="n">
        <v>81.31999999999999</v>
      </c>
      <c r="H50" t="n">
        <v>1.38</v>
      </c>
      <c r="I50" t="n">
        <v>5</v>
      </c>
      <c r="J50" t="n">
        <v>167.45</v>
      </c>
      <c r="K50" t="n">
        <v>49.1</v>
      </c>
      <c r="L50" t="n">
        <v>13</v>
      </c>
      <c r="M50" t="n">
        <v>3</v>
      </c>
      <c r="N50" t="n">
        <v>30.36</v>
      </c>
      <c r="O50" t="n">
        <v>20886.38</v>
      </c>
      <c r="P50" t="n">
        <v>69.63</v>
      </c>
      <c r="Q50" t="n">
        <v>204.16</v>
      </c>
      <c r="R50" t="n">
        <v>24.47</v>
      </c>
      <c r="S50" t="n">
        <v>17.37</v>
      </c>
      <c r="T50" t="n">
        <v>1453.92</v>
      </c>
      <c r="U50" t="n">
        <v>0.71</v>
      </c>
      <c r="V50" t="n">
        <v>0.75</v>
      </c>
      <c r="W50" t="n">
        <v>1.15</v>
      </c>
      <c r="X50" t="n">
        <v>0.09</v>
      </c>
      <c r="Y50" t="n">
        <v>1</v>
      </c>
      <c r="Z50" t="n">
        <v>10</v>
      </c>
      <c r="AA50" t="n">
        <v>51.14645678173909</v>
      </c>
      <c r="AB50" t="n">
        <v>69.98083859117446</v>
      </c>
      <c r="AC50" t="n">
        <v>63.301965574772</v>
      </c>
      <c r="AD50" t="n">
        <v>51146.45678173909</v>
      </c>
      <c r="AE50" t="n">
        <v>69980.83859117446</v>
      </c>
      <c r="AF50" t="n">
        <v>2.647774349711072e-06</v>
      </c>
      <c r="AG50" t="n">
        <v>0.09593750000000001</v>
      </c>
      <c r="AH50" t="n">
        <v>63301.965574772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10.865</v>
      </c>
      <c r="E51" t="n">
        <v>9.199999999999999</v>
      </c>
      <c r="F51" t="n">
        <v>6.77</v>
      </c>
      <c r="G51" t="n">
        <v>81.3</v>
      </c>
      <c r="H51" t="n">
        <v>1.4</v>
      </c>
      <c r="I51" t="n">
        <v>5</v>
      </c>
      <c r="J51" t="n">
        <v>167.81</v>
      </c>
      <c r="K51" t="n">
        <v>49.1</v>
      </c>
      <c r="L51" t="n">
        <v>13.25</v>
      </c>
      <c r="M51" t="n">
        <v>3</v>
      </c>
      <c r="N51" t="n">
        <v>30.47</v>
      </c>
      <c r="O51" t="n">
        <v>20930.99</v>
      </c>
      <c r="P51" t="n">
        <v>69.23</v>
      </c>
      <c r="Q51" t="n">
        <v>204.14</v>
      </c>
      <c r="R51" t="n">
        <v>24.41</v>
      </c>
      <c r="S51" t="n">
        <v>17.37</v>
      </c>
      <c r="T51" t="n">
        <v>1421.74</v>
      </c>
      <c r="U51" t="n">
        <v>0.71</v>
      </c>
      <c r="V51" t="n">
        <v>0.75</v>
      </c>
      <c r="W51" t="n">
        <v>1.15</v>
      </c>
      <c r="X51" t="n">
        <v>0.08</v>
      </c>
      <c r="Y51" t="n">
        <v>1</v>
      </c>
      <c r="Z51" t="n">
        <v>10</v>
      </c>
      <c r="AA51" t="n">
        <v>50.9124064308013</v>
      </c>
      <c r="AB51" t="n">
        <v>69.66060057544877</v>
      </c>
      <c r="AC51" t="n">
        <v>63.0122906258102</v>
      </c>
      <c r="AD51" t="n">
        <v>50912.4064308013</v>
      </c>
      <c r="AE51" t="n">
        <v>69660.60057544877</v>
      </c>
      <c r="AF51" t="n">
        <v>2.648432496765032e-06</v>
      </c>
      <c r="AG51" t="n">
        <v>0.09583333333333333</v>
      </c>
      <c r="AH51" t="n">
        <v>63012.2906258102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10.8663</v>
      </c>
      <c r="E52" t="n">
        <v>9.199999999999999</v>
      </c>
      <c r="F52" t="n">
        <v>6.77</v>
      </c>
      <c r="G52" t="n">
        <v>81.28</v>
      </c>
      <c r="H52" t="n">
        <v>1.42</v>
      </c>
      <c r="I52" t="n">
        <v>5</v>
      </c>
      <c r="J52" t="n">
        <v>168.18</v>
      </c>
      <c r="K52" t="n">
        <v>49.1</v>
      </c>
      <c r="L52" t="n">
        <v>13.5</v>
      </c>
      <c r="M52" t="n">
        <v>3</v>
      </c>
      <c r="N52" t="n">
        <v>30.58</v>
      </c>
      <c r="O52" t="n">
        <v>20975.64</v>
      </c>
      <c r="P52" t="n">
        <v>69.03</v>
      </c>
      <c r="Q52" t="n">
        <v>204.14</v>
      </c>
      <c r="R52" t="n">
        <v>24.5</v>
      </c>
      <c r="S52" t="n">
        <v>17.37</v>
      </c>
      <c r="T52" t="n">
        <v>1465.91</v>
      </c>
      <c r="U52" t="n">
        <v>0.71</v>
      </c>
      <c r="V52" t="n">
        <v>0.75</v>
      </c>
      <c r="W52" t="n">
        <v>1.14</v>
      </c>
      <c r="X52" t="n">
        <v>0.08</v>
      </c>
      <c r="Y52" t="n">
        <v>1</v>
      </c>
      <c r="Z52" t="n">
        <v>10</v>
      </c>
      <c r="AA52" t="n">
        <v>50.80638134030556</v>
      </c>
      <c r="AB52" t="n">
        <v>69.51553236913568</v>
      </c>
      <c r="AC52" t="n">
        <v>62.88106752550309</v>
      </c>
      <c r="AD52" t="n">
        <v>50806.38134030555</v>
      </c>
      <c r="AE52" t="n">
        <v>69515.53236913569</v>
      </c>
      <c r="AF52" t="n">
        <v>2.648749382383605e-06</v>
      </c>
      <c r="AG52" t="n">
        <v>0.09583333333333333</v>
      </c>
      <c r="AH52" t="n">
        <v>62881.06752550309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10.8689</v>
      </c>
      <c r="E53" t="n">
        <v>9.199999999999999</v>
      </c>
      <c r="F53" t="n">
        <v>6.77</v>
      </c>
      <c r="G53" t="n">
        <v>81.26000000000001</v>
      </c>
      <c r="H53" t="n">
        <v>1.45</v>
      </c>
      <c r="I53" t="n">
        <v>5</v>
      </c>
      <c r="J53" t="n">
        <v>168.54</v>
      </c>
      <c r="K53" t="n">
        <v>49.1</v>
      </c>
      <c r="L53" t="n">
        <v>13.75</v>
      </c>
      <c r="M53" t="n">
        <v>3</v>
      </c>
      <c r="N53" t="n">
        <v>30.69</v>
      </c>
      <c r="O53" t="n">
        <v>21020.34</v>
      </c>
      <c r="P53" t="n">
        <v>68.67</v>
      </c>
      <c r="Q53" t="n">
        <v>204.14</v>
      </c>
      <c r="R53" t="n">
        <v>24.36</v>
      </c>
      <c r="S53" t="n">
        <v>17.37</v>
      </c>
      <c r="T53" t="n">
        <v>1396.27</v>
      </c>
      <c r="U53" t="n">
        <v>0.71</v>
      </c>
      <c r="V53" t="n">
        <v>0.75</v>
      </c>
      <c r="W53" t="n">
        <v>1.14</v>
      </c>
      <c r="X53" t="n">
        <v>0.08</v>
      </c>
      <c r="Y53" t="n">
        <v>1</v>
      </c>
      <c r="Z53" t="n">
        <v>10</v>
      </c>
      <c r="AA53" t="n">
        <v>50.61443488079318</v>
      </c>
      <c r="AB53" t="n">
        <v>69.25290275515086</v>
      </c>
      <c r="AC53" t="n">
        <v>62.6435029132739</v>
      </c>
      <c r="AD53" t="n">
        <v>50614.43488079318</v>
      </c>
      <c r="AE53" t="n">
        <v>69252.90275515086</v>
      </c>
      <c r="AF53" t="n">
        <v>2.64938315362075e-06</v>
      </c>
      <c r="AG53" t="n">
        <v>0.09583333333333333</v>
      </c>
      <c r="AH53" t="n">
        <v>62643.5029132739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10.8751</v>
      </c>
      <c r="E54" t="n">
        <v>9.199999999999999</v>
      </c>
      <c r="F54" t="n">
        <v>6.77</v>
      </c>
      <c r="G54" t="n">
        <v>81.19</v>
      </c>
      <c r="H54" t="n">
        <v>1.47</v>
      </c>
      <c r="I54" t="n">
        <v>5</v>
      </c>
      <c r="J54" t="n">
        <v>168.9</v>
      </c>
      <c r="K54" t="n">
        <v>49.1</v>
      </c>
      <c r="L54" t="n">
        <v>14</v>
      </c>
      <c r="M54" t="n">
        <v>3</v>
      </c>
      <c r="N54" t="n">
        <v>30.81</v>
      </c>
      <c r="O54" t="n">
        <v>21065.06</v>
      </c>
      <c r="P54" t="n">
        <v>68.20999999999999</v>
      </c>
      <c r="Q54" t="n">
        <v>204.14</v>
      </c>
      <c r="R54" t="n">
        <v>24.18</v>
      </c>
      <c r="S54" t="n">
        <v>17.37</v>
      </c>
      <c r="T54" t="n">
        <v>1306.66</v>
      </c>
      <c r="U54" t="n">
        <v>0.72</v>
      </c>
      <c r="V54" t="n">
        <v>0.75</v>
      </c>
      <c r="W54" t="n">
        <v>1.14</v>
      </c>
      <c r="X54" t="n">
        <v>0.07000000000000001</v>
      </c>
      <c r="Y54" t="n">
        <v>1</v>
      </c>
      <c r="Z54" t="n">
        <v>10</v>
      </c>
      <c r="AA54" t="n">
        <v>50.35647907896407</v>
      </c>
      <c r="AB54" t="n">
        <v>68.89995624688163</v>
      </c>
      <c r="AC54" t="n">
        <v>62.32424112439025</v>
      </c>
      <c r="AD54" t="n">
        <v>50356.47907896407</v>
      </c>
      <c r="AE54" t="n">
        <v>68899.95624688163</v>
      </c>
      <c r="AF54" t="n">
        <v>2.650894454263175e-06</v>
      </c>
      <c r="AG54" t="n">
        <v>0.09583333333333333</v>
      </c>
      <c r="AH54" t="n">
        <v>62324.24112439025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10.8774</v>
      </c>
      <c r="E55" t="n">
        <v>9.19</v>
      </c>
      <c r="F55" t="n">
        <v>6.76</v>
      </c>
      <c r="G55" t="n">
        <v>81.17</v>
      </c>
      <c r="H55" t="n">
        <v>1.49</v>
      </c>
      <c r="I55" t="n">
        <v>5</v>
      </c>
      <c r="J55" t="n">
        <v>169.26</v>
      </c>
      <c r="K55" t="n">
        <v>49.1</v>
      </c>
      <c r="L55" t="n">
        <v>14.25</v>
      </c>
      <c r="M55" t="n">
        <v>3</v>
      </c>
      <c r="N55" t="n">
        <v>30.92</v>
      </c>
      <c r="O55" t="n">
        <v>21109.83</v>
      </c>
      <c r="P55" t="n">
        <v>67.56</v>
      </c>
      <c r="Q55" t="n">
        <v>204.14</v>
      </c>
      <c r="R55" t="n">
        <v>24.02</v>
      </c>
      <c r="S55" t="n">
        <v>17.37</v>
      </c>
      <c r="T55" t="n">
        <v>1229.64</v>
      </c>
      <c r="U55" t="n">
        <v>0.72</v>
      </c>
      <c r="V55" t="n">
        <v>0.75</v>
      </c>
      <c r="W55" t="n">
        <v>1.15</v>
      </c>
      <c r="X55" t="n">
        <v>0.07000000000000001</v>
      </c>
      <c r="Y55" t="n">
        <v>1</v>
      </c>
      <c r="Z55" t="n">
        <v>10</v>
      </c>
      <c r="AA55" t="n">
        <v>49.9995980293316</v>
      </c>
      <c r="AB55" t="n">
        <v>68.41165585029403</v>
      </c>
      <c r="AC55" t="n">
        <v>61.88254343231889</v>
      </c>
      <c r="AD55" t="n">
        <v>49999.5980293316</v>
      </c>
      <c r="AE55" t="n">
        <v>68411.65585029403</v>
      </c>
      <c r="AF55" t="n">
        <v>2.65145509804988e-06</v>
      </c>
      <c r="AG55" t="n">
        <v>0.09572916666666666</v>
      </c>
      <c r="AH55" t="n">
        <v>61882.54343231889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10.8751</v>
      </c>
      <c r="E56" t="n">
        <v>9.199999999999999</v>
      </c>
      <c r="F56" t="n">
        <v>6.77</v>
      </c>
      <c r="G56" t="n">
        <v>81.19</v>
      </c>
      <c r="H56" t="n">
        <v>1.52</v>
      </c>
      <c r="I56" t="n">
        <v>5</v>
      </c>
      <c r="J56" t="n">
        <v>169.63</v>
      </c>
      <c r="K56" t="n">
        <v>49.1</v>
      </c>
      <c r="L56" t="n">
        <v>14.5</v>
      </c>
      <c r="M56" t="n">
        <v>3</v>
      </c>
      <c r="N56" t="n">
        <v>31.03</v>
      </c>
      <c r="O56" t="n">
        <v>21154.64</v>
      </c>
      <c r="P56" t="n">
        <v>66.77</v>
      </c>
      <c r="Q56" t="n">
        <v>204.15</v>
      </c>
      <c r="R56" t="n">
        <v>24.26</v>
      </c>
      <c r="S56" t="n">
        <v>17.37</v>
      </c>
      <c r="T56" t="n">
        <v>1345.77</v>
      </c>
      <c r="U56" t="n">
        <v>0.72</v>
      </c>
      <c r="V56" t="n">
        <v>0.75</v>
      </c>
      <c r="W56" t="n">
        <v>1.14</v>
      </c>
      <c r="X56" t="n">
        <v>0.07000000000000001</v>
      </c>
      <c r="Y56" t="n">
        <v>1</v>
      </c>
      <c r="Z56" t="n">
        <v>10</v>
      </c>
      <c r="AA56" t="n">
        <v>49.63589532925876</v>
      </c>
      <c r="AB56" t="n">
        <v>67.9140217706239</v>
      </c>
      <c r="AC56" t="n">
        <v>61.43240285077852</v>
      </c>
      <c r="AD56" t="n">
        <v>49635.89532925876</v>
      </c>
      <c r="AE56" t="n">
        <v>67914.02177062391</v>
      </c>
      <c r="AF56" t="n">
        <v>2.650894454263175e-06</v>
      </c>
      <c r="AG56" t="n">
        <v>0.09583333333333333</v>
      </c>
      <c r="AH56" t="n">
        <v>61432.40285077852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10.8755</v>
      </c>
      <c r="E57" t="n">
        <v>9.199999999999999</v>
      </c>
      <c r="F57" t="n">
        <v>6.77</v>
      </c>
      <c r="G57" t="n">
        <v>81.19</v>
      </c>
      <c r="H57" t="n">
        <v>1.54</v>
      </c>
      <c r="I57" t="n">
        <v>5</v>
      </c>
      <c r="J57" t="n">
        <v>169.99</v>
      </c>
      <c r="K57" t="n">
        <v>49.1</v>
      </c>
      <c r="L57" t="n">
        <v>14.75</v>
      </c>
      <c r="M57" t="n">
        <v>3</v>
      </c>
      <c r="N57" t="n">
        <v>31.15</v>
      </c>
      <c r="O57" t="n">
        <v>21199.48</v>
      </c>
      <c r="P57" t="n">
        <v>66.41</v>
      </c>
      <c r="Q57" t="n">
        <v>204.14</v>
      </c>
      <c r="R57" t="n">
        <v>24.15</v>
      </c>
      <c r="S57" t="n">
        <v>17.37</v>
      </c>
      <c r="T57" t="n">
        <v>1290.4</v>
      </c>
      <c r="U57" t="n">
        <v>0.72</v>
      </c>
      <c r="V57" t="n">
        <v>0.75</v>
      </c>
      <c r="W57" t="n">
        <v>1.14</v>
      </c>
      <c r="X57" t="n">
        <v>0.07000000000000001</v>
      </c>
      <c r="Y57" t="n">
        <v>1</v>
      </c>
      <c r="Z57" t="n">
        <v>10</v>
      </c>
      <c r="AA57" t="n">
        <v>49.45400050464954</v>
      </c>
      <c r="AB57" t="n">
        <v>67.66514524696039</v>
      </c>
      <c r="AC57" t="n">
        <v>61.20727875323298</v>
      </c>
      <c r="AD57" t="n">
        <v>49454.00050464954</v>
      </c>
      <c r="AE57" t="n">
        <v>67665.1452469604</v>
      </c>
      <c r="AF57" t="n">
        <v>2.650991957530428e-06</v>
      </c>
      <c r="AG57" t="n">
        <v>0.09583333333333333</v>
      </c>
      <c r="AH57" t="n">
        <v>61207.27875323297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10.8696</v>
      </c>
      <c r="E58" t="n">
        <v>9.199999999999999</v>
      </c>
      <c r="F58" t="n">
        <v>6.77</v>
      </c>
      <c r="G58" t="n">
        <v>81.25</v>
      </c>
      <c r="H58" t="n">
        <v>1.56</v>
      </c>
      <c r="I58" t="n">
        <v>5</v>
      </c>
      <c r="J58" t="n">
        <v>170.35</v>
      </c>
      <c r="K58" t="n">
        <v>49.1</v>
      </c>
      <c r="L58" t="n">
        <v>15</v>
      </c>
      <c r="M58" t="n">
        <v>3</v>
      </c>
      <c r="N58" t="n">
        <v>31.26</v>
      </c>
      <c r="O58" t="n">
        <v>21244.37</v>
      </c>
      <c r="P58" t="n">
        <v>66.26000000000001</v>
      </c>
      <c r="Q58" t="n">
        <v>204.14</v>
      </c>
      <c r="R58" t="n">
        <v>24.39</v>
      </c>
      <c r="S58" t="n">
        <v>17.37</v>
      </c>
      <c r="T58" t="n">
        <v>1413.35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49.40471085546682</v>
      </c>
      <c r="AB58" t="n">
        <v>67.59770497444276</v>
      </c>
      <c r="AC58" t="n">
        <v>61.14627488567138</v>
      </c>
      <c r="AD58" t="n">
        <v>49404.71085546682</v>
      </c>
      <c r="AE58" t="n">
        <v>67597.70497444276</v>
      </c>
      <c r="AF58" t="n">
        <v>2.649553784338443e-06</v>
      </c>
      <c r="AG58" t="n">
        <v>0.09583333333333333</v>
      </c>
      <c r="AH58" t="n">
        <v>61146.27488567138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10.8686</v>
      </c>
      <c r="E59" t="n">
        <v>9.199999999999999</v>
      </c>
      <c r="F59" t="n">
        <v>6.77</v>
      </c>
      <c r="G59" t="n">
        <v>81.26000000000001</v>
      </c>
      <c r="H59" t="n">
        <v>1.58</v>
      </c>
      <c r="I59" t="n">
        <v>5</v>
      </c>
      <c r="J59" t="n">
        <v>170.72</v>
      </c>
      <c r="K59" t="n">
        <v>49.1</v>
      </c>
      <c r="L59" t="n">
        <v>15.25</v>
      </c>
      <c r="M59" t="n">
        <v>3</v>
      </c>
      <c r="N59" t="n">
        <v>31.37</v>
      </c>
      <c r="O59" t="n">
        <v>21289.29</v>
      </c>
      <c r="P59" t="n">
        <v>65.64</v>
      </c>
      <c r="Q59" t="n">
        <v>204.14</v>
      </c>
      <c r="R59" t="n">
        <v>24.26</v>
      </c>
      <c r="S59" t="n">
        <v>17.37</v>
      </c>
      <c r="T59" t="n">
        <v>1347.93</v>
      </c>
      <c r="U59" t="n">
        <v>0.72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49.09864426973753</v>
      </c>
      <c r="AB59" t="n">
        <v>67.17893116914338</v>
      </c>
      <c r="AC59" t="n">
        <v>60.7674682645969</v>
      </c>
      <c r="AD59" t="n">
        <v>49098.64426973753</v>
      </c>
      <c r="AE59" t="n">
        <v>67178.93116914338</v>
      </c>
      <c r="AF59" t="n">
        <v>2.64931002617031e-06</v>
      </c>
      <c r="AG59" t="n">
        <v>0.09583333333333333</v>
      </c>
      <c r="AH59" t="n">
        <v>60767.4682645969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10.9386</v>
      </c>
      <c r="E60" t="n">
        <v>9.140000000000001</v>
      </c>
      <c r="F60" t="n">
        <v>6.74</v>
      </c>
      <c r="G60" t="n">
        <v>101.15</v>
      </c>
      <c r="H60" t="n">
        <v>1.61</v>
      </c>
      <c r="I60" t="n">
        <v>4</v>
      </c>
      <c r="J60" t="n">
        <v>171.08</v>
      </c>
      <c r="K60" t="n">
        <v>49.1</v>
      </c>
      <c r="L60" t="n">
        <v>15.5</v>
      </c>
      <c r="M60" t="n">
        <v>2</v>
      </c>
      <c r="N60" t="n">
        <v>31.49</v>
      </c>
      <c r="O60" t="n">
        <v>21334.25</v>
      </c>
      <c r="P60" t="n">
        <v>64.59999999999999</v>
      </c>
      <c r="Q60" t="n">
        <v>204.14</v>
      </c>
      <c r="R60" t="n">
        <v>23.46</v>
      </c>
      <c r="S60" t="n">
        <v>17.37</v>
      </c>
      <c r="T60" t="n">
        <v>952.58</v>
      </c>
      <c r="U60" t="n">
        <v>0.74</v>
      </c>
      <c r="V60" t="n">
        <v>0.76</v>
      </c>
      <c r="W60" t="n">
        <v>1.14</v>
      </c>
      <c r="X60" t="n">
        <v>0.05</v>
      </c>
      <c r="Y60" t="n">
        <v>1</v>
      </c>
      <c r="Z60" t="n">
        <v>10</v>
      </c>
      <c r="AA60" t="n">
        <v>48.21437977196439</v>
      </c>
      <c r="AB60" t="n">
        <v>65.96904147229439</v>
      </c>
      <c r="AC60" t="n">
        <v>59.67304874232396</v>
      </c>
      <c r="AD60" t="n">
        <v>48214.37977196439</v>
      </c>
      <c r="AE60" t="n">
        <v>65969.0414722944</v>
      </c>
      <c r="AF60" t="n">
        <v>2.66637309793962e-06</v>
      </c>
      <c r="AG60" t="n">
        <v>0.09520833333333334</v>
      </c>
      <c r="AH60" t="n">
        <v>59673.04874232395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10.9316</v>
      </c>
      <c r="E61" t="n">
        <v>9.15</v>
      </c>
      <c r="F61" t="n">
        <v>6.75</v>
      </c>
      <c r="G61" t="n">
        <v>101.24</v>
      </c>
      <c r="H61" t="n">
        <v>1.63</v>
      </c>
      <c r="I61" t="n">
        <v>4</v>
      </c>
      <c r="J61" t="n">
        <v>171.45</v>
      </c>
      <c r="K61" t="n">
        <v>49.1</v>
      </c>
      <c r="L61" t="n">
        <v>15.75</v>
      </c>
      <c r="M61" t="n">
        <v>2</v>
      </c>
      <c r="N61" t="n">
        <v>31.6</v>
      </c>
      <c r="O61" t="n">
        <v>21379.25</v>
      </c>
      <c r="P61" t="n">
        <v>64.79000000000001</v>
      </c>
      <c r="Q61" t="n">
        <v>204.14</v>
      </c>
      <c r="R61" t="n">
        <v>23.63</v>
      </c>
      <c r="S61" t="n">
        <v>17.37</v>
      </c>
      <c r="T61" t="n">
        <v>1039.34</v>
      </c>
      <c r="U61" t="n">
        <v>0.74</v>
      </c>
      <c r="V61" t="n">
        <v>0.76</v>
      </c>
      <c r="W61" t="n">
        <v>1.14</v>
      </c>
      <c r="X61" t="n">
        <v>0.06</v>
      </c>
      <c r="Y61" t="n">
        <v>1</v>
      </c>
      <c r="Z61" t="n">
        <v>10</v>
      </c>
      <c r="AA61" t="n">
        <v>48.35995677092703</v>
      </c>
      <c r="AB61" t="n">
        <v>66.16822634467891</v>
      </c>
      <c r="AC61" t="n">
        <v>59.85322369004588</v>
      </c>
      <c r="AD61" t="n">
        <v>48359.95677092703</v>
      </c>
      <c r="AE61" t="n">
        <v>66168.22634467891</v>
      </c>
      <c r="AF61" t="n">
        <v>2.664666790762689e-06</v>
      </c>
      <c r="AG61" t="n">
        <v>0.09531250000000001</v>
      </c>
      <c r="AH61" t="n">
        <v>59853.22369004588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10.9306</v>
      </c>
      <c r="E62" t="n">
        <v>9.15</v>
      </c>
      <c r="F62" t="n">
        <v>6.75</v>
      </c>
      <c r="G62" t="n">
        <v>101.25</v>
      </c>
      <c r="H62" t="n">
        <v>1.65</v>
      </c>
      <c r="I62" t="n">
        <v>4</v>
      </c>
      <c r="J62" t="n">
        <v>171.81</v>
      </c>
      <c r="K62" t="n">
        <v>49.1</v>
      </c>
      <c r="L62" t="n">
        <v>16</v>
      </c>
      <c r="M62" t="n">
        <v>1</v>
      </c>
      <c r="N62" t="n">
        <v>31.72</v>
      </c>
      <c r="O62" t="n">
        <v>21424.29</v>
      </c>
      <c r="P62" t="n">
        <v>64.92</v>
      </c>
      <c r="Q62" t="n">
        <v>204.16</v>
      </c>
      <c r="R62" t="n">
        <v>23.63</v>
      </c>
      <c r="S62" t="n">
        <v>17.37</v>
      </c>
      <c r="T62" t="n">
        <v>1034.87</v>
      </c>
      <c r="U62" t="n">
        <v>0.74</v>
      </c>
      <c r="V62" t="n">
        <v>0.76</v>
      </c>
      <c r="W62" t="n">
        <v>1.14</v>
      </c>
      <c r="X62" t="n">
        <v>0.06</v>
      </c>
      <c r="Y62" t="n">
        <v>1</v>
      </c>
      <c r="Z62" t="n">
        <v>10</v>
      </c>
      <c r="AA62" t="n">
        <v>48.42892922994402</v>
      </c>
      <c r="AB62" t="n">
        <v>66.26259750595604</v>
      </c>
      <c r="AC62" t="n">
        <v>59.93858820014151</v>
      </c>
      <c r="AD62" t="n">
        <v>48428.92922994403</v>
      </c>
      <c r="AE62" t="n">
        <v>66262.59750595604</v>
      </c>
      <c r="AF62" t="n">
        <v>2.664423032594556e-06</v>
      </c>
      <c r="AG62" t="n">
        <v>0.09531250000000001</v>
      </c>
      <c r="AH62" t="n">
        <v>59938.58820014151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10.93</v>
      </c>
      <c r="E63" t="n">
        <v>9.15</v>
      </c>
      <c r="F63" t="n">
        <v>6.75</v>
      </c>
      <c r="G63" t="n">
        <v>101.26</v>
      </c>
      <c r="H63" t="n">
        <v>1.67</v>
      </c>
      <c r="I63" t="n">
        <v>4</v>
      </c>
      <c r="J63" t="n">
        <v>172.18</v>
      </c>
      <c r="K63" t="n">
        <v>49.1</v>
      </c>
      <c r="L63" t="n">
        <v>16.25</v>
      </c>
      <c r="M63" t="n">
        <v>0</v>
      </c>
      <c r="N63" t="n">
        <v>31.83</v>
      </c>
      <c r="O63" t="n">
        <v>21469.36</v>
      </c>
      <c r="P63" t="n">
        <v>65.03</v>
      </c>
      <c r="Q63" t="n">
        <v>204.15</v>
      </c>
      <c r="R63" t="n">
        <v>23.57</v>
      </c>
      <c r="S63" t="n">
        <v>17.37</v>
      </c>
      <c r="T63" t="n">
        <v>1005.46</v>
      </c>
      <c r="U63" t="n">
        <v>0.74</v>
      </c>
      <c r="V63" t="n">
        <v>0.76</v>
      </c>
      <c r="W63" t="n">
        <v>1.15</v>
      </c>
      <c r="X63" t="n">
        <v>0.06</v>
      </c>
      <c r="Y63" t="n">
        <v>1</v>
      </c>
      <c r="Z63" t="n">
        <v>10</v>
      </c>
      <c r="AA63" t="n">
        <v>48.48625130441216</v>
      </c>
      <c r="AB63" t="n">
        <v>66.34102809711476</v>
      </c>
      <c r="AC63" t="n">
        <v>60.00953348575809</v>
      </c>
      <c r="AD63" t="n">
        <v>48486.25130441217</v>
      </c>
      <c r="AE63" t="n">
        <v>66341.02809711476</v>
      </c>
      <c r="AF63" t="n">
        <v>2.664276777693676e-06</v>
      </c>
      <c r="AG63" t="n">
        <v>0.09531250000000001</v>
      </c>
      <c r="AH63" t="n">
        <v>60009.53348575809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7.18</v>
      </c>
      <c r="E2" t="n">
        <v>13.93</v>
      </c>
      <c r="F2" t="n">
        <v>8.369999999999999</v>
      </c>
      <c r="G2" t="n">
        <v>6.05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113.42</v>
      </c>
      <c r="Q2" t="n">
        <v>204.22</v>
      </c>
      <c r="R2" t="n">
        <v>74.25</v>
      </c>
      <c r="S2" t="n">
        <v>17.37</v>
      </c>
      <c r="T2" t="n">
        <v>25951.85</v>
      </c>
      <c r="U2" t="n">
        <v>0.23</v>
      </c>
      <c r="V2" t="n">
        <v>0.61</v>
      </c>
      <c r="W2" t="n">
        <v>1.27</v>
      </c>
      <c r="X2" t="n">
        <v>1.68</v>
      </c>
      <c r="Y2" t="n">
        <v>1</v>
      </c>
      <c r="Z2" t="n">
        <v>10</v>
      </c>
      <c r="AA2" t="n">
        <v>117.5215764995728</v>
      </c>
      <c r="AB2" t="n">
        <v>160.7982056526845</v>
      </c>
      <c r="AC2" t="n">
        <v>145.4518505869356</v>
      </c>
      <c r="AD2" t="n">
        <v>117521.5764995728</v>
      </c>
      <c r="AE2" t="n">
        <v>160798.2056526845</v>
      </c>
      <c r="AF2" t="n">
        <v>1.689317670202205e-06</v>
      </c>
      <c r="AG2" t="n">
        <v>0.1451041666666667</v>
      </c>
      <c r="AH2" t="n">
        <v>145451.8505869356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7.8251</v>
      </c>
      <c r="E3" t="n">
        <v>12.78</v>
      </c>
      <c r="F3" t="n">
        <v>7.97</v>
      </c>
      <c r="G3" t="n">
        <v>7.59</v>
      </c>
      <c r="H3" t="n">
        <v>0.12</v>
      </c>
      <c r="I3" t="n">
        <v>63</v>
      </c>
      <c r="J3" t="n">
        <v>186.07</v>
      </c>
      <c r="K3" t="n">
        <v>53.44</v>
      </c>
      <c r="L3" t="n">
        <v>1.25</v>
      </c>
      <c r="M3" t="n">
        <v>61</v>
      </c>
      <c r="N3" t="n">
        <v>36.39</v>
      </c>
      <c r="O3" t="n">
        <v>23182.76</v>
      </c>
      <c r="P3" t="n">
        <v>107.76</v>
      </c>
      <c r="Q3" t="n">
        <v>204.17</v>
      </c>
      <c r="R3" t="n">
        <v>61.45</v>
      </c>
      <c r="S3" t="n">
        <v>17.37</v>
      </c>
      <c r="T3" t="n">
        <v>19651.02</v>
      </c>
      <c r="U3" t="n">
        <v>0.28</v>
      </c>
      <c r="V3" t="n">
        <v>0.64</v>
      </c>
      <c r="W3" t="n">
        <v>1.24</v>
      </c>
      <c r="X3" t="n">
        <v>1.27</v>
      </c>
      <c r="Y3" t="n">
        <v>1</v>
      </c>
      <c r="Z3" t="n">
        <v>10</v>
      </c>
      <c r="AA3" t="n">
        <v>102.7380961884908</v>
      </c>
      <c r="AB3" t="n">
        <v>140.5707956899508</v>
      </c>
      <c r="AC3" t="n">
        <v>127.1549162416907</v>
      </c>
      <c r="AD3" t="n">
        <v>102738.0961884908</v>
      </c>
      <c r="AE3" t="n">
        <v>140570.7956899508</v>
      </c>
      <c r="AF3" t="n">
        <v>1.841097451406584e-06</v>
      </c>
      <c r="AG3" t="n">
        <v>0.133125</v>
      </c>
      <c r="AH3" t="n">
        <v>127154.9162416907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8.280799999999999</v>
      </c>
      <c r="E4" t="n">
        <v>12.08</v>
      </c>
      <c r="F4" t="n">
        <v>7.71</v>
      </c>
      <c r="G4" t="n">
        <v>9.07</v>
      </c>
      <c r="H4" t="n">
        <v>0.14</v>
      </c>
      <c r="I4" t="n">
        <v>51</v>
      </c>
      <c r="J4" t="n">
        <v>186.45</v>
      </c>
      <c r="K4" t="n">
        <v>53.44</v>
      </c>
      <c r="L4" t="n">
        <v>1.5</v>
      </c>
      <c r="M4" t="n">
        <v>49</v>
      </c>
      <c r="N4" t="n">
        <v>36.51</v>
      </c>
      <c r="O4" t="n">
        <v>23229.42</v>
      </c>
      <c r="P4" t="n">
        <v>104.1</v>
      </c>
      <c r="Q4" t="n">
        <v>204.27</v>
      </c>
      <c r="R4" t="n">
        <v>53.57</v>
      </c>
      <c r="S4" t="n">
        <v>17.37</v>
      </c>
      <c r="T4" t="n">
        <v>15770.83</v>
      </c>
      <c r="U4" t="n">
        <v>0.32</v>
      </c>
      <c r="V4" t="n">
        <v>0.66</v>
      </c>
      <c r="W4" t="n">
        <v>1.22</v>
      </c>
      <c r="X4" t="n">
        <v>1.02</v>
      </c>
      <c r="Y4" t="n">
        <v>1</v>
      </c>
      <c r="Z4" t="n">
        <v>10</v>
      </c>
      <c r="AA4" t="n">
        <v>93.97460386808574</v>
      </c>
      <c r="AB4" t="n">
        <v>128.5801988791837</v>
      </c>
      <c r="AC4" t="n">
        <v>116.308685161631</v>
      </c>
      <c r="AD4" t="n">
        <v>93974.60386808573</v>
      </c>
      <c r="AE4" t="n">
        <v>128580.1988791837</v>
      </c>
      <c r="AF4" t="n">
        <v>1.948315008831535e-06</v>
      </c>
      <c r="AG4" t="n">
        <v>0.1258333333333333</v>
      </c>
      <c r="AH4" t="n">
        <v>116308.685161631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8.610200000000001</v>
      </c>
      <c r="E5" t="n">
        <v>11.61</v>
      </c>
      <c r="F5" t="n">
        <v>7.54</v>
      </c>
      <c r="G5" t="n">
        <v>10.53</v>
      </c>
      <c r="H5" t="n">
        <v>0.17</v>
      </c>
      <c r="I5" t="n">
        <v>43</v>
      </c>
      <c r="J5" t="n">
        <v>186.83</v>
      </c>
      <c r="K5" t="n">
        <v>53.44</v>
      </c>
      <c r="L5" t="n">
        <v>1.75</v>
      </c>
      <c r="M5" t="n">
        <v>41</v>
      </c>
      <c r="N5" t="n">
        <v>36.64</v>
      </c>
      <c r="O5" t="n">
        <v>23276.13</v>
      </c>
      <c r="P5" t="n">
        <v>101.75</v>
      </c>
      <c r="Q5" t="n">
        <v>204.16</v>
      </c>
      <c r="R5" t="n">
        <v>48.45</v>
      </c>
      <c r="S5" t="n">
        <v>17.37</v>
      </c>
      <c r="T5" t="n">
        <v>13253.53</v>
      </c>
      <c r="U5" t="n">
        <v>0.36</v>
      </c>
      <c r="V5" t="n">
        <v>0.68</v>
      </c>
      <c r="W5" t="n">
        <v>1.21</v>
      </c>
      <c r="X5" t="n">
        <v>0.85</v>
      </c>
      <c r="Y5" t="n">
        <v>1</v>
      </c>
      <c r="Z5" t="n">
        <v>10</v>
      </c>
      <c r="AA5" t="n">
        <v>88.4568128210651</v>
      </c>
      <c r="AB5" t="n">
        <v>121.0305137408931</v>
      </c>
      <c r="AC5" t="n">
        <v>109.4795313768868</v>
      </c>
      <c r="AD5" t="n">
        <v>88456.8128210651</v>
      </c>
      <c r="AE5" t="n">
        <v>121030.5137408931</v>
      </c>
      <c r="AF5" t="n">
        <v>2.025816574369781e-06</v>
      </c>
      <c r="AG5" t="n">
        <v>0.1209375</v>
      </c>
      <c r="AH5" t="n">
        <v>109479.5313768868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8.8803</v>
      </c>
      <c r="E6" t="n">
        <v>11.26</v>
      </c>
      <c r="F6" t="n">
        <v>7.42</v>
      </c>
      <c r="G6" t="n">
        <v>12.02</v>
      </c>
      <c r="H6" t="n">
        <v>0.19</v>
      </c>
      <c r="I6" t="n">
        <v>37</v>
      </c>
      <c r="J6" t="n">
        <v>187.21</v>
      </c>
      <c r="K6" t="n">
        <v>53.44</v>
      </c>
      <c r="L6" t="n">
        <v>2</v>
      </c>
      <c r="M6" t="n">
        <v>35</v>
      </c>
      <c r="N6" t="n">
        <v>36.77</v>
      </c>
      <c r="O6" t="n">
        <v>23322.88</v>
      </c>
      <c r="P6" t="n">
        <v>99.8</v>
      </c>
      <c r="Q6" t="n">
        <v>204.14</v>
      </c>
      <c r="R6" t="n">
        <v>44.42</v>
      </c>
      <c r="S6" t="n">
        <v>17.37</v>
      </c>
      <c r="T6" t="n">
        <v>11268.53</v>
      </c>
      <c r="U6" t="n">
        <v>0.39</v>
      </c>
      <c r="V6" t="n">
        <v>0.6899999999999999</v>
      </c>
      <c r="W6" t="n">
        <v>1.2</v>
      </c>
      <c r="X6" t="n">
        <v>0.72</v>
      </c>
      <c r="Y6" t="n">
        <v>1</v>
      </c>
      <c r="Z6" t="n">
        <v>10</v>
      </c>
      <c r="AA6" t="n">
        <v>84.27922029714922</v>
      </c>
      <c r="AB6" t="n">
        <v>115.3145473472995</v>
      </c>
      <c r="AC6" t="n">
        <v>104.3090887934868</v>
      </c>
      <c r="AD6" t="n">
        <v>84279.22029714922</v>
      </c>
      <c r="AE6" t="n">
        <v>115314.5473472995</v>
      </c>
      <c r="AF6" t="n">
        <v>2.089365975863042e-06</v>
      </c>
      <c r="AG6" t="n">
        <v>0.1172916666666667</v>
      </c>
      <c r="AH6" t="n">
        <v>104309.0887934867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9.056100000000001</v>
      </c>
      <c r="E7" t="n">
        <v>11.04</v>
      </c>
      <c r="F7" t="n">
        <v>7.35</v>
      </c>
      <c r="G7" t="n">
        <v>13.36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98.72</v>
      </c>
      <c r="Q7" t="n">
        <v>204.19</v>
      </c>
      <c r="R7" t="n">
        <v>42.1</v>
      </c>
      <c r="S7" t="n">
        <v>17.37</v>
      </c>
      <c r="T7" t="n">
        <v>10129.75</v>
      </c>
      <c r="U7" t="n">
        <v>0.41</v>
      </c>
      <c r="V7" t="n">
        <v>0.7</v>
      </c>
      <c r="W7" t="n">
        <v>1.19</v>
      </c>
      <c r="X7" t="n">
        <v>0.65</v>
      </c>
      <c r="Y7" t="n">
        <v>1</v>
      </c>
      <c r="Z7" t="n">
        <v>10</v>
      </c>
      <c r="AA7" t="n">
        <v>81.83025924701487</v>
      </c>
      <c r="AB7" t="n">
        <v>111.9637707979709</v>
      </c>
      <c r="AC7" t="n">
        <v>101.2781056551806</v>
      </c>
      <c r="AD7" t="n">
        <v>81830.25924701487</v>
      </c>
      <c r="AE7" t="n">
        <v>111963.7707979709</v>
      </c>
      <c r="AF7" t="n">
        <v>2.130728377871614e-06</v>
      </c>
      <c r="AG7" t="n">
        <v>0.115</v>
      </c>
      <c r="AH7" t="n">
        <v>101278.1056551806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9.2486</v>
      </c>
      <c r="E8" t="n">
        <v>10.81</v>
      </c>
      <c r="F8" t="n">
        <v>7.26</v>
      </c>
      <c r="G8" t="n">
        <v>15.03</v>
      </c>
      <c r="H8" t="n">
        <v>0.24</v>
      </c>
      <c r="I8" t="n">
        <v>29</v>
      </c>
      <c r="J8" t="n">
        <v>187.97</v>
      </c>
      <c r="K8" t="n">
        <v>53.44</v>
      </c>
      <c r="L8" t="n">
        <v>2.5</v>
      </c>
      <c r="M8" t="n">
        <v>27</v>
      </c>
      <c r="N8" t="n">
        <v>37.03</v>
      </c>
      <c r="O8" t="n">
        <v>23416.52</v>
      </c>
      <c r="P8" t="n">
        <v>97.44</v>
      </c>
      <c r="Q8" t="n">
        <v>204.18</v>
      </c>
      <c r="R8" t="n">
        <v>39.76</v>
      </c>
      <c r="S8" t="n">
        <v>17.37</v>
      </c>
      <c r="T8" t="n">
        <v>8978.32</v>
      </c>
      <c r="U8" t="n">
        <v>0.44</v>
      </c>
      <c r="V8" t="n">
        <v>0.7</v>
      </c>
      <c r="W8" t="n">
        <v>1.18</v>
      </c>
      <c r="X8" t="n">
        <v>0.57</v>
      </c>
      <c r="Y8" t="n">
        <v>1</v>
      </c>
      <c r="Z8" t="n">
        <v>10</v>
      </c>
      <c r="AA8" t="n">
        <v>79.16165124080469</v>
      </c>
      <c r="AB8" t="n">
        <v>108.3124635931998</v>
      </c>
      <c r="AC8" t="n">
        <v>97.9752740853898</v>
      </c>
      <c r="AD8" t="n">
        <v>79161.65124080468</v>
      </c>
      <c r="AE8" t="n">
        <v>108312.4635931998</v>
      </c>
      <c r="AF8" t="n">
        <v>2.176019972789988e-06</v>
      </c>
      <c r="AG8" t="n">
        <v>0.1126041666666667</v>
      </c>
      <c r="AH8" t="n">
        <v>97975.2740853898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9.3545</v>
      </c>
      <c r="E9" t="n">
        <v>10.69</v>
      </c>
      <c r="F9" t="n">
        <v>7.22</v>
      </c>
      <c r="G9" t="n">
        <v>16.04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96.67</v>
      </c>
      <c r="Q9" t="n">
        <v>204.16</v>
      </c>
      <c r="R9" t="n">
        <v>38.06</v>
      </c>
      <c r="S9" t="n">
        <v>17.37</v>
      </c>
      <c r="T9" t="n">
        <v>8135.14</v>
      </c>
      <c r="U9" t="n">
        <v>0.46</v>
      </c>
      <c r="V9" t="n">
        <v>0.71</v>
      </c>
      <c r="W9" t="n">
        <v>1.19</v>
      </c>
      <c r="X9" t="n">
        <v>0.53</v>
      </c>
      <c r="Y9" t="n">
        <v>1</v>
      </c>
      <c r="Z9" t="n">
        <v>10</v>
      </c>
      <c r="AA9" t="n">
        <v>77.72790532002789</v>
      </c>
      <c r="AB9" t="n">
        <v>106.3507491719881</v>
      </c>
      <c r="AC9" t="n">
        <v>96.20078293525445</v>
      </c>
      <c r="AD9" t="n">
        <v>77727.90532002789</v>
      </c>
      <c r="AE9" t="n">
        <v>106350.7491719881</v>
      </c>
      <c r="AF9" t="n">
        <v>2.200936232020408e-06</v>
      </c>
      <c r="AG9" t="n">
        <v>0.1113541666666667</v>
      </c>
      <c r="AH9" t="n">
        <v>96200.78293525445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9.511699999999999</v>
      </c>
      <c r="E10" t="n">
        <v>10.51</v>
      </c>
      <c r="F10" t="n">
        <v>7.15</v>
      </c>
      <c r="G10" t="n">
        <v>17.88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95.59999999999999</v>
      </c>
      <c r="Q10" t="n">
        <v>204.15</v>
      </c>
      <c r="R10" t="n">
        <v>36.24</v>
      </c>
      <c r="S10" t="n">
        <v>17.37</v>
      </c>
      <c r="T10" t="n">
        <v>7243.51</v>
      </c>
      <c r="U10" t="n">
        <v>0.48</v>
      </c>
      <c r="V10" t="n">
        <v>0.71</v>
      </c>
      <c r="W10" t="n">
        <v>1.17</v>
      </c>
      <c r="X10" t="n">
        <v>0.46</v>
      </c>
      <c r="Y10" t="n">
        <v>1</v>
      </c>
      <c r="Z10" t="n">
        <v>10</v>
      </c>
      <c r="AA10" t="n">
        <v>75.67179481515495</v>
      </c>
      <c r="AB10" t="n">
        <v>103.5374880700288</v>
      </c>
      <c r="AC10" t="n">
        <v>93.65601552442851</v>
      </c>
      <c r="AD10" t="n">
        <v>75671.79481515495</v>
      </c>
      <c r="AE10" t="n">
        <v>103537.4880700288</v>
      </c>
      <c r="AF10" t="n">
        <v>2.237922407195308e-06</v>
      </c>
      <c r="AG10" t="n">
        <v>0.1094791666666667</v>
      </c>
      <c r="AH10" t="n">
        <v>93656.01552442851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9.6195</v>
      </c>
      <c r="E11" t="n">
        <v>10.4</v>
      </c>
      <c r="F11" t="n">
        <v>7.11</v>
      </c>
      <c r="G11" t="n">
        <v>19.39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94.86</v>
      </c>
      <c r="Q11" t="n">
        <v>204.16</v>
      </c>
      <c r="R11" t="n">
        <v>34.86</v>
      </c>
      <c r="S11" t="n">
        <v>17.37</v>
      </c>
      <c r="T11" t="n">
        <v>6562.53</v>
      </c>
      <c r="U11" t="n">
        <v>0.5</v>
      </c>
      <c r="V11" t="n">
        <v>0.72</v>
      </c>
      <c r="W11" t="n">
        <v>1.17</v>
      </c>
      <c r="X11" t="n">
        <v>0.42</v>
      </c>
      <c r="Y11" t="n">
        <v>1</v>
      </c>
      <c r="Z11" t="n">
        <v>10</v>
      </c>
      <c r="AA11" t="n">
        <v>74.31848180325227</v>
      </c>
      <c r="AB11" t="n">
        <v>101.6858255031881</v>
      </c>
      <c r="AC11" t="n">
        <v>91.98107303414176</v>
      </c>
      <c r="AD11" t="n">
        <v>74318.48180325227</v>
      </c>
      <c r="AE11" t="n">
        <v>101685.8255031881</v>
      </c>
      <c r="AF11" t="n">
        <v>2.263285700349598e-06</v>
      </c>
      <c r="AG11" t="n">
        <v>0.1083333333333333</v>
      </c>
      <c r="AH11" t="n">
        <v>91981.07303414175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9.6761</v>
      </c>
      <c r="E12" t="n">
        <v>10.33</v>
      </c>
      <c r="F12" t="n">
        <v>7.08</v>
      </c>
      <c r="G12" t="n">
        <v>20.24</v>
      </c>
      <c r="H12" t="n">
        <v>0.33</v>
      </c>
      <c r="I12" t="n">
        <v>21</v>
      </c>
      <c r="J12" t="n">
        <v>189.49</v>
      </c>
      <c r="K12" t="n">
        <v>53.44</v>
      </c>
      <c r="L12" t="n">
        <v>3.5</v>
      </c>
      <c r="M12" t="n">
        <v>19</v>
      </c>
      <c r="N12" t="n">
        <v>37.55</v>
      </c>
      <c r="O12" t="n">
        <v>23604.32</v>
      </c>
      <c r="P12" t="n">
        <v>94.31999999999999</v>
      </c>
      <c r="Q12" t="n">
        <v>204.19</v>
      </c>
      <c r="R12" t="n">
        <v>34.08</v>
      </c>
      <c r="S12" t="n">
        <v>17.37</v>
      </c>
      <c r="T12" t="n">
        <v>6177.13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  <c r="AA12" t="n">
        <v>73.51087982806415</v>
      </c>
      <c r="AB12" t="n">
        <v>100.5808288518516</v>
      </c>
      <c r="AC12" t="n">
        <v>90.98153571233595</v>
      </c>
      <c r="AD12" t="n">
        <v>73510.87982806415</v>
      </c>
      <c r="AE12" t="n">
        <v>100580.8288518516</v>
      </c>
      <c r="AF12" t="n">
        <v>2.276602605660662e-06</v>
      </c>
      <c r="AG12" t="n">
        <v>0.1076041666666667</v>
      </c>
      <c r="AH12" t="n">
        <v>90981.53571233596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9.7746</v>
      </c>
      <c r="E13" t="n">
        <v>10.23</v>
      </c>
      <c r="F13" t="n">
        <v>7.05</v>
      </c>
      <c r="G13" t="n">
        <v>22.28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93.76000000000001</v>
      </c>
      <c r="Q13" t="n">
        <v>204.14</v>
      </c>
      <c r="R13" t="n">
        <v>32.94</v>
      </c>
      <c r="S13" t="n">
        <v>17.37</v>
      </c>
      <c r="T13" t="n">
        <v>5614.93</v>
      </c>
      <c r="U13" t="n">
        <v>0.53</v>
      </c>
      <c r="V13" t="n">
        <v>0.72</v>
      </c>
      <c r="W13" t="n">
        <v>1.17</v>
      </c>
      <c r="X13" t="n">
        <v>0.36</v>
      </c>
      <c r="Y13" t="n">
        <v>1</v>
      </c>
      <c r="Z13" t="n">
        <v>10</v>
      </c>
      <c r="AA13" t="n">
        <v>72.39724967665089</v>
      </c>
      <c r="AB13" t="n">
        <v>99.05711094879392</v>
      </c>
      <c r="AC13" t="n">
        <v>89.60323930739408</v>
      </c>
      <c r="AD13" t="n">
        <v>72397.24967665088</v>
      </c>
      <c r="AE13" t="n">
        <v>99057.11094879392</v>
      </c>
      <c r="AF13" t="n">
        <v>2.299777785398116e-06</v>
      </c>
      <c r="AG13" t="n">
        <v>0.1065625</v>
      </c>
      <c r="AH13" t="n">
        <v>89603.23930739408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9.8431</v>
      </c>
      <c r="E14" t="n">
        <v>10.16</v>
      </c>
      <c r="F14" t="n">
        <v>7.02</v>
      </c>
      <c r="G14" t="n">
        <v>23.4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93.23999999999999</v>
      </c>
      <c r="Q14" t="n">
        <v>204.14</v>
      </c>
      <c r="R14" t="n">
        <v>32</v>
      </c>
      <c r="S14" t="n">
        <v>17.37</v>
      </c>
      <c r="T14" t="n">
        <v>5149.87</v>
      </c>
      <c r="U14" t="n">
        <v>0.54</v>
      </c>
      <c r="V14" t="n">
        <v>0.73</v>
      </c>
      <c r="W14" t="n">
        <v>1.17</v>
      </c>
      <c r="X14" t="n">
        <v>0.33</v>
      </c>
      <c r="Y14" t="n">
        <v>1</v>
      </c>
      <c r="Z14" t="n">
        <v>10</v>
      </c>
      <c r="AA14" t="n">
        <v>71.54021705758831</v>
      </c>
      <c r="AB14" t="n">
        <v>97.88448110978243</v>
      </c>
      <c r="AC14" t="n">
        <v>88.54252361442113</v>
      </c>
      <c r="AD14" t="n">
        <v>71540.21705758831</v>
      </c>
      <c r="AE14" t="n">
        <v>97884.48110978243</v>
      </c>
      <c r="AF14" t="n">
        <v>2.315894534758681e-06</v>
      </c>
      <c r="AG14" t="n">
        <v>0.1058333333333333</v>
      </c>
      <c r="AH14" t="n">
        <v>88542.52361442112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9.8787</v>
      </c>
      <c r="E15" t="n">
        <v>10.12</v>
      </c>
      <c r="F15" t="n">
        <v>7.02</v>
      </c>
      <c r="G15" t="n">
        <v>24.78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93.05</v>
      </c>
      <c r="Q15" t="n">
        <v>204.16</v>
      </c>
      <c r="R15" t="n">
        <v>32.11</v>
      </c>
      <c r="S15" t="n">
        <v>17.37</v>
      </c>
      <c r="T15" t="n">
        <v>5213.86</v>
      </c>
      <c r="U15" t="n">
        <v>0.54</v>
      </c>
      <c r="V15" t="n">
        <v>0.73</v>
      </c>
      <c r="W15" t="n">
        <v>1.16</v>
      </c>
      <c r="X15" t="n">
        <v>0.33</v>
      </c>
      <c r="Y15" t="n">
        <v>1</v>
      </c>
      <c r="Z15" t="n">
        <v>10</v>
      </c>
      <c r="AA15" t="n">
        <v>71.18351962352307</v>
      </c>
      <c r="AB15" t="n">
        <v>97.39643194411445</v>
      </c>
      <c r="AC15" t="n">
        <v>88.10105317614305</v>
      </c>
      <c r="AD15" t="n">
        <v>71183.51962352307</v>
      </c>
      <c r="AE15" t="n">
        <v>97396.43194411445</v>
      </c>
      <c r="AF15" t="n">
        <v>2.324270538805923e-06</v>
      </c>
      <c r="AG15" t="n">
        <v>0.1054166666666667</v>
      </c>
      <c r="AH15" t="n">
        <v>88101.05317614306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9.939500000000001</v>
      </c>
      <c r="E16" t="n">
        <v>10.06</v>
      </c>
      <c r="F16" t="n">
        <v>7</v>
      </c>
      <c r="G16" t="n">
        <v>26.24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92.56</v>
      </c>
      <c r="Q16" t="n">
        <v>204.16</v>
      </c>
      <c r="R16" t="n">
        <v>31.13</v>
      </c>
      <c r="S16" t="n">
        <v>17.37</v>
      </c>
      <c r="T16" t="n">
        <v>4728.78</v>
      </c>
      <c r="U16" t="n">
        <v>0.5600000000000001</v>
      </c>
      <c r="V16" t="n">
        <v>0.73</v>
      </c>
      <c r="W16" t="n">
        <v>1.17</v>
      </c>
      <c r="X16" t="n">
        <v>0.3</v>
      </c>
      <c r="Y16" t="n">
        <v>1</v>
      </c>
      <c r="Z16" t="n">
        <v>10</v>
      </c>
      <c r="AA16" t="n">
        <v>70.43894654494572</v>
      </c>
      <c r="AB16" t="n">
        <v>96.37767420975953</v>
      </c>
      <c r="AC16" t="n">
        <v>87.1795242501192</v>
      </c>
      <c r="AD16" t="n">
        <v>70438.94654494572</v>
      </c>
      <c r="AE16" t="n">
        <v>96377.67420975953</v>
      </c>
      <c r="AF16" t="n">
        <v>2.338575624369752e-06</v>
      </c>
      <c r="AG16" t="n">
        <v>0.1047916666666667</v>
      </c>
      <c r="AH16" t="n">
        <v>87179.5242501192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9.988899999999999</v>
      </c>
      <c r="E17" t="n">
        <v>10.01</v>
      </c>
      <c r="F17" t="n">
        <v>6.98</v>
      </c>
      <c r="G17" t="n">
        <v>27.94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92.27</v>
      </c>
      <c r="Q17" t="n">
        <v>204.15</v>
      </c>
      <c r="R17" t="n">
        <v>31.17</v>
      </c>
      <c r="S17" t="n">
        <v>17.37</v>
      </c>
      <c r="T17" t="n">
        <v>4753.82</v>
      </c>
      <c r="U17" t="n">
        <v>0.5600000000000001</v>
      </c>
      <c r="V17" t="n">
        <v>0.73</v>
      </c>
      <c r="W17" t="n">
        <v>1.16</v>
      </c>
      <c r="X17" t="n">
        <v>0.29</v>
      </c>
      <c r="Y17" t="n">
        <v>1</v>
      </c>
      <c r="Z17" t="n">
        <v>10</v>
      </c>
      <c r="AA17" t="n">
        <v>69.89000799454864</v>
      </c>
      <c r="AB17" t="n">
        <v>95.62659226764696</v>
      </c>
      <c r="AC17" t="n">
        <v>86.50012451441145</v>
      </c>
      <c r="AD17" t="n">
        <v>69890.00799454864</v>
      </c>
      <c r="AE17" t="n">
        <v>95626.59226764695</v>
      </c>
      <c r="AF17" t="n">
        <v>2.350198506390363e-06</v>
      </c>
      <c r="AG17" t="n">
        <v>0.1042708333333333</v>
      </c>
      <c r="AH17" t="n">
        <v>86500.12451441145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10.0017</v>
      </c>
      <c r="E18" t="n">
        <v>10</v>
      </c>
      <c r="F18" t="n">
        <v>6.97</v>
      </c>
      <c r="G18" t="n">
        <v>27.89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13</v>
      </c>
      <c r="N18" t="n">
        <v>38.35</v>
      </c>
      <c r="O18" t="n">
        <v>23887.36</v>
      </c>
      <c r="P18" t="n">
        <v>91.89</v>
      </c>
      <c r="Q18" t="n">
        <v>204.22</v>
      </c>
      <c r="R18" t="n">
        <v>30.61</v>
      </c>
      <c r="S18" t="n">
        <v>17.37</v>
      </c>
      <c r="T18" t="n">
        <v>4472.14</v>
      </c>
      <c r="U18" t="n">
        <v>0.57</v>
      </c>
      <c r="V18" t="n">
        <v>0.73</v>
      </c>
      <c r="W18" t="n">
        <v>1.16</v>
      </c>
      <c r="X18" t="n">
        <v>0.28</v>
      </c>
      <c r="Y18" t="n">
        <v>1</v>
      </c>
      <c r="Z18" t="n">
        <v>10</v>
      </c>
      <c r="AA18" t="n">
        <v>69.57068405780956</v>
      </c>
      <c r="AB18" t="n">
        <v>95.18967916982292</v>
      </c>
      <c r="AC18" t="n">
        <v>86.10490978943223</v>
      </c>
      <c r="AD18" t="n">
        <v>69570.68405780956</v>
      </c>
      <c r="AE18" t="n">
        <v>95189.67916982292</v>
      </c>
      <c r="AF18" t="n">
        <v>2.353210103351169e-06</v>
      </c>
      <c r="AG18" t="n">
        <v>0.1041666666666667</v>
      </c>
      <c r="AH18" t="n">
        <v>86104.90978943223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10.0668</v>
      </c>
      <c r="E19" t="n">
        <v>9.93</v>
      </c>
      <c r="F19" t="n">
        <v>6.94</v>
      </c>
      <c r="G19" t="n">
        <v>29.76</v>
      </c>
      <c r="H19" t="n">
        <v>0.48</v>
      </c>
      <c r="I19" t="n">
        <v>14</v>
      </c>
      <c r="J19" t="n">
        <v>192.17</v>
      </c>
      <c r="K19" t="n">
        <v>53.44</v>
      </c>
      <c r="L19" t="n">
        <v>5.25</v>
      </c>
      <c r="M19" t="n">
        <v>12</v>
      </c>
      <c r="N19" t="n">
        <v>38.48</v>
      </c>
      <c r="O19" t="n">
        <v>23934.69</v>
      </c>
      <c r="P19" t="n">
        <v>91.5</v>
      </c>
      <c r="Q19" t="n">
        <v>204.15</v>
      </c>
      <c r="R19" t="n">
        <v>29.65</v>
      </c>
      <c r="S19" t="n">
        <v>17.37</v>
      </c>
      <c r="T19" t="n">
        <v>3999.21</v>
      </c>
      <c r="U19" t="n">
        <v>0.59</v>
      </c>
      <c r="V19" t="n">
        <v>0.74</v>
      </c>
      <c r="W19" t="n">
        <v>1.16</v>
      </c>
      <c r="X19" t="n">
        <v>0.25</v>
      </c>
      <c r="Y19" t="n">
        <v>1</v>
      </c>
      <c r="Z19" t="n">
        <v>10</v>
      </c>
      <c r="AA19" t="n">
        <v>68.84495085181885</v>
      </c>
      <c r="AB19" t="n">
        <v>94.19669898029755</v>
      </c>
      <c r="AC19" t="n">
        <v>85.20669823553841</v>
      </c>
      <c r="AD19" t="n">
        <v>68844.95085181885</v>
      </c>
      <c r="AE19" t="n">
        <v>94196.69898029756</v>
      </c>
      <c r="AF19" t="n">
        <v>2.368526897269019e-06</v>
      </c>
      <c r="AG19" t="n">
        <v>0.1034375</v>
      </c>
      <c r="AH19" t="n">
        <v>85206.69823553841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10.1178</v>
      </c>
      <c r="E20" t="n">
        <v>9.880000000000001</v>
      </c>
      <c r="F20" t="n">
        <v>6.93</v>
      </c>
      <c r="G20" t="n">
        <v>31.99</v>
      </c>
      <c r="H20" t="n">
        <v>0.51</v>
      </c>
      <c r="I20" t="n">
        <v>13</v>
      </c>
      <c r="J20" t="n">
        <v>192.55</v>
      </c>
      <c r="K20" t="n">
        <v>53.44</v>
      </c>
      <c r="L20" t="n">
        <v>5.5</v>
      </c>
      <c r="M20" t="n">
        <v>11</v>
      </c>
      <c r="N20" t="n">
        <v>38.62</v>
      </c>
      <c r="O20" t="n">
        <v>23982.06</v>
      </c>
      <c r="P20" t="n">
        <v>91.06</v>
      </c>
      <c r="Q20" t="n">
        <v>204.14</v>
      </c>
      <c r="R20" t="n">
        <v>29.37</v>
      </c>
      <c r="S20" t="n">
        <v>17.37</v>
      </c>
      <c r="T20" t="n">
        <v>3864.07</v>
      </c>
      <c r="U20" t="n">
        <v>0.59</v>
      </c>
      <c r="V20" t="n">
        <v>0.74</v>
      </c>
      <c r="W20" t="n">
        <v>1.16</v>
      </c>
      <c r="X20" t="n">
        <v>0.24</v>
      </c>
      <c r="Y20" t="n">
        <v>1</v>
      </c>
      <c r="Z20" t="n">
        <v>10</v>
      </c>
      <c r="AA20" t="n">
        <v>68.24449654168728</v>
      </c>
      <c r="AB20" t="n">
        <v>93.37513090300136</v>
      </c>
      <c r="AC20" t="n">
        <v>84.46353946246104</v>
      </c>
      <c r="AD20" t="n">
        <v>68244.49654168729</v>
      </c>
      <c r="AE20" t="n">
        <v>93375.13090300137</v>
      </c>
      <c r="AF20" t="n">
        <v>2.380526228909731e-06</v>
      </c>
      <c r="AG20" t="n">
        <v>0.1029166666666667</v>
      </c>
      <c r="AH20" t="n">
        <v>84463.53946246105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10.1223</v>
      </c>
      <c r="E21" t="n">
        <v>9.880000000000001</v>
      </c>
      <c r="F21" t="n">
        <v>6.93</v>
      </c>
      <c r="G21" t="n">
        <v>31.97</v>
      </c>
      <c r="H21" t="n">
        <v>0.53</v>
      </c>
      <c r="I21" t="n">
        <v>13</v>
      </c>
      <c r="J21" t="n">
        <v>192.94</v>
      </c>
      <c r="K21" t="n">
        <v>53.44</v>
      </c>
      <c r="L21" t="n">
        <v>5.75</v>
      </c>
      <c r="M21" t="n">
        <v>11</v>
      </c>
      <c r="N21" t="n">
        <v>38.75</v>
      </c>
      <c r="O21" t="n">
        <v>24029.48</v>
      </c>
      <c r="P21" t="n">
        <v>90.93000000000001</v>
      </c>
      <c r="Q21" t="n">
        <v>204.19</v>
      </c>
      <c r="R21" t="n">
        <v>29.07</v>
      </c>
      <c r="S21" t="n">
        <v>17.37</v>
      </c>
      <c r="T21" t="n">
        <v>3711.51</v>
      </c>
      <c r="U21" t="n">
        <v>0.6</v>
      </c>
      <c r="V21" t="n">
        <v>0.74</v>
      </c>
      <c r="W21" t="n">
        <v>1.16</v>
      </c>
      <c r="X21" t="n">
        <v>0.23</v>
      </c>
      <c r="Y21" t="n">
        <v>1</v>
      </c>
      <c r="Z21" t="n">
        <v>10</v>
      </c>
      <c r="AA21" t="n">
        <v>68.14512814566531</v>
      </c>
      <c r="AB21" t="n">
        <v>93.23917067973994</v>
      </c>
      <c r="AC21" t="n">
        <v>84.34055509208632</v>
      </c>
      <c r="AD21" t="n">
        <v>68145.12814566531</v>
      </c>
      <c r="AE21" t="n">
        <v>93239.17067973994</v>
      </c>
      <c r="AF21" t="n">
        <v>2.381584993466264e-06</v>
      </c>
      <c r="AG21" t="n">
        <v>0.1029166666666667</v>
      </c>
      <c r="AH21" t="n">
        <v>84340.55509208632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10.1752</v>
      </c>
      <c r="E22" t="n">
        <v>9.83</v>
      </c>
      <c r="F22" t="n">
        <v>6.91</v>
      </c>
      <c r="G22" t="n">
        <v>34.56</v>
      </c>
      <c r="H22" t="n">
        <v>0.55</v>
      </c>
      <c r="I22" t="n">
        <v>12</v>
      </c>
      <c r="J22" t="n">
        <v>193.32</v>
      </c>
      <c r="K22" t="n">
        <v>53.44</v>
      </c>
      <c r="L22" t="n">
        <v>6</v>
      </c>
      <c r="M22" t="n">
        <v>10</v>
      </c>
      <c r="N22" t="n">
        <v>38.89</v>
      </c>
      <c r="O22" t="n">
        <v>24076.95</v>
      </c>
      <c r="P22" t="n">
        <v>90.55</v>
      </c>
      <c r="Q22" t="n">
        <v>204.17</v>
      </c>
      <c r="R22" t="n">
        <v>28.92</v>
      </c>
      <c r="S22" t="n">
        <v>17.37</v>
      </c>
      <c r="T22" t="n">
        <v>3644.24</v>
      </c>
      <c r="U22" t="n">
        <v>0.6</v>
      </c>
      <c r="V22" t="n">
        <v>0.74</v>
      </c>
      <c r="W22" t="n">
        <v>1.15</v>
      </c>
      <c r="X22" t="n">
        <v>0.22</v>
      </c>
      <c r="Y22" t="n">
        <v>1</v>
      </c>
      <c r="Z22" t="n">
        <v>10</v>
      </c>
      <c r="AA22" t="n">
        <v>67.54641339422783</v>
      </c>
      <c r="AB22" t="n">
        <v>92.41998274339291</v>
      </c>
      <c r="AC22" t="n">
        <v>83.59954930264644</v>
      </c>
      <c r="AD22" t="n">
        <v>67546.41339422783</v>
      </c>
      <c r="AE22" t="n">
        <v>92419.9827433929</v>
      </c>
      <c r="AF22" t="n">
        <v>2.394031359030847e-06</v>
      </c>
      <c r="AG22" t="n">
        <v>0.1023958333333333</v>
      </c>
      <c r="AH22" t="n">
        <v>83599.54930264644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10.1698</v>
      </c>
      <c r="E23" t="n">
        <v>9.83</v>
      </c>
      <c r="F23" t="n">
        <v>6.92</v>
      </c>
      <c r="G23" t="n">
        <v>34.59</v>
      </c>
      <c r="H23" t="n">
        <v>0.57</v>
      </c>
      <c r="I23" t="n">
        <v>12</v>
      </c>
      <c r="J23" t="n">
        <v>193.71</v>
      </c>
      <c r="K23" t="n">
        <v>53.44</v>
      </c>
      <c r="L23" t="n">
        <v>6.25</v>
      </c>
      <c r="M23" t="n">
        <v>10</v>
      </c>
      <c r="N23" t="n">
        <v>39.02</v>
      </c>
      <c r="O23" t="n">
        <v>24124.47</v>
      </c>
      <c r="P23" t="n">
        <v>90.52</v>
      </c>
      <c r="Q23" t="n">
        <v>204.15</v>
      </c>
      <c r="R23" t="n">
        <v>28.84</v>
      </c>
      <c r="S23" t="n">
        <v>17.37</v>
      </c>
      <c r="T23" t="n">
        <v>3603.17</v>
      </c>
      <c r="U23" t="n">
        <v>0.6</v>
      </c>
      <c r="V23" t="n">
        <v>0.74</v>
      </c>
      <c r="W23" t="n">
        <v>1.16</v>
      </c>
      <c r="X23" t="n">
        <v>0.23</v>
      </c>
      <c r="Y23" t="n">
        <v>1</v>
      </c>
      <c r="Z23" t="n">
        <v>10</v>
      </c>
      <c r="AA23" t="n">
        <v>67.59007706551739</v>
      </c>
      <c r="AB23" t="n">
        <v>92.47972530475649</v>
      </c>
      <c r="AC23" t="n">
        <v>83.65359011780272</v>
      </c>
      <c r="AD23" t="n">
        <v>67590.0770655174</v>
      </c>
      <c r="AE23" t="n">
        <v>92479.72530475649</v>
      </c>
      <c r="AF23" t="n">
        <v>2.392760841563007e-06</v>
      </c>
      <c r="AG23" t="n">
        <v>0.1023958333333333</v>
      </c>
      <c r="AH23" t="n">
        <v>83653.59011780273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10.2488</v>
      </c>
      <c r="E24" t="n">
        <v>9.76</v>
      </c>
      <c r="F24" t="n">
        <v>6.88</v>
      </c>
      <c r="G24" t="n">
        <v>37.52</v>
      </c>
      <c r="H24" t="n">
        <v>0.59</v>
      </c>
      <c r="I24" t="n">
        <v>11</v>
      </c>
      <c r="J24" t="n">
        <v>194.09</v>
      </c>
      <c r="K24" t="n">
        <v>53.44</v>
      </c>
      <c r="L24" t="n">
        <v>6.5</v>
      </c>
      <c r="M24" t="n">
        <v>9</v>
      </c>
      <c r="N24" t="n">
        <v>39.16</v>
      </c>
      <c r="O24" t="n">
        <v>24172.03</v>
      </c>
      <c r="P24" t="n">
        <v>89.61</v>
      </c>
      <c r="Q24" t="n">
        <v>204.14</v>
      </c>
      <c r="R24" t="n">
        <v>27.64</v>
      </c>
      <c r="S24" t="n">
        <v>17.37</v>
      </c>
      <c r="T24" t="n">
        <v>3005.83</v>
      </c>
      <c r="U24" t="n">
        <v>0.63</v>
      </c>
      <c r="V24" t="n">
        <v>0.74</v>
      </c>
      <c r="W24" t="n">
        <v>1.15</v>
      </c>
      <c r="X24" t="n">
        <v>0.19</v>
      </c>
      <c r="Y24" t="n">
        <v>1</v>
      </c>
      <c r="Z24" t="n">
        <v>10</v>
      </c>
      <c r="AA24" t="n">
        <v>66.49989749848429</v>
      </c>
      <c r="AB24" t="n">
        <v>90.98809352581441</v>
      </c>
      <c r="AC24" t="n">
        <v>82.30431758232407</v>
      </c>
      <c r="AD24" t="n">
        <v>66499.89749848429</v>
      </c>
      <c r="AE24" t="n">
        <v>90988.0935258144</v>
      </c>
      <c r="AF24" t="n">
        <v>2.411348041555482e-06</v>
      </c>
      <c r="AG24" t="n">
        <v>0.1016666666666667</v>
      </c>
      <c r="AH24" t="n">
        <v>82304.31758232407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10.2447</v>
      </c>
      <c r="E25" t="n">
        <v>9.76</v>
      </c>
      <c r="F25" t="n">
        <v>6.88</v>
      </c>
      <c r="G25" t="n">
        <v>37.54</v>
      </c>
      <c r="H25" t="n">
        <v>0.62</v>
      </c>
      <c r="I25" t="n">
        <v>11</v>
      </c>
      <c r="J25" t="n">
        <v>194.48</v>
      </c>
      <c r="K25" t="n">
        <v>53.44</v>
      </c>
      <c r="L25" t="n">
        <v>6.75</v>
      </c>
      <c r="M25" t="n">
        <v>9</v>
      </c>
      <c r="N25" t="n">
        <v>39.29</v>
      </c>
      <c r="O25" t="n">
        <v>24219.63</v>
      </c>
      <c r="P25" t="n">
        <v>89.64</v>
      </c>
      <c r="Q25" t="n">
        <v>204.15</v>
      </c>
      <c r="R25" t="n">
        <v>27.81</v>
      </c>
      <c r="S25" t="n">
        <v>17.37</v>
      </c>
      <c r="T25" t="n">
        <v>3091.7</v>
      </c>
      <c r="U25" t="n">
        <v>0.62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66.54167327666899</v>
      </c>
      <c r="AB25" t="n">
        <v>91.04525298854396</v>
      </c>
      <c r="AC25" t="n">
        <v>82.35602182615455</v>
      </c>
      <c r="AD25" t="n">
        <v>66541.67327666898</v>
      </c>
      <c r="AE25" t="n">
        <v>91045.25298854396</v>
      </c>
      <c r="AF25" t="n">
        <v>2.410383389403973e-06</v>
      </c>
      <c r="AG25" t="n">
        <v>0.1016666666666667</v>
      </c>
      <c r="AH25" t="n">
        <v>82356.02182615455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10.2421</v>
      </c>
      <c r="E26" t="n">
        <v>9.76</v>
      </c>
      <c r="F26" t="n">
        <v>6.89</v>
      </c>
      <c r="G26" t="n">
        <v>37.56</v>
      </c>
      <c r="H26" t="n">
        <v>0.64</v>
      </c>
      <c r="I26" t="n">
        <v>11</v>
      </c>
      <c r="J26" t="n">
        <v>194.86</v>
      </c>
      <c r="K26" t="n">
        <v>53.44</v>
      </c>
      <c r="L26" t="n">
        <v>7</v>
      </c>
      <c r="M26" t="n">
        <v>9</v>
      </c>
      <c r="N26" t="n">
        <v>39.43</v>
      </c>
      <c r="O26" t="n">
        <v>24267.28</v>
      </c>
      <c r="P26" t="n">
        <v>89.37</v>
      </c>
      <c r="Q26" t="n">
        <v>204.18</v>
      </c>
      <c r="R26" t="n">
        <v>27.9</v>
      </c>
      <c r="S26" t="n">
        <v>17.37</v>
      </c>
      <c r="T26" t="n">
        <v>3139.5</v>
      </c>
      <c r="U26" t="n">
        <v>0.62</v>
      </c>
      <c r="V26" t="n">
        <v>0.74</v>
      </c>
      <c r="W26" t="n">
        <v>1.15</v>
      </c>
      <c r="X26" t="n">
        <v>0.19</v>
      </c>
      <c r="Y26" t="n">
        <v>1</v>
      </c>
      <c r="Z26" t="n">
        <v>10</v>
      </c>
      <c r="AA26" t="n">
        <v>66.43931774188597</v>
      </c>
      <c r="AB26" t="n">
        <v>90.90520563024641</v>
      </c>
      <c r="AC26" t="n">
        <v>82.22934039117519</v>
      </c>
      <c r="AD26" t="n">
        <v>66439.31774188597</v>
      </c>
      <c r="AE26" t="n">
        <v>90905.20563024642</v>
      </c>
      <c r="AF26" t="n">
        <v>2.40977165877131e-06</v>
      </c>
      <c r="AG26" t="n">
        <v>0.1016666666666667</v>
      </c>
      <c r="AH26" t="n">
        <v>82229.34039117518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10.3031</v>
      </c>
      <c r="E27" t="n">
        <v>9.710000000000001</v>
      </c>
      <c r="F27" t="n">
        <v>6.87</v>
      </c>
      <c r="G27" t="n">
        <v>41.19</v>
      </c>
      <c r="H27" t="n">
        <v>0.66</v>
      </c>
      <c r="I27" t="n">
        <v>10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88.83</v>
      </c>
      <c r="Q27" t="n">
        <v>204.15</v>
      </c>
      <c r="R27" t="n">
        <v>27.3</v>
      </c>
      <c r="S27" t="n">
        <v>17.37</v>
      </c>
      <c r="T27" t="n">
        <v>2841.04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65.72153310043065</v>
      </c>
      <c r="AB27" t="n">
        <v>89.92310101738427</v>
      </c>
      <c r="AC27" t="n">
        <v>81.3409664641718</v>
      </c>
      <c r="AD27" t="n">
        <v>65721.53310043065</v>
      </c>
      <c r="AE27" t="n">
        <v>89923.10101738427</v>
      </c>
      <c r="AF27" t="n">
        <v>2.424123800537652e-06</v>
      </c>
      <c r="AG27" t="n">
        <v>0.1011458333333333</v>
      </c>
      <c r="AH27" t="n">
        <v>81340.9664641718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10.3001</v>
      </c>
      <c r="E28" t="n">
        <v>9.710000000000001</v>
      </c>
      <c r="F28" t="n">
        <v>6.87</v>
      </c>
      <c r="G28" t="n">
        <v>41.21</v>
      </c>
      <c r="H28" t="n">
        <v>0.68</v>
      </c>
      <c r="I28" t="n">
        <v>10</v>
      </c>
      <c r="J28" t="n">
        <v>195.64</v>
      </c>
      <c r="K28" t="n">
        <v>53.44</v>
      </c>
      <c r="L28" t="n">
        <v>7.5</v>
      </c>
      <c r="M28" t="n">
        <v>8</v>
      </c>
      <c r="N28" t="n">
        <v>39.7</v>
      </c>
      <c r="O28" t="n">
        <v>24362.73</v>
      </c>
      <c r="P28" t="n">
        <v>88.84</v>
      </c>
      <c r="Q28" t="n">
        <v>204.14</v>
      </c>
      <c r="R28" t="n">
        <v>27.33</v>
      </c>
      <c r="S28" t="n">
        <v>17.37</v>
      </c>
      <c r="T28" t="n">
        <v>2855.01</v>
      </c>
      <c r="U28" t="n">
        <v>0.64</v>
      </c>
      <c r="V28" t="n">
        <v>0.74</v>
      </c>
      <c r="W28" t="n">
        <v>1.15</v>
      </c>
      <c r="X28" t="n">
        <v>0.18</v>
      </c>
      <c r="Y28" t="n">
        <v>1</v>
      </c>
      <c r="Z28" t="n">
        <v>10</v>
      </c>
      <c r="AA28" t="n">
        <v>65.74539576361241</v>
      </c>
      <c r="AB28" t="n">
        <v>89.95575096589594</v>
      </c>
      <c r="AC28" t="n">
        <v>81.370500347422</v>
      </c>
      <c r="AD28" t="n">
        <v>65745.39576361241</v>
      </c>
      <c r="AE28" t="n">
        <v>89955.75096589595</v>
      </c>
      <c r="AF28" t="n">
        <v>2.423417957499963e-06</v>
      </c>
      <c r="AG28" t="n">
        <v>0.1011458333333333</v>
      </c>
      <c r="AH28" t="n">
        <v>81370.500347422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10.3007</v>
      </c>
      <c r="E29" t="n">
        <v>9.710000000000001</v>
      </c>
      <c r="F29" t="n">
        <v>6.87</v>
      </c>
      <c r="G29" t="n">
        <v>41.2</v>
      </c>
      <c r="H29" t="n">
        <v>0.7</v>
      </c>
      <c r="I29" t="n">
        <v>10</v>
      </c>
      <c r="J29" t="n">
        <v>196.03</v>
      </c>
      <c r="K29" t="n">
        <v>53.44</v>
      </c>
      <c r="L29" t="n">
        <v>7.75</v>
      </c>
      <c r="M29" t="n">
        <v>8</v>
      </c>
      <c r="N29" t="n">
        <v>39.84</v>
      </c>
      <c r="O29" t="n">
        <v>24410.52</v>
      </c>
      <c r="P29" t="n">
        <v>88.77</v>
      </c>
      <c r="Q29" t="n">
        <v>204.17</v>
      </c>
      <c r="R29" t="n">
        <v>27.32</v>
      </c>
      <c r="S29" t="n">
        <v>17.37</v>
      </c>
      <c r="T29" t="n">
        <v>2853.9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65.70469706706183</v>
      </c>
      <c r="AB29" t="n">
        <v>89.90006521377568</v>
      </c>
      <c r="AC29" t="n">
        <v>81.32012916532865</v>
      </c>
      <c r="AD29" t="n">
        <v>65704.69706706183</v>
      </c>
      <c r="AE29" t="n">
        <v>89900.06521377567</v>
      </c>
      <c r="AF29" t="n">
        <v>2.423559126107501e-06</v>
      </c>
      <c r="AG29" t="n">
        <v>0.1011458333333333</v>
      </c>
      <c r="AH29" t="n">
        <v>81320.12916532865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10.3546</v>
      </c>
      <c r="E30" t="n">
        <v>9.66</v>
      </c>
      <c r="F30" t="n">
        <v>6.85</v>
      </c>
      <c r="G30" t="n">
        <v>45.69</v>
      </c>
      <c r="H30" t="n">
        <v>0.72</v>
      </c>
      <c r="I30" t="n">
        <v>9</v>
      </c>
      <c r="J30" t="n">
        <v>196.41</v>
      </c>
      <c r="K30" t="n">
        <v>53.44</v>
      </c>
      <c r="L30" t="n">
        <v>8</v>
      </c>
      <c r="M30" t="n">
        <v>7</v>
      </c>
      <c r="N30" t="n">
        <v>39.98</v>
      </c>
      <c r="O30" t="n">
        <v>24458.36</v>
      </c>
      <c r="P30" t="n">
        <v>88.34999999999999</v>
      </c>
      <c r="Q30" t="n">
        <v>204.19</v>
      </c>
      <c r="R30" t="n">
        <v>26.81</v>
      </c>
      <c r="S30" t="n">
        <v>17.37</v>
      </c>
      <c r="T30" t="n">
        <v>2601.43</v>
      </c>
      <c r="U30" t="n">
        <v>0.65</v>
      </c>
      <c r="V30" t="n">
        <v>0.75</v>
      </c>
      <c r="W30" t="n">
        <v>1.15</v>
      </c>
      <c r="X30" t="n">
        <v>0.16</v>
      </c>
      <c r="Y30" t="n">
        <v>1</v>
      </c>
      <c r="Z30" t="n">
        <v>10</v>
      </c>
      <c r="AA30" t="n">
        <v>65.10158848122725</v>
      </c>
      <c r="AB30" t="n">
        <v>89.07486543936426</v>
      </c>
      <c r="AC30" t="n">
        <v>80.57368529921163</v>
      </c>
      <c r="AD30" t="n">
        <v>65101.58848122725</v>
      </c>
      <c r="AE30" t="n">
        <v>89074.86543936426</v>
      </c>
      <c r="AF30" t="n">
        <v>2.436240772684645e-06</v>
      </c>
      <c r="AG30" t="n">
        <v>0.100625</v>
      </c>
      <c r="AH30" t="n">
        <v>80573.68529921163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10.3514</v>
      </c>
      <c r="E31" t="n">
        <v>9.66</v>
      </c>
      <c r="F31" t="n">
        <v>6.86</v>
      </c>
      <c r="G31" t="n">
        <v>45.71</v>
      </c>
      <c r="H31" t="n">
        <v>0.74</v>
      </c>
      <c r="I31" t="n">
        <v>9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88.52</v>
      </c>
      <c r="Q31" t="n">
        <v>204.14</v>
      </c>
      <c r="R31" t="n">
        <v>26.98</v>
      </c>
      <c r="S31" t="n">
        <v>17.37</v>
      </c>
      <c r="T31" t="n">
        <v>2687.88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65.23493204296479</v>
      </c>
      <c r="AB31" t="n">
        <v>89.25731198323624</v>
      </c>
      <c r="AC31" t="n">
        <v>80.73871940100184</v>
      </c>
      <c r="AD31" t="n">
        <v>65234.93204296479</v>
      </c>
      <c r="AE31" t="n">
        <v>89257.31198323623</v>
      </c>
      <c r="AF31" t="n">
        <v>2.435487873444443e-06</v>
      </c>
      <c r="AG31" t="n">
        <v>0.100625</v>
      </c>
      <c r="AH31" t="n">
        <v>80738.71940100184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10.3502</v>
      </c>
      <c r="E32" t="n">
        <v>9.66</v>
      </c>
      <c r="F32" t="n">
        <v>6.86</v>
      </c>
      <c r="G32" t="n">
        <v>45.72</v>
      </c>
      <c r="H32" t="n">
        <v>0.77</v>
      </c>
      <c r="I32" t="n">
        <v>9</v>
      </c>
      <c r="J32" t="n">
        <v>197.19</v>
      </c>
      <c r="K32" t="n">
        <v>53.44</v>
      </c>
      <c r="L32" t="n">
        <v>8.5</v>
      </c>
      <c r="M32" t="n">
        <v>7</v>
      </c>
      <c r="N32" t="n">
        <v>40.26</v>
      </c>
      <c r="O32" t="n">
        <v>24554.18</v>
      </c>
      <c r="P32" t="n">
        <v>88.3</v>
      </c>
      <c r="Q32" t="n">
        <v>204.15</v>
      </c>
      <c r="R32" t="n">
        <v>26.99</v>
      </c>
      <c r="S32" t="n">
        <v>17.37</v>
      </c>
      <c r="T32" t="n">
        <v>2691.38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65.12659928959316</v>
      </c>
      <c r="AB32" t="n">
        <v>89.10908633076947</v>
      </c>
      <c r="AC32" t="n">
        <v>80.60464019677046</v>
      </c>
      <c r="AD32" t="n">
        <v>65126.59928959316</v>
      </c>
      <c r="AE32" t="n">
        <v>89109.08633076947</v>
      </c>
      <c r="AF32" t="n">
        <v>2.435205536229368e-06</v>
      </c>
      <c r="AG32" t="n">
        <v>0.100625</v>
      </c>
      <c r="AH32" t="n">
        <v>80604.64019677046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10.352</v>
      </c>
      <c r="E33" t="n">
        <v>9.66</v>
      </c>
      <c r="F33" t="n">
        <v>6.86</v>
      </c>
      <c r="G33" t="n">
        <v>45.71</v>
      </c>
      <c r="H33" t="n">
        <v>0.79</v>
      </c>
      <c r="I33" t="n">
        <v>9</v>
      </c>
      <c r="J33" t="n">
        <v>197.58</v>
      </c>
      <c r="K33" t="n">
        <v>53.44</v>
      </c>
      <c r="L33" t="n">
        <v>8.75</v>
      </c>
      <c r="M33" t="n">
        <v>7</v>
      </c>
      <c r="N33" t="n">
        <v>40.39</v>
      </c>
      <c r="O33" t="n">
        <v>24602.15</v>
      </c>
      <c r="P33" t="n">
        <v>88.04000000000001</v>
      </c>
      <c r="Q33" t="n">
        <v>204.14</v>
      </c>
      <c r="R33" t="n">
        <v>26.99</v>
      </c>
      <c r="S33" t="n">
        <v>17.37</v>
      </c>
      <c r="T33" t="n">
        <v>2694.76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64.9789310071715</v>
      </c>
      <c r="AB33" t="n">
        <v>88.90704007209544</v>
      </c>
      <c r="AC33" t="n">
        <v>80.42187694945049</v>
      </c>
      <c r="AD33" t="n">
        <v>64978.9310071715</v>
      </c>
      <c r="AE33" t="n">
        <v>88907.04007209543</v>
      </c>
      <c r="AF33" t="n">
        <v>2.435629042051982e-06</v>
      </c>
      <c r="AG33" t="n">
        <v>0.100625</v>
      </c>
      <c r="AH33" t="n">
        <v>80421.8769494505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10.4158</v>
      </c>
      <c r="E34" t="n">
        <v>9.6</v>
      </c>
      <c r="F34" t="n">
        <v>6.83</v>
      </c>
      <c r="G34" t="n">
        <v>51.26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6</v>
      </c>
      <c r="N34" t="n">
        <v>40.53</v>
      </c>
      <c r="O34" t="n">
        <v>24650.18</v>
      </c>
      <c r="P34" t="n">
        <v>87.47</v>
      </c>
      <c r="Q34" t="n">
        <v>204.15</v>
      </c>
      <c r="R34" t="n">
        <v>26.34</v>
      </c>
      <c r="S34" t="n">
        <v>17.37</v>
      </c>
      <c r="T34" t="n">
        <v>2374.4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64.22020846430013</v>
      </c>
      <c r="AB34" t="n">
        <v>87.86892241646309</v>
      </c>
      <c r="AC34" t="n">
        <v>79.48283578586413</v>
      </c>
      <c r="AD34" t="n">
        <v>64220.20846430013</v>
      </c>
      <c r="AE34" t="n">
        <v>87868.92241646309</v>
      </c>
      <c r="AF34" t="n">
        <v>2.4506399706535e-06</v>
      </c>
      <c r="AG34" t="n">
        <v>0.09999999999999999</v>
      </c>
      <c r="AH34" t="n">
        <v>79482.83578586412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10.4327</v>
      </c>
      <c r="E35" t="n">
        <v>9.59</v>
      </c>
      <c r="F35" t="n">
        <v>6.82</v>
      </c>
      <c r="G35" t="n">
        <v>51.14</v>
      </c>
      <c r="H35" t="n">
        <v>0.83</v>
      </c>
      <c r="I35" t="n">
        <v>8</v>
      </c>
      <c r="J35" t="n">
        <v>198.36</v>
      </c>
      <c r="K35" t="n">
        <v>53.44</v>
      </c>
      <c r="L35" t="n">
        <v>9.25</v>
      </c>
      <c r="M35" t="n">
        <v>6</v>
      </c>
      <c r="N35" t="n">
        <v>40.67</v>
      </c>
      <c r="O35" t="n">
        <v>24698.26</v>
      </c>
      <c r="P35" t="n">
        <v>87.06</v>
      </c>
      <c r="Q35" t="n">
        <v>204.15</v>
      </c>
      <c r="R35" t="n">
        <v>25.81</v>
      </c>
      <c r="S35" t="n">
        <v>17.37</v>
      </c>
      <c r="T35" t="n">
        <v>2109.38</v>
      </c>
      <c r="U35" t="n">
        <v>0.67</v>
      </c>
      <c r="V35" t="n">
        <v>0.75</v>
      </c>
      <c r="W35" t="n">
        <v>1.15</v>
      </c>
      <c r="X35" t="n">
        <v>0.13</v>
      </c>
      <c r="Y35" t="n">
        <v>1</v>
      </c>
      <c r="Z35" t="n">
        <v>10</v>
      </c>
      <c r="AA35" t="n">
        <v>63.88087567209394</v>
      </c>
      <c r="AB35" t="n">
        <v>87.4046323198606</v>
      </c>
      <c r="AC35" t="n">
        <v>79.06285688444596</v>
      </c>
      <c r="AD35" t="n">
        <v>63880.87567209393</v>
      </c>
      <c r="AE35" t="n">
        <v>87404.6323198606</v>
      </c>
      <c r="AF35" t="n">
        <v>2.454616219765814e-06</v>
      </c>
      <c r="AG35" t="n">
        <v>0.09989583333333334</v>
      </c>
      <c r="AH35" t="n">
        <v>79062.85688444597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10.4212</v>
      </c>
      <c r="E36" t="n">
        <v>9.6</v>
      </c>
      <c r="F36" t="n">
        <v>6.83</v>
      </c>
      <c r="G36" t="n">
        <v>51.22</v>
      </c>
      <c r="H36" t="n">
        <v>0.85</v>
      </c>
      <c r="I36" t="n">
        <v>8</v>
      </c>
      <c r="J36" t="n">
        <v>198.75</v>
      </c>
      <c r="K36" t="n">
        <v>53.44</v>
      </c>
      <c r="L36" t="n">
        <v>9.5</v>
      </c>
      <c r="M36" t="n">
        <v>6</v>
      </c>
      <c r="N36" t="n">
        <v>40.81</v>
      </c>
      <c r="O36" t="n">
        <v>24746.38</v>
      </c>
      <c r="P36" t="n">
        <v>87.03</v>
      </c>
      <c r="Q36" t="n">
        <v>204.14</v>
      </c>
      <c r="R36" t="n">
        <v>26.09</v>
      </c>
      <c r="S36" t="n">
        <v>17.37</v>
      </c>
      <c r="T36" t="n">
        <v>2246.74</v>
      </c>
      <c r="U36" t="n">
        <v>0.67</v>
      </c>
      <c r="V36" t="n">
        <v>0.75</v>
      </c>
      <c r="W36" t="n">
        <v>1.15</v>
      </c>
      <c r="X36" t="n">
        <v>0.14</v>
      </c>
      <c r="Y36" t="n">
        <v>1</v>
      </c>
      <c r="Z36" t="n">
        <v>10</v>
      </c>
      <c r="AA36" t="n">
        <v>63.95816227547432</v>
      </c>
      <c r="AB36" t="n">
        <v>87.51037926024988</v>
      </c>
      <c r="AC36" t="n">
        <v>79.15851148526127</v>
      </c>
      <c r="AD36" t="n">
        <v>63958.16227547431</v>
      </c>
      <c r="AE36" t="n">
        <v>87510.37926024987</v>
      </c>
      <c r="AF36" t="n">
        <v>2.45191048812134e-06</v>
      </c>
      <c r="AG36" t="n">
        <v>0.09999999999999999</v>
      </c>
      <c r="AH36" t="n">
        <v>79158.51148526128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10.4251</v>
      </c>
      <c r="E37" t="n">
        <v>9.59</v>
      </c>
      <c r="F37" t="n">
        <v>6.83</v>
      </c>
      <c r="G37" t="n">
        <v>51.19</v>
      </c>
      <c r="H37" t="n">
        <v>0.87</v>
      </c>
      <c r="I37" t="n">
        <v>8</v>
      </c>
      <c r="J37" t="n">
        <v>199.14</v>
      </c>
      <c r="K37" t="n">
        <v>53.44</v>
      </c>
      <c r="L37" t="n">
        <v>9.75</v>
      </c>
      <c r="M37" t="n">
        <v>6</v>
      </c>
      <c r="N37" t="n">
        <v>40.95</v>
      </c>
      <c r="O37" t="n">
        <v>24794.55</v>
      </c>
      <c r="P37" t="n">
        <v>86.78</v>
      </c>
      <c r="Q37" t="n">
        <v>204.16</v>
      </c>
      <c r="R37" t="n">
        <v>26.13</v>
      </c>
      <c r="S37" t="n">
        <v>17.37</v>
      </c>
      <c r="T37" t="n">
        <v>2269.6</v>
      </c>
      <c r="U37" t="n">
        <v>0.66</v>
      </c>
      <c r="V37" t="n">
        <v>0.75</v>
      </c>
      <c r="W37" t="n">
        <v>1.15</v>
      </c>
      <c r="X37" t="n">
        <v>0.13</v>
      </c>
      <c r="Y37" t="n">
        <v>1</v>
      </c>
      <c r="Z37" t="n">
        <v>10</v>
      </c>
      <c r="AA37" t="n">
        <v>63.80414764096107</v>
      </c>
      <c r="AB37" t="n">
        <v>87.29964964266281</v>
      </c>
      <c r="AC37" t="n">
        <v>78.9678936066158</v>
      </c>
      <c r="AD37" t="n">
        <v>63804.14764096107</v>
      </c>
      <c r="AE37" t="n">
        <v>87299.64964266281</v>
      </c>
      <c r="AF37" t="n">
        <v>2.452828084070336e-06</v>
      </c>
      <c r="AG37" t="n">
        <v>0.09989583333333334</v>
      </c>
      <c r="AH37" t="n">
        <v>78967.89360661581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10.4206</v>
      </c>
      <c r="E38" t="n">
        <v>9.6</v>
      </c>
      <c r="F38" t="n">
        <v>6.83</v>
      </c>
      <c r="G38" t="n">
        <v>51.23</v>
      </c>
      <c r="H38" t="n">
        <v>0.89</v>
      </c>
      <c r="I38" t="n">
        <v>8</v>
      </c>
      <c r="J38" t="n">
        <v>199.53</v>
      </c>
      <c r="K38" t="n">
        <v>53.44</v>
      </c>
      <c r="L38" t="n">
        <v>10</v>
      </c>
      <c r="M38" t="n">
        <v>6</v>
      </c>
      <c r="N38" t="n">
        <v>41.1</v>
      </c>
      <c r="O38" t="n">
        <v>24842.77</v>
      </c>
      <c r="P38" t="n">
        <v>86.66</v>
      </c>
      <c r="Q38" t="n">
        <v>204.14</v>
      </c>
      <c r="R38" t="n">
        <v>26.09</v>
      </c>
      <c r="S38" t="n">
        <v>17.37</v>
      </c>
      <c r="T38" t="n">
        <v>2249.74</v>
      </c>
      <c r="U38" t="n">
        <v>0.67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63.76850841566394</v>
      </c>
      <c r="AB38" t="n">
        <v>87.25088648231963</v>
      </c>
      <c r="AC38" t="n">
        <v>78.92378433385622</v>
      </c>
      <c r="AD38" t="n">
        <v>63768.50841566394</v>
      </c>
      <c r="AE38" t="n">
        <v>87250.88648231963</v>
      </c>
      <c r="AF38" t="n">
        <v>2.451769319513802e-06</v>
      </c>
      <c r="AG38" t="n">
        <v>0.09999999999999999</v>
      </c>
      <c r="AH38" t="n">
        <v>78923.78433385622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10.4941</v>
      </c>
      <c r="E39" t="n">
        <v>9.529999999999999</v>
      </c>
      <c r="F39" t="n">
        <v>6.8</v>
      </c>
      <c r="G39" t="n">
        <v>58.29</v>
      </c>
      <c r="H39" t="n">
        <v>0.91</v>
      </c>
      <c r="I39" t="n">
        <v>7</v>
      </c>
      <c r="J39" t="n">
        <v>199.92</v>
      </c>
      <c r="K39" t="n">
        <v>53.44</v>
      </c>
      <c r="L39" t="n">
        <v>10.25</v>
      </c>
      <c r="M39" t="n">
        <v>5</v>
      </c>
      <c r="N39" t="n">
        <v>41.24</v>
      </c>
      <c r="O39" t="n">
        <v>24891.03</v>
      </c>
      <c r="P39" t="n">
        <v>85.86</v>
      </c>
      <c r="Q39" t="n">
        <v>204.14</v>
      </c>
      <c r="R39" t="n">
        <v>25.27</v>
      </c>
      <c r="S39" t="n">
        <v>17.37</v>
      </c>
      <c r="T39" t="n">
        <v>1842.32</v>
      </c>
      <c r="U39" t="n">
        <v>0.6899999999999999</v>
      </c>
      <c r="V39" t="n">
        <v>0.75</v>
      </c>
      <c r="W39" t="n">
        <v>1.15</v>
      </c>
      <c r="X39" t="n">
        <v>0.11</v>
      </c>
      <c r="Y39" t="n">
        <v>1</v>
      </c>
      <c r="Z39" t="n">
        <v>10</v>
      </c>
      <c r="AA39" t="n">
        <v>62.84604043523289</v>
      </c>
      <c r="AB39" t="n">
        <v>85.98872509507943</v>
      </c>
      <c r="AC39" t="n">
        <v>77.78208185795917</v>
      </c>
      <c r="AD39" t="n">
        <v>62846.04043523289</v>
      </c>
      <c r="AE39" t="n">
        <v>85988.72509507943</v>
      </c>
      <c r="AF39" t="n">
        <v>2.469062473937181e-06</v>
      </c>
      <c r="AG39" t="n">
        <v>0.09927083333333332</v>
      </c>
      <c r="AH39" t="n">
        <v>77782.08185795917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10.4935</v>
      </c>
      <c r="E40" t="n">
        <v>9.529999999999999</v>
      </c>
      <c r="F40" t="n">
        <v>6.8</v>
      </c>
      <c r="G40" t="n">
        <v>58.29</v>
      </c>
      <c r="H40" t="n">
        <v>0.93</v>
      </c>
      <c r="I40" t="n">
        <v>7</v>
      </c>
      <c r="J40" t="n">
        <v>200.31</v>
      </c>
      <c r="K40" t="n">
        <v>53.44</v>
      </c>
      <c r="L40" t="n">
        <v>10.5</v>
      </c>
      <c r="M40" t="n">
        <v>5</v>
      </c>
      <c r="N40" t="n">
        <v>41.38</v>
      </c>
      <c r="O40" t="n">
        <v>24939.35</v>
      </c>
      <c r="P40" t="n">
        <v>86.09999999999999</v>
      </c>
      <c r="Q40" t="n">
        <v>204.16</v>
      </c>
      <c r="R40" t="n">
        <v>25.25</v>
      </c>
      <c r="S40" t="n">
        <v>17.37</v>
      </c>
      <c r="T40" t="n">
        <v>1834.79</v>
      </c>
      <c r="U40" t="n">
        <v>0.6899999999999999</v>
      </c>
      <c r="V40" t="n">
        <v>0.75</v>
      </c>
      <c r="W40" t="n">
        <v>1.15</v>
      </c>
      <c r="X40" t="n">
        <v>0.11</v>
      </c>
      <c r="Y40" t="n">
        <v>1</v>
      </c>
      <c r="Z40" t="n">
        <v>10</v>
      </c>
      <c r="AA40" t="n">
        <v>62.97398837785012</v>
      </c>
      <c r="AB40" t="n">
        <v>86.16378911483309</v>
      </c>
      <c r="AC40" t="n">
        <v>77.94043801337151</v>
      </c>
      <c r="AD40" t="n">
        <v>62973.98837785012</v>
      </c>
      <c r="AE40" t="n">
        <v>86163.7891148331</v>
      </c>
      <c r="AF40" t="n">
        <v>2.468921305329643e-06</v>
      </c>
      <c r="AG40" t="n">
        <v>0.09927083333333332</v>
      </c>
      <c r="AH40" t="n">
        <v>77940.4380133715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10.4898</v>
      </c>
      <c r="E41" t="n">
        <v>9.529999999999999</v>
      </c>
      <c r="F41" t="n">
        <v>6.8</v>
      </c>
      <c r="G41" t="n">
        <v>58.32</v>
      </c>
      <c r="H41" t="n">
        <v>0.95</v>
      </c>
      <c r="I41" t="n">
        <v>7</v>
      </c>
      <c r="J41" t="n">
        <v>200.71</v>
      </c>
      <c r="K41" t="n">
        <v>53.44</v>
      </c>
      <c r="L41" t="n">
        <v>10.75</v>
      </c>
      <c r="M41" t="n">
        <v>5</v>
      </c>
      <c r="N41" t="n">
        <v>41.52</v>
      </c>
      <c r="O41" t="n">
        <v>24987.71</v>
      </c>
      <c r="P41" t="n">
        <v>86.27</v>
      </c>
      <c r="Q41" t="n">
        <v>204.14</v>
      </c>
      <c r="R41" t="n">
        <v>25.31</v>
      </c>
      <c r="S41" t="n">
        <v>17.37</v>
      </c>
      <c r="T41" t="n">
        <v>1859.84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  <c r="AA41" t="n">
        <v>63.08371481582842</v>
      </c>
      <c r="AB41" t="n">
        <v>86.31392166806371</v>
      </c>
      <c r="AC41" t="n">
        <v>78.0762421264342</v>
      </c>
      <c r="AD41" t="n">
        <v>63083.71481582842</v>
      </c>
      <c r="AE41" t="n">
        <v>86313.92166806372</v>
      </c>
      <c r="AF41" t="n">
        <v>2.46805076558316e-06</v>
      </c>
      <c r="AG41" t="n">
        <v>0.09927083333333332</v>
      </c>
      <c r="AH41" t="n">
        <v>78076.2421264342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10.4761</v>
      </c>
      <c r="E42" t="n">
        <v>9.550000000000001</v>
      </c>
      <c r="F42" t="n">
        <v>6.82</v>
      </c>
      <c r="G42" t="n">
        <v>58.43</v>
      </c>
      <c r="H42" t="n">
        <v>0.97</v>
      </c>
      <c r="I42" t="n">
        <v>7</v>
      </c>
      <c r="J42" t="n">
        <v>201.1</v>
      </c>
      <c r="K42" t="n">
        <v>53.44</v>
      </c>
      <c r="L42" t="n">
        <v>11</v>
      </c>
      <c r="M42" t="n">
        <v>5</v>
      </c>
      <c r="N42" t="n">
        <v>41.66</v>
      </c>
      <c r="O42" t="n">
        <v>25036.12</v>
      </c>
      <c r="P42" t="n">
        <v>86.29000000000001</v>
      </c>
      <c r="Q42" t="n">
        <v>204.15</v>
      </c>
      <c r="R42" t="n">
        <v>25.72</v>
      </c>
      <c r="S42" t="n">
        <v>17.37</v>
      </c>
      <c r="T42" t="n">
        <v>2067.36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63.22300093032996</v>
      </c>
      <c r="AB42" t="n">
        <v>86.50449907479431</v>
      </c>
      <c r="AC42" t="n">
        <v>78.24863109294357</v>
      </c>
      <c r="AD42" t="n">
        <v>63223.00093032996</v>
      </c>
      <c r="AE42" t="n">
        <v>86504.49907479431</v>
      </c>
      <c r="AF42" t="n">
        <v>2.464827415711047e-06</v>
      </c>
      <c r="AG42" t="n">
        <v>0.09947916666666667</v>
      </c>
      <c r="AH42" t="n">
        <v>78248.63109294357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10.4837</v>
      </c>
      <c r="E43" t="n">
        <v>9.539999999999999</v>
      </c>
      <c r="F43" t="n">
        <v>6.81</v>
      </c>
      <c r="G43" t="n">
        <v>58.37</v>
      </c>
      <c r="H43" t="n">
        <v>0.99</v>
      </c>
      <c r="I43" t="n">
        <v>7</v>
      </c>
      <c r="J43" t="n">
        <v>201.49</v>
      </c>
      <c r="K43" t="n">
        <v>53.44</v>
      </c>
      <c r="L43" t="n">
        <v>11.25</v>
      </c>
      <c r="M43" t="n">
        <v>5</v>
      </c>
      <c r="N43" t="n">
        <v>41.81</v>
      </c>
      <c r="O43" t="n">
        <v>25084.58</v>
      </c>
      <c r="P43" t="n">
        <v>86.03</v>
      </c>
      <c r="Q43" t="n">
        <v>204.14</v>
      </c>
      <c r="R43" t="n">
        <v>25.6</v>
      </c>
      <c r="S43" t="n">
        <v>17.37</v>
      </c>
      <c r="T43" t="n">
        <v>2008.77</v>
      </c>
      <c r="U43" t="n">
        <v>0.68</v>
      </c>
      <c r="V43" t="n">
        <v>0.75</v>
      </c>
      <c r="W43" t="n">
        <v>1.15</v>
      </c>
      <c r="X43" t="n">
        <v>0.12</v>
      </c>
      <c r="Y43" t="n">
        <v>1</v>
      </c>
      <c r="Z43" t="n">
        <v>10</v>
      </c>
      <c r="AA43" t="n">
        <v>63.01916055326043</v>
      </c>
      <c r="AB43" t="n">
        <v>86.22559567808518</v>
      </c>
      <c r="AC43" t="n">
        <v>77.99634584497292</v>
      </c>
      <c r="AD43" t="n">
        <v>63019.16055326044</v>
      </c>
      <c r="AE43" t="n">
        <v>86225.59567808518</v>
      </c>
      <c r="AF43" t="n">
        <v>2.466615551406526e-06</v>
      </c>
      <c r="AG43" t="n">
        <v>0.09937499999999999</v>
      </c>
      <c r="AH43" t="n">
        <v>77996.34584497292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10.4834</v>
      </c>
      <c r="E44" t="n">
        <v>9.539999999999999</v>
      </c>
      <c r="F44" t="n">
        <v>6.81</v>
      </c>
      <c r="G44" t="n">
        <v>58.37</v>
      </c>
      <c r="H44" t="n">
        <v>1.01</v>
      </c>
      <c r="I44" t="n">
        <v>7</v>
      </c>
      <c r="J44" t="n">
        <v>201.88</v>
      </c>
      <c r="K44" t="n">
        <v>53.44</v>
      </c>
      <c r="L44" t="n">
        <v>11.5</v>
      </c>
      <c r="M44" t="n">
        <v>5</v>
      </c>
      <c r="N44" t="n">
        <v>41.95</v>
      </c>
      <c r="O44" t="n">
        <v>25133.09</v>
      </c>
      <c r="P44" t="n">
        <v>85.73</v>
      </c>
      <c r="Q44" t="n">
        <v>204.14</v>
      </c>
      <c r="R44" t="n">
        <v>25.57</v>
      </c>
      <c r="S44" t="n">
        <v>17.37</v>
      </c>
      <c r="T44" t="n">
        <v>1994.16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62.86517807747632</v>
      </c>
      <c r="AB44" t="n">
        <v>86.01491006149006</v>
      </c>
      <c r="AC44" t="n">
        <v>77.80576776792643</v>
      </c>
      <c r="AD44" t="n">
        <v>62865.17807747632</v>
      </c>
      <c r="AE44" t="n">
        <v>86014.91006149005</v>
      </c>
      <c r="AF44" t="n">
        <v>2.466544967102757e-06</v>
      </c>
      <c r="AG44" t="n">
        <v>0.09937499999999999</v>
      </c>
      <c r="AH44" t="n">
        <v>77805.76776792643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10.4712</v>
      </c>
      <c r="E45" t="n">
        <v>9.550000000000001</v>
      </c>
      <c r="F45" t="n">
        <v>6.82</v>
      </c>
      <c r="G45" t="n">
        <v>58.46</v>
      </c>
      <c r="H45" t="n">
        <v>1.03</v>
      </c>
      <c r="I45" t="n">
        <v>7</v>
      </c>
      <c r="J45" t="n">
        <v>202.28</v>
      </c>
      <c r="K45" t="n">
        <v>53.44</v>
      </c>
      <c r="L45" t="n">
        <v>11.75</v>
      </c>
      <c r="M45" t="n">
        <v>5</v>
      </c>
      <c r="N45" t="n">
        <v>42.09</v>
      </c>
      <c r="O45" t="n">
        <v>25181.64</v>
      </c>
      <c r="P45" t="n">
        <v>85.58</v>
      </c>
      <c r="Q45" t="n">
        <v>204.2</v>
      </c>
      <c r="R45" t="n">
        <v>25.88</v>
      </c>
      <c r="S45" t="n">
        <v>17.37</v>
      </c>
      <c r="T45" t="n">
        <v>2147.24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62.88269216800367</v>
      </c>
      <c r="AB45" t="n">
        <v>86.03887361281673</v>
      </c>
      <c r="AC45" t="n">
        <v>77.82744427154755</v>
      </c>
      <c r="AD45" t="n">
        <v>62882.69216800367</v>
      </c>
      <c r="AE45" t="n">
        <v>86038.87361281674</v>
      </c>
      <c r="AF45" t="n">
        <v>2.463674538749489e-06</v>
      </c>
      <c r="AG45" t="n">
        <v>0.09947916666666667</v>
      </c>
      <c r="AH45" t="n">
        <v>77827.44427154755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10.4874</v>
      </c>
      <c r="E46" t="n">
        <v>9.539999999999999</v>
      </c>
      <c r="F46" t="n">
        <v>6.81</v>
      </c>
      <c r="G46" t="n">
        <v>58.34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85.05</v>
      </c>
      <c r="Q46" t="n">
        <v>204.14</v>
      </c>
      <c r="R46" t="n">
        <v>25.46</v>
      </c>
      <c r="S46" t="n">
        <v>17.37</v>
      </c>
      <c r="T46" t="n">
        <v>1935.02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62.4890805691975</v>
      </c>
      <c r="AB46" t="n">
        <v>85.50031685841221</v>
      </c>
      <c r="AC46" t="n">
        <v>77.34028661791407</v>
      </c>
      <c r="AD46" t="n">
        <v>62489.0805691975</v>
      </c>
      <c r="AE46" t="n">
        <v>85500.3168584122</v>
      </c>
      <c r="AF46" t="n">
        <v>2.467486091153009e-06</v>
      </c>
      <c r="AG46" t="n">
        <v>0.09937499999999999</v>
      </c>
      <c r="AH46" t="n">
        <v>77340.28661791407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10.5553</v>
      </c>
      <c r="E47" t="n">
        <v>9.470000000000001</v>
      </c>
      <c r="F47" t="n">
        <v>6.78</v>
      </c>
      <c r="G47" t="n">
        <v>67.81999999999999</v>
      </c>
      <c r="H47" t="n">
        <v>1.07</v>
      </c>
      <c r="I47" t="n">
        <v>6</v>
      </c>
      <c r="J47" t="n">
        <v>203.07</v>
      </c>
      <c r="K47" t="n">
        <v>53.44</v>
      </c>
      <c r="L47" t="n">
        <v>12.25</v>
      </c>
      <c r="M47" t="n">
        <v>4</v>
      </c>
      <c r="N47" t="n">
        <v>42.38</v>
      </c>
      <c r="O47" t="n">
        <v>25279.03</v>
      </c>
      <c r="P47" t="n">
        <v>84.53</v>
      </c>
      <c r="Q47" t="n">
        <v>204.14</v>
      </c>
      <c r="R47" t="n">
        <v>24.67</v>
      </c>
      <c r="S47" t="n">
        <v>17.37</v>
      </c>
      <c r="T47" t="n">
        <v>1545.05</v>
      </c>
      <c r="U47" t="n">
        <v>0.7</v>
      </c>
      <c r="V47" t="n">
        <v>0.75</v>
      </c>
      <c r="W47" t="n">
        <v>1.14</v>
      </c>
      <c r="X47" t="n">
        <v>0.09</v>
      </c>
      <c r="Y47" t="n">
        <v>1</v>
      </c>
      <c r="Z47" t="n">
        <v>10</v>
      </c>
      <c r="AA47" t="n">
        <v>61.75733399909429</v>
      </c>
      <c r="AB47" t="n">
        <v>84.49910891881719</v>
      </c>
      <c r="AC47" t="n">
        <v>76.43463255886951</v>
      </c>
      <c r="AD47" t="n">
        <v>61757.33399909429</v>
      </c>
      <c r="AE47" t="n">
        <v>84499.10891881719</v>
      </c>
      <c r="AF47" t="n">
        <v>2.483461671906036e-06</v>
      </c>
      <c r="AG47" t="n">
        <v>0.09864583333333334</v>
      </c>
      <c r="AH47" t="n">
        <v>76434.6325588695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10.5491</v>
      </c>
      <c r="E48" t="n">
        <v>9.48</v>
      </c>
      <c r="F48" t="n">
        <v>6.79</v>
      </c>
      <c r="G48" t="n">
        <v>67.88</v>
      </c>
      <c r="H48" t="n">
        <v>1.09</v>
      </c>
      <c r="I48" t="n">
        <v>6</v>
      </c>
      <c r="J48" t="n">
        <v>203.46</v>
      </c>
      <c r="K48" t="n">
        <v>53.44</v>
      </c>
      <c r="L48" t="n">
        <v>12.5</v>
      </c>
      <c r="M48" t="n">
        <v>4</v>
      </c>
      <c r="N48" t="n">
        <v>42.53</v>
      </c>
      <c r="O48" t="n">
        <v>25327.74</v>
      </c>
      <c r="P48" t="n">
        <v>84.59</v>
      </c>
      <c r="Q48" t="n">
        <v>204.14</v>
      </c>
      <c r="R48" t="n">
        <v>24.84</v>
      </c>
      <c r="S48" t="n">
        <v>17.37</v>
      </c>
      <c r="T48" t="n">
        <v>1634.62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61.84774397029057</v>
      </c>
      <c r="AB48" t="n">
        <v>84.62281183001431</v>
      </c>
      <c r="AC48" t="n">
        <v>76.54652943784015</v>
      </c>
      <c r="AD48" t="n">
        <v>61847.74397029057</v>
      </c>
      <c r="AE48" t="n">
        <v>84622.81183001431</v>
      </c>
      <c r="AF48" t="n">
        <v>2.482002929628145e-06</v>
      </c>
      <c r="AG48" t="n">
        <v>0.09875</v>
      </c>
      <c r="AH48" t="n">
        <v>76546.52943784014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10.5479</v>
      </c>
      <c r="E49" t="n">
        <v>9.48</v>
      </c>
      <c r="F49" t="n">
        <v>6.79</v>
      </c>
      <c r="G49" t="n">
        <v>67.89</v>
      </c>
      <c r="H49" t="n">
        <v>1.11</v>
      </c>
      <c r="I49" t="n">
        <v>6</v>
      </c>
      <c r="J49" t="n">
        <v>203.86</v>
      </c>
      <c r="K49" t="n">
        <v>53.44</v>
      </c>
      <c r="L49" t="n">
        <v>12.75</v>
      </c>
      <c r="M49" t="n">
        <v>4</v>
      </c>
      <c r="N49" t="n">
        <v>42.67</v>
      </c>
      <c r="O49" t="n">
        <v>25376.49</v>
      </c>
      <c r="P49" t="n">
        <v>84.70999999999999</v>
      </c>
      <c r="Q49" t="n">
        <v>204.14</v>
      </c>
      <c r="R49" t="n">
        <v>24.85</v>
      </c>
      <c r="S49" t="n">
        <v>17.37</v>
      </c>
      <c r="T49" t="n">
        <v>1635.97</v>
      </c>
      <c r="U49" t="n">
        <v>0.7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61.91647255904756</v>
      </c>
      <c r="AB49" t="n">
        <v>84.71684931724295</v>
      </c>
      <c r="AC49" t="n">
        <v>76.63159211927015</v>
      </c>
      <c r="AD49" t="n">
        <v>61916.47255904756</v>
      </c>
      <c r="AE49" t="n">
        <v>84716.84931724294</v>
      </c>
      <c r="AF49" t="n">
        <v>2.48172059241307e-06</v>
      </c>
      <c r="AG49" t="n">
        <v>0.09875</v>
      </c>
      <c r="AH49" t="n">
        <v>76631.59211927015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10.5482</v>
      </c>
      <c r="E50" t="n">
        <v>9.48</v>
      </c>
      <c r="F50" t="n">
        <v>6.79</v>
      </c>
      <c r="G50" t="n">
        <v>67.88</v>
      </c>
      <c r="H50" t="n">
        <v>1.13</v>
      </c>
      <c r="I50" t="n">
        <v>6</v>
      </c>
      <c r="J50" t="n">
        <v>204.25</v>
      </c>
      <c r="K50" t="n">
        <v>53.44</v>
      </c>
      <c r="L50" t="n">
        <v>13</v>
      </c>
      <c r="M50" t="n">
        <v>4</v>
      </c>
      <c r="N50" t="n">
        <v>42.82</v>
      </c>
      <c r="O50" t="n">
        <v>25425.3</v>
      </c>
      <c r="P50" t="n">
        <v>84.65000000000001</v>
      </c>
      <c r="Q50" t="n">
        <v>204.16</v>
      </c>
      <c r="R50" t="n">
        <v>24.97</v>
      </c>
      <c r="S50" t="n">
        <v>17.37</v>
      </c>
      <c r="T50" t="n">
        <v>1697.51</v>
      </c>
      <c r="U50" t="n">
        <v>0.7</v>
      </c>
      <c r="V50" t="n">
        <v>0.75</v>
      </c>
      <c r="W50" t="n">
        <v>1.14</v>
      </c>
      <c r="X50" t="n">
        <v>0.1</v>
      </c>
      <c r="Y50" t="n">
        <v>1</v>
      </c>
      <c r="Z50" t="n">
        <v>10</v>
      </c>
      <c r="AA50" t="n">
        <v>61.88381154144052</v>
      </c>
      <c r="AB50" t="n">
        <v>84.6721610720506</v>
      </c>
      <c r="AC50" t="n">
        <v>76.59116885747858</v>
      </c>
      <c r="AD50" t="n">
        <v>61883.81154144052</v>
      </c>
      <c r="AE50" t="n">
        <v>84672.1610720506</v>
      </c>
      <c r="AF50" t="n">
        <v>2.481791176716838e-06</v>
      </c>
      <c r="AG50" t="n">
        <v>0.09875</v>
      </c>
      <c r="AH50" t="n">
        <v>76591.16885747858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10.5572</v>
      </c>
      <c r="E51" t="n">
        <v>9.470000000000001</v>
      </c>
      <c r="F51" t="n">
        <v>6.78</v>
      </c>
      <c r="G51" t="n">
        <v>67.8</v>
      </c>
      <c r="H51" t="n">
        <v>1.15</v>
      </c>
      <c r="I51" t="n">
        <v>6</v>
      </c>
      <c r="J51" t="n">
        <v>204.65</v>
      </c>
      <c r="K51" t="n">
        <v>53.44</v>
      </c>
      <c r="L51" t="n">
        <v>13.25</v>
      </c>
      <c r="M51" t="n">
        <v>4</v>
      </c>
      <c r="N51" t="n">
        <v>42.96</v>
      </c>
      <c r="O51" t="n">
        <v>25474.16</v>
      </c>
      <c r="P51" t="n">
        <v>84.34</v>
      </c>
      <c r="Q51" t="n">
        <v>204.14</v>
      </c>
      <c r="R51" t="n">
        <v>24.59</v>
      </c>
      <c r="S51" t="n">
        <v>17.37</v>
      </c>
      <c r="T51" t="n">
        <v>1504.89</v>
      </c>
      <c r="U51" t="n">
        <v>0.71</v>
      </c>
      <c r="V51" t="n">
        <v>0.75</v>
      </c>
      <c r="W51" t="n">
        <v>1.15</v>
      </c>
      <c r="X51" t="n">
        <v>0.09</v>
      </c>
      <c r="Y51" t="n">
        <v>1</v>
      </c>
      <c r="Z51" t="n">
        <v>10</v>
      </c>
      <c r="AA51" t="n">
        <v>61.6486258107929</v>
      </c>
      <c r="AB51" t="n">
        <v>84.35036957971651</v>
      </c>
      <c r="AC51" t="n">
        <v>76.30008869353559</v>
      </c>
      <c r="AD51" t="n">
        <v>61648.6258107929</v>
      </c>
      <c r="AE51" t="n">
        <v>84350.36957971651</v>
      </c>
      <c r="AF51" t="n">
        <v>2.483908705829905e-06</v>
      </c>
      <c r="AG51" t="n">
        <v>0.09864583333333334</v>
      </c>
      <c r="AH51" t="n">
        <v>76300.08869353558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10.5479</v>
      </c>
      <c r="E52" t="n">
        <v>9.48</v>
      </c>
      <c r="F52" t="n">
        <v>6.79</v>
      </c>
      <c r="G52" t="n">
        <v>67.89</v>
      </c>
      <c r="H52" t="n">
        <v>1.17</v>
      </c>
      <c r="I52" t="n">
        <v>6</v>
      </c>
      <c r="J52" t="n">
        <v>205.05</v>
      </c>
      <c r="K52" t="n">
        <v>53.44</v>
      </c>
      <c r="L52" t="n">
        <v>13.5</v>
      </c>
      <c r="M52" t="n">
        <v>4</v>
      </c>
      <c r="N52" t="n">
        <v>43.11</v>
      </c>
      <c r="O52" t="n">
        <v>25523.06</v>
      </c>
      <c r="P52" t="n">
        <v>84.2</v>
      </c>
      <c r="Q52" t="n">
        <v>204.14</v>
      </c>
      <c r="R52" t="n">
        <v>24.87</v>
      </c>
      <c r="S52" t="n">
        <v>17.37</v>
      </c>
      <c r="T52" t="n">
        <v>1645.98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61.65334920092427</v>
      </c>
      <c r="AB52" t="n">
        <v>84.35683233047553</v>
      </c>
      <c r="AC52" t="n">
        <v>76.30593464843268</v>
      </c>
      <c r="AD52" t="n">
        <v>61653.34920092428</v>
      </c>
      <c r="AE52" t="n">
        <v>84356.83233047553</v>
      </c>
      <c r="AF52" t="n">
        <v>2.48172059241307e-06</v>
      </c>
      <c r="AG52" t="n">
        <v>0.09875</v>
      </c>
      <c r="AH52" t="n">
        <v>76305.93464843268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10.5399</v>
      </c>
      <c r="E53" t="n">
        <v>9.49</v>
      </c>
      <c r="F53" t="n">
        <v>6.8</v>
      </c>
      <c r="G53" t="n">
        <v>67.95999999999999</v>
      </c>
      <c r="H53" t="n">
        <v>1.19</v>
      </c>
      <c r="I53" t="n">
        <v>6</v>
      </c>
      <c r="J53" t="n">
        <v>205.44</v>
      </c>
      <c r="K53" t="n">
        <v>53.44</v>
      </c>
      <c r="L53" t="n">
        <v>13.75</v>
      </c>
      <c r="M53" t="n">
        <v>4</v>
      </c>
      <c r="N53" t="n">
        <v>43.26</v>
      </c>
      <c r="O53" t="n">
        <v>25572.02</v>
      </c>
      <c r="P53" t="n">
        <v>84.12</v>
      </c>
      <c r="Q53" t="n">
        <v>204.14</v>
      </c>
      <c r="R53" t="n">
        <v>25.12</v>
      </c>
      <c r="S53" t="n">
        <v>17.37</v>
      </c>
      <c r="T53" t="n">
        <v>1772.21</v>
      </c>
      <c r="U53" t="n">
        <v>0.6899999999999999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61.68169208314787</v>
      </c>
      <c r="AB53" t="n">
        <v>84.39561231233353</v>
      </c>
      <c r="AC53" t="n">
        <v>76.34101352325023</v>
      </c>
      <c r="AD53" t="n">
        <v>61681.69208314786</v>
      </c>
      <c r="AE53" t="n">
        <v>84395.61231233353</v>
      </c>
      <c r="AF53" t="n">
        <v>2.479838344312565e-06</v>
      </c>
      <c r="AG53" t="n">
        <v>0.09885416666666667</v>
      </c>
      <c r="AH53" t="n">
        <v>76341.01352325022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10.5485</v>
      </c>
      <c r="E54" t="n">
        <v>9.48</v>
      </c>
      <c r="F54" t="n">
        <v>6.79</v>
      </c>
      <c r="G54" t="n">
        <v>67.88</v>
      </c>
      <c r="H54" t="n">
        <v>1.21</v>
      </c>
      <c r="I54" t="n">
        <v>6</v>
      </c>
      <c r="J54" t="n">
        <v>205.84</v>
      </c>
      <c r="K54" t="n">
        <v>53.44</v>
      </c>
      <c r="L54" t="n">
        <v>14</v>
      </c>
      <c r="M54" t="n">
        <v>4</v>
      </c>
      <c r="N54" t="n">
        <v>43.4</v>
      </c>
      <c r="O54" t="n">
        <v>25621.03</v>
      </c>
      <c r="P54" t="n">
        <v>83.68000000000001</v>
      </c>
      <c r="Q54" t="n">
        <v>204.14</v>
      </c>
      <c r="R54" t="n">
        <v>24.83</v>
      </c>
      <c r="S54" t="n">
        <v>17.37</v>
      </c>
      <c r="T54" t="n">
        <v>1626.31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  <c r="AA54" t="n">
        <v>61.38168446711241</v>
      </c>
      <c r="AB54" t="n">
        <v>83.98512865667215</v>
      </c>
      <c r="AC54" t="n">
        <v>75.96970585156758</v>
      </c>
      <c r="AD54" t="n">
        <v>61381.68446711241</v>
      </c>
      <c r="AE54" t="n">
        <v>83985.12865667214</v>
      </c>
      <c r="AF54" t="n">
        <v>2.481861761020607e-06</v>
      </c>
      <c r="AG54" t="n">
        <v>0.09875</v>
      </c>
      <c r="AH54" t="n">
        <v>75969.70585156759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10.5498</v>
      </c>
      <c r="E55" t="n">
        <v>9.48</v>
      </c>
      <c r="F55" t="n">
        <v>6.79</v>
      </c>
      <c r="G55" t="n">
        <v>67.87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4</v>
      </c>
      <c r="N55" t="n">
        <v>43.55</v>
      </c>
      <c r="O55" t="n">
        <v>25670.09</v>
      </c>
      <c r="P55" t="n">
        <v>83.59</v>
      </c>
      <c r="Q55" t="n">
        <v>204.14</v>
      </c>
      <c r="R55" t="n">
        <v>24.81</v>
      </c>
      <c r="S55" t="n">
        <v>17.37</v>
      </c>
      <c r="T55" t="n">
        <v>1616.1</v>
      </c>
      <c r="U55" t="n">
        <v>0.7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61.3279327449853</v>
      </c>
      <c r="AB55" t="n">
        <v>83.91158317909925</v>
      </c>
      <c r="AC55" t="n">
        <v>75.90317945115251</v>
      </c>
      <c r="AD55" t="n">
        <v>61327.9327449853</v>
      </c>
      <c r="AE55" t="n">
        <v>83911.58317909925</v>
      </c>
      <c r="AF55" t="n">
        <v>2.482167626336939e-06</v>
      </c>
      <c r="AG55" t="n">
        <v>0.09875</v>
      </c>
      <c r="AH55" t="n">
        <v>75903.17945115251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10.5442</v>
      </c>
      <c r="E56" t="n">
        <v>9.48</v>
      </c>
      <c r="F56" t="n">
        <v>6.79</v>
      </c>
      <c r="G56" t="n">
        <v>67.92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4</v>
      </c>
      <c r="N56" t="n">
        <v>43.7</v>
      </c>
      <c r="O56" t="n">
        <v>25719.19</v>
      </c>
      <c r="P56" t="n">
        <v>83.38</v>
      </c>
      <c r="Q56" t="n">
        <v>204.14</v>
      </c>
      <c r="R56" t="n">
        <v>24.95</v>
      </c>
      <c r="S56" t="n">
        <v>17.37</v>
      </c>
      <c r="T56" t="n">
        <v>1687.38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  <c r="AA56" t="n">
        <v>61.25109855559339</v>
      </c>
      <c r="AB56" t="n">
        <v>83.80645525148806</v>
      </c>
      <c r="AC56" t="n">
        <v>75.80808478540455</v>
      </c>
      <c r="AD56" t="n">
        <v>61251.09855559339</v>
      </c>
      <c r="AE56" t="n">
        <v>83806.45525148806</v>
      </c>
      <c r="AF56" t="n">
        <v>2.480850052666586e-06</v>
      </c>
      <c r="AG56" t="n">
        <v>0.09875</v>
      </c>
      <c r="AH56" t="n">
        <v>75808.08478540454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10.6132</v>
      </c>
      <c r="E57" t="n">
        <v>9.42</v>
      </c>
      <c r="F57" t="n">
        <v>6.77</v>
      </c>
      <c r="G57" t="n">
        <v>81.20999999999999</v>
      </c>
      <c r="H57" t="n">
        <v>1.27</v>
      </c>
      <c r="I57" t="n">
        <v>5</v>
      </c>
      <c r="J57" t="n">
        <v>207.03</v>
      </c>
      <c r="K57" t="n">
        <v>53.44</v>
      </c>
      <c r="L57" t="n">
        <v>14.75</v>
      </c>
      <c r="M57" t="n">
        <v>3</v>
      </c>
      <c r="N57" t="n">
        <v>43.85</v>
      </c>
      <c r="O57" t="n">
        <v>25768.35</v>
      </c>
      <c r="P57" t="n">
        <v>82.33</v>
      </c>
      <c r="Q57" t="n">
        <v>204.14</v>
      </c>
      <c r="R57" t="n">
        <v>24.22</v>
      </c>
      <c r="S57" t="n">
        <v>17.37</v>
      </c>
      <c r="T57" t="n">
        <v>1328.64</v>
      </c>
      <c r="U57" t="n">
        <v>0.72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60.27747995545266</v>
      </c>
      <c r="AB57" t="n">
        <v>82.47430732975502</v>
      </c>
      <c r="AC57" t="n">
        <v>74.6030751916399</v>
      </c>
      <c r="AD57" t="n">
        <v>60277.47995545265</v>
      </c>
      <c r="AE57" t="n">
        <v>82474.30732975501</v>
      </c>
      <c r="AF57" t="n">
        <v>2.497084442533432e-06</v>
      </c>
      <c r="AG57" t="n">
        <v>0.098125</v>
      </c>
      <c r="AH57" t="n">
        <v>74603.0751916399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10.6088</v>
      </c>
      <c r="E58" t="n">
        <v>9.43</v>
      </c>
      <c r="F58" t="n">
        <v>6.77</v>
      </c>
      <c r="G58" t="n">
        <v>81.26000000000001</v>
      </c>
      <c r="H58" t="n">
        <v>1.28</v>
      </c>
      <c r="I58" t="n">
        <v>5</v>
      </c>
      <c r="J58" t="n">
        <v>207.43</v>
      </c>
      <c r="K58" t="n">
        <v>53.44</v>
      </c>
      <c r="L58" t="n">
        <v>15</v>
      </c>
      <c r="M58" t="n">
        <v>3</v>
      </c>
      <c r="N58" t="n">
        <v>44</v>
      </c>
      <c r="O58" t="n">
        <v>25817.56</v>
      </c>
      <c r="P58" t="n">
        <v>82.61</v>
      </c>
      <c r="Q58" t="n">
        <v>204.14</v>
      </c>
      <c r="R58" t="n">
        <v>24.4</v>
      </c>
      <c r="S58" t="n">
        <v>17.37</v>
      </c>
      <c r="T58" t="n">
        <v>1417.14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60.44562126035142</v>
      </c>
      <c r="AB58" t="n">
        <v>82.70436568098822</v>
      </c>
      <c r="AC58" t="n">
        <v>74.81117709672043</v>
      </c>
      <c r="AD58" t="n">
        <v>60445.62126035142</v>
      </c>
      <c r="AE58" t="n">
        <v>82704.36568098822</v>
      </c>
      <c r="AF58" t="n">
        <v>2.496049206078155e-06</v>
      </c>
      <c r="AG58" t="n">
        <v>0.09822916666666666</v>
      </c>
      <c r="AH58" t="n">
        <v>74811.17709672042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10.606</v>
      </c>
      <c r="E59" t="n">
        <v>9.43</v>
      </c>
      <c r="F59" t="n">
        <v>6.77</v>
      </c>
      <c r="G59" t="n">
        <v>81.29000000000001</v>
      </c>
      <c r="H59" t="n">
        <v>1.3</v>
      </c>
      <c r="I59" t="n">
        <v>5</v>
      </c>
      <c r="J59" t="n">
        <v>207.83</v>
      </c>
      <c r="K59" t="n">
        <v>53.44</v>
      </c>
      <c r="L59" t="n">
        <v>15.25</v>
      </c>
      <c r="M59" t="n">
        <v>3</v>
      </c>
      <c r="N59" t="n">
        <v>44.15</v>
      </c>
      <c r="O59" t="n">
        <v>25866.82</v>
      </c>
      <c r="P59" t="n">
        <v>82.84999999999999</v>
      </c>
      <c r="Q59" t="n">
        <v>204.14</v>
      </c>
      <c r="R59" t="n">
        <v>24.5</v>
      </c>
      <c r="S59" t="n">
        <v>17.37</v>
      </c>
      <c r="T59" t="n">
        <v>1465.25</v>
      </c>
      <c r="U59" t="n">
        <v>0.71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60.58421564268806</v>
      </c>
      <c r="AB59" t="n">
        <v>82.89399662925376</v>
      </c>
      <c r="AC59" t="n">
        <v>74.98270993343226</v>
      </c>
      <c r="AD59" t="n">
        <v>60584.21564268807</v>
      </c>
      <c r="AE59" t="n">
        <v>82893.99662925376</v>
      </c>
      <c r="AF59" t="n">
        <v>2.495390419242979e-06</v>
      </c>
      <c r="AG59" t="n">
        <v>0.09822916666666666</v>
      </c>
      <c r="AH59" t="n">
        <v>74982.70993343226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10.6088</v>
      </c>
      <c r="E60" t="n">
        <v>9.43</v>
      </c>
      <c r="F60" t="n">
        <v>6.77</v>
      </c>
      <c r="G60" t="n">
        <v>81.26000000000001</v>
      </c>
      <c r="H60" t="n">
        <v>1.32</v>
      </c>
      <c r="I60" t="n">
        <v>5</v>
      </c>
      <c r="J60" t="n">
        <v>208.23</v>
      </c>
      <c r="K60" t="n">
        <v>53.44</v>
      </c>
      <c r="L60" t="n">
        <v>15.5</v>
      </c>
      <c r="M60" t="n">
        <v>3</v>
      </c>
      <c r="N60" t="n">
        <v>44.3</v>
      </c>
      <c r="O60" t="n">
        <v>25916.13</v>
      </c>
      <c r="P60" t="n">
        <v>82.91</v>
      </c>
      <c r="Q60" t="n">
        <v>204.14</v>
      </c>
      <c r="R60" t="n">
        <v>24.37</v>
      </c>
      <c r="S60" t="n">
        <v>17.37</v>
      </c>
      <c r="T60" t="n">
        <v>1401.29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  <c r="AA60" t="n">
        <v>60.59951119795863</v>
      </c>
      <c r="AB60" t="n">
        <v>82.91492468276722</v>
      </c>
      <c r="AC60" t="n">
        <v>75.00164064289112</v>
      </c>
      <c r="AD60" t="n">
        <v>60599.51119795864</v>
      </c>
      <c r="AE60" t="n">
        <v>82914.92468276722</v>
      </c>
      <c r="AF60" t="n">
        <v>2.496049206078155e-06</v>
      </c>
      <c r="AG60" t="n">
        <v>0.09822916666666666</v>
      </c>
      <c r="AH60" t="n">
        <v>75001.64064289111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10.6051</v>
      </c>
      <c r="E61" t="n">
        <v>9.43</v>
      </c>
      <c r="F61" t="n">
        <v>6.77</v>
      </c>
      <c r="G61" t="n">
        <v>81.3</v>
      </c>
      <c r="H61" t="n">
        <v>1.34</v>
      </c>
      <c r="I61" t="n">
        <v>5</v>
      </c>
      <c r="J61" t="n">
        <v>208.63</v>
      </c>
      <c r="K61" t="n">
        <v>53.44</v>
      </c>
      <c r="L61" t="n">
        <v>15.75</v>
      </c>
      <c r="M61" t="n">
        <v>3</v>
      </c>
      <c r="N61" t="n">
        <v>44.45</v>
      </c>
      <c r="O61" t="n">
        <v>25965.5</v>
      </c>
      <c r="P61" t="n">
        <v>82.89</v>
      </c>
      <c r="Q61" t="n">
        <v>204.14</v>
      </c>
      <c r="R61" t="n">
        <v>24.48</v>
      </c>
      <c r="S61" t="n">
        <v>17.37</v>
      </c>
      <c r="T61" t="n">
        <v>1458.19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60.60971969208871</v>
      </c>
      <c r="AB61" t="n">
        <v>82.92889239480294</v>
      </c>
      <c r="AC61" t="n">
        <v>75.01427529609396</v>
      </c>
      <c r="AD61" t="n">
        <v>60609.71969208871</v>
      </c>
      <c r="AE61" t="n">
        <v>82928.89239480294</v>
      </c>
      <c r="AF61" t="n">
        <v>2.495178666331672e-06</v>
      </c>
      <c r="AG61" t="n">
        <v>0.09822916666666666</v>
      </c>
      <c r="AH61" t="n">
        <v>75014.27529609395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10.6098</v>
      </c>
      <c r="E62" t="n">
        <v>9.43</v>
      </c>
      <c r="F62" t="n">
        <v>6.77</v>
      </c>
      <c r="G62" t="n">
        <v>81.25</v>
      </c>
      <c r="H62" t="n">
        <v>1.36</v>
      </c>
      <c r="I62" t="n">
        <v>5</v>
      </c>
      <c r="J62" t="n">
        <v>209.03</v>
      </c>
      <c r="K62" t="n">
        <v>53.44</v>
      </c>
      <c r="L62" t="n">
        <v>16</v>
      </c>
      <c r="M62" t="n">
        <v>3</v>
      </c>
      <c r="N62" t="n">
        <v>44.6</v>
      </c>
      <c r="O62" t="n">
        <v>26014.91</v>
      </c>
      <c r="P62" t="n">
        <v>82.65000000000001</v>
      </c>
      <c r="Q62" t="n">
        <v>204.14</v>
      </c>
      <c r="R62" t="n">
        <v>24.41</v>
      </c>
      <c r="S62" t="n">
        <v>17.37</v>
      </c>
      <c r="T62" t="n">
        <v>1421.8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60.46062212870314</v>
      </c>
      <c r="AB62" t="n">
        <v>82.72489053085866</v>
      </c>
      <c r="AC62" t="n">
        <v>74.82974308372603</v>
      </c>
      <c r="AD62" t="n">
        <v>60460.62212870314</v>
      </c>
      <c r="AE62" t="n">
        <v>82724.89053085865</v>
      </c>
      <c r="AF62" t="n">
        <v>2.496284487090718e-06</v>
      </c>
      <c r="AG62" t="n">
        <v>0.09822916666666666</v>
      </c>
      <c r="AH62" t="n">
        <v>74829.74308372603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10.6029</v>
      </c>
      <c r="E63" t="n">
        <v>9.43</v>
      </c>
      <c r="F63" t="n">
        <v>6.78</v>
      </c>
      <c r="G63" t="n">
        <v>81.31999999999999</v>
      </c>
      <c r="H63" t="n">
        <v>1.38</v>
      </c>
      <c r="I63" t="n">
        <v>5</v>
      </c>
      <c r="J63" t="n">
        <v>209.43</v>
      </c>
      <c r="K63" t="n">
        <v>53.44</v>
      </c>
      <c r="L63" t="n">
        <v>16.25</v>
      </c>
      <c r="M63" t="n">
        <v>3</v>
      </c>
      <c r="N63" t="n">
        <v>44.75</v>
      </c>
      <c r="O63" t="n">
        <v>26064.38</v>
      </c>
      <c r="P63" t="n">
        <v>82.59</v>
      </c>
      <c r="Q63" t="n">
        <v>204.14</v>
      </c>
      <c r="R63" t="n">
        <v>24.51</v>
      </c>
      <c r="S63" t="n">
        <v>17.37</v>
      </c>
      <c r="T63" t="n">
        <v>1470.26</v>
      </c>
      <c r="U63" t="n">
        <v>0.71</v>
      </c>
      <c r="V63" t="n">
        <v>0.75</v>
      </c>
      <c r="W63" t="n">
        <v>1.14</v>
      </c>
      <c r="X63" t="n">
        <v>0.09</v>
      </c>
      <c r="Y63" t="n">
        <v>1</v>
      </c>
      <c r="Z63" t="n">
        <v>10</v>
      </c>
      <c r="AA63" t="n">
        <v>60.49178351402093</v>
      </c>
      <c r="AB63" t="n">
        <v>82.76752691299372</v>
      </c>
      <c r="AC63" t="n">
        <v>74.86831030939067</v>
      </c>
      <c r="AD63" t="n">
        <v>60491.78351402093</v>
      </c>
      <c r="AE63" t="n">
        <v>82767.52691299372</v>
      </c>
      <c r="AF63" t="n">
        <v>2.494661048104034e-06</v>
      </c>
      <c r="AG63" t="n">
        <v>0.09822916666666666</v>
      </c>
      <c r="AH63" t="n">
        <v>74868.31030939067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10.6085</v>
      </c>
      <c r="E64" t="n">
        <v>9.43</v>
      </c>
      <c r="F64" t="n">
        <v>6.77</v>
      </c>
      <c r="G64" t="n">
        <v>81.26000000000001</v>
      </c>
      <c r="H64" t="n">
        <v>1.4</v>
      </c>
      <c r="I64" t="n">
        <v>5</v>
      </c>
      <c r="J64" t="n">
        <v>209.84</v>
      </c>
      <c r="K64" t="n">
        <v>53.44</v>
      </c>
      <c r="L64" t="n">
        <v>16.5</v>
      </c>
      <c r="M64" t="n">
        <v>3</v>
      </c>
      <c r="N64" t="n">
        <v>44.9</v>
      </c>
      <c r="O64" t="n">
        <v>26113.9</v>
      </c>
      <c r="P64" t="n">
        <v>82.33</v>
      </c>
      <c r="Q64" t="n">
        <v>204.18</v>
      </c>
      <c r="R64" t="n">
        <v>24.39</v>
      </c>
      <c r="S64" t="n">
        <v>17.37</v>
      </c>
      <c r="T64" t="n">
        <v>1412.57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60.30364154975553</v>
      </c>
      <c r="AB64" t="n">
        <v>82.51010277724828</v>
      </c>
      <c r="AC64" t="n">
        <v>74.63545437186366</v>
      </c>
      <c r="AD64" t="n">
        <v>60303.64154975554</v>
      </c>
      <c r="AE64" t="n">
        <v>82510.10277724828</v>
      </c>
      <c r="AF64" t="n">
        <v>2.495978621774386e-06</v>
      </c>
      <c r="AG64" t="n">
        <v>0.09822916666666666</v>
      </c>
      <c r="AH64" t="n">
        <v>74635.45437186366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10.6085</v>
      </c>
      <c r="E65" t="n">
        <v>9.43</v>
      </c>
      <c r="F65" t="n">
        <v>6.77</v>
      </c>
      <c r="G65" t="n">
        <v>81.26000000000001</v>
      </c>
      <c r="H65" t="n">
        <v>1.42</v>
      </c>
      <c r="I65" t="n">
        <v>5</v>
      </c>
      <c r="J65" t="n">
        <v>210.24</v>
      </c>
      <c r="K65" t="n">
        <v>53.44</v>
      </c>
      <c r="L65" t="n">
        <v>16.75</v>
      </c>
      <c r="M65" t="n">
        <v>3</v>
      </c>
      <c r="N65" t="n">
        <v>45.05</v>
      </c>
      <c r="O65" t="n">
        <v>26163.47</v>
      </c>
      <c r="P65" t="n">
        <v>82.13</v>
      </c>
      <c r="Q65" t="n">
        <v>204.14</v>
      </c>
      <c r="R65" t="n">
        <v>24.33</v>
      </c>
      <c r="S65" t="n">
        <v>17.37</v>
      </c>
      <c r="T65" t="n">
        <v>1382.21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60.20104535676013</v>
      </c>
      <c r="AB65" t="n">
        <v>82.36972613976747</v>
      </c>
      <c r="AC65" t="n">
        <v>74.50847508364411</v>
      </c>
      <c r="AD65" t="n">
        <v>60201.04535676013</v>
      </c>
      <c r="AE65" t="n">
        <v>82369.72613976746</v>
      </c>
      <c r="AF65" t="n">
        <v>2.495978621774386e-06</v>
      </c>
      <c r="AG65" t="n">
        <v>0.09822916666666666</v>
      </c>
      <c r="AH65" t="n">
        <v>74508.47508364411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10.6154</v>
      </c>
      <c r="E66" t="n">
        <v>9.42</v>
      </c>
      <c r="F66" t="n">
        <v>6.77</v>
      </c>
      <c r="G66" t="n">
        <v>81.19</v>
      </c>
      <c r="H66" t="n">
        <v>1.43</v>
      </c>
      <c r="I66" t="n">
        <v>5</v>
      </c>
      <c r="J66" t="n">
        <v>210.64</v>
      </c>
      <c r="K66" t="n">
        <v>53.44</v>
      </c>
      <c r="L66" t="n">
        <v>17</v>
      </c>
      <c r="M66" t="n">
        <v>3</v>
      </c>
      <c r="N66" t="n">
        <v>45.21</v>
      </c>
      <c r="O66" t="n">
        <v>26213.09</v>
      </c>
      <c r="P66" t="n">
        <v>81.65000000000001</v>
      </c>
      <c r="Q66" t="n">
        <v>204.14</v>
      </c>
      <c r="R66" t="n">
        <v>24.14</v>
      </c>
      <c r="S66" t="n">
        <v>17.37</v>
      </c>
      <c r="T66" t="n">
        <v>1286.39</v>
      </c>
      <c r="U66" t="n">
        <v>0.72</v>
      </c>
      <c r="V66" t="n">
        <v>0.75</v>
      </c>
      <c r="W66" t="n">
        <v>1.14</v>
      </c>
      <c r="X66" t="n">
        <v>0.07000000000000001</v>
      </c>
      <c r="Y66" t="n">
        <v>1</v>
      </c>
      <c r="Z66" t="n">
        <v>10</v>
      </c>
      <c r="AA66" t="n">
        <v>59.91678593751443</v>
      </c>
      <c r="AB66" t="n">
        <v>81.98078986171518</v>
      </c>
      <c r="AC66" t="n">
        <v>74.15665833809352</v>
      </c>
      <c r="AD66" t="n">
        <v>59916.78593751443</v>
      </c>
      <c r="AE66" t="n">
        <v>81980.78986171518</v>
      </c>
      <c r="AF66" t="n">
        <v>2.497602060761071e-06</v>
      </c>
      <c r="AG66" t="n">
        <v>0.098125</v>
      </c>
      <c r="AH66" t="n">
        <v>74156.65833809352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10.6173</v>
      </c>
      <c r="E67" t="n">
        <v>9.42</v>
      </c>
      <c r="F67" t="n">
        <v>6.76</v>
      </c>
      <c r="G67" t="n">
        <v>81.17</v>
      </c>
      <c r="H67" t="n">
        <v>1.45</v>
      </c>
      <c r="I67" t="n">
        <v>5</v>
      </c>
      <c r="J67" t="n">
        <v>211.04</v>
      </c>
      <c r="K67" t="n">
        <v>53.44</v>
      </c>
      <c r="L67" t="n">
        <v>17.25</v>
      </c>
      <c r="M67" t="n">
        <v>3</v>
      </c>
      <c r="N67" t="n">
        <v>45.36</v>
      </c>
      <c r="O67" t="n">
        <v>26262.77</v>
      </c>
      <c r="P67" t="n">
        <v>81.18000000000001</v>
      </c>
      <c r="Q67" t="n">
        <v>204.15</v>
      </c>
      <c r="R67" t="n">
        <v>24.06</v>
      </c>
      <c r="S67" t="n">
        <v>17.37</v>
      </c>
      <c r="T67" t="n">
        <v>1249.26</v>
      </c>
      <c r="U67" t="n">
        <v>0.72</v>
      </c>
      <c r="V67" t="n">
        <v>0.76</v>
      </c>
      <c r="W67" t="n">
        <v>1.14</v>
      </c>
      <c r="X67" t="n">
        <v>0.07000000000000001</v>
      </c>
      <c r="Y67" t="n">
        <v>1</v>
      </c>
      <c r="Z67" t="n">
        <v>10</v>
      </c>
      <c r="AA67" t="n">
        <v>59.64167637696282</v>
      </c>
      <c r="AB67" t="n">
        <v>81.60437282399144</v>
      </c>
      <c r="AC67" t="n">
        <v>73.8161660141454</v>
      </c>
      <c r="AD67" t="n">
        <v>59641.67637696282</v>
      </c>
      <c r="AE67" t="n">
        <v>81604.37282399143</v>
      </c>
      <c r="AF67" t="n">
        <v>2.498049094684941e-06</v>
      </c>
      <c r="AG67" t="n">
        <v>0.098125</v>
      </c>
      <c r="AH67" t="n">
        <v>73816.16601414539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10.6104</v>
      </c>
      <c r="E68" t="n">
        <v>9.42</v>
      </c>
      <c r="F68" t="n">
        <v>6.77</v>
      </c>
      <c r="G68" t="n">
        <v>81.23999999999999</v>
      </c>
      <c r="H68" t="n">
        <v>1.47</v>
      </c>
      <c r="I68" t="n">
        <v>5</v>
      </c>
      <c r="J68" t="n">
        <v>211.45</v>
      </c>
      <c r="K68" t="n">
        <v>53.44</v>
      </c>
      <c r="L68" t="n">
        <v>17.5</v>
      </c>
      <c r="M68" t="n">
        <v>3</v>
      </c>
      <c r="N68" t="n">
        <v>45.51</v>
      </c>
      <c r="O68" t="n">
        <v>26312.5</v>
      </c>
      <c r="P68" t="n">
        <v>80.69</v>
      </c>
      <c r="Q68" t="n">
        <v>204.14</v>
      </c>
      <c r="R68" t="n">
        <v>24.2</v>
      </c>
      <c r="S68" t="n">
        <v>17.37</v>
      </c>
      <c r="T68" t="n">
        <v>1319.28</v>
      </c>
      <c r="U68" t="n">
        <v>0.72</v>
      </c>
      <c r="V68" t="n">
        <v>0.75</v>
      </c>
      <c r="W68" t="n">
        <v>1.15</v>
      </c>
      <c r="X68" t="n">
        <v>0.08</v>
      </c>
      <c r="Y68" t="n">
        <v>1</v>
      </c>
      <c r="Z68" t="n">
        <v>10</v>
      </c>
      <c r="AA68" t="n">
        <v>59.45174105594171</v>
      </c>
      <c r="AB68" t="n">
        <v>81.34449493841551</v>
      </c>
      <c r="AC68" t="n">
        <v>73.58109050922782</v>
      </c>
      <c r="AD68" t="n">
        <v>59451.74105594171</v>
      </c>
      <c r="AE68" t="n">
        <v>81344.4949384155</v>
      </c>
      <c r="AF68" t="n">
        <v>2.496425655698256e-06</v>
      </c>
      <c r="AG68" t="n">
        <v>0.098125</v>
      </c>
      <c r="AH68" t="n">
        <v>73581.09050922783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10.6132</v>
      </c>
      <c r="E69" t="n">
        <v>9.42</v>
      </c>
      <c r="F69" t="n">
        <v>6.77</v>
      </c>
      <c r="G69" t="n">
        <v>81.20999999999999</v>
      </c>
      <c r="H69" t="n">
        <v>1.49</v>
      </c>
      <c r="I69" t="n">
        <v>5</v>
      </c>
      <c r="J69" t="n">
        <v>211.85</v>
      </c>
      <c r="K69" t="n">
        <v>53.44</v>
      </c>
      <c r="L69" t="n">
        <v>17.75</v>
      </c>
      <c r="M69" t="n">
        <v>3</v>
      </c>
      <c r="N69" t="n">
        <v>45.67</v>
      </c>
      <c r="O69" t="n">
        <v>26362.28</v>
      </c>
      <c r="P69" t="n">
        <v>80.27</v>
      </c>
      <c r="Q69" t="n">
        <v>204.18</v>
      </c>
      <c r="R69" t="n">
        <v>24.18</v>
      </c>
      <c r="S69" t="n">
        <v>17.37</v>
      </c>
      <c r="T69" t="n">
        <v>1305.92</v>
      </c>
      <c r="U69" t="n">
        <v>0.72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59.22120713971992</v>
      </c>
      <c r="AB69" t="n">
        <v>81.02906826380242</v>
      </c>
      <c r="AC69" t="n">
        <v>73.2957677137356</v>
      </c>
      <c r="AD69" t="n">
        <v>59221.20713971992</v>
      </c>
      <c r="AE69" t="n">
        <v>81029.06826380242</v>
      </c>
      <c r="AF69" t="n">
        <v>2.497084442533432e-06</v>
      </c>
      <c r="AG69" t="n">
        <v>0.098125</v>
      </c>
      <c r="AH69" t="n">
        <v>73295.76771373559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10.6091</v>
      </c>
      <c r="E70" t="n">
        <v>9.43</v>
      </c>
      <c r="F70" t="n">
        <v>6.77</v>
      </c>
      <c r="G70" t="n">
        <v>81.25</v>
      </c>
      <c r="H70" t="n">
        <v>1.51</v>
      </c>
      <c r="I70" t="n">
        <v>5</v>
      </c>
      <c r="J70" t="n">
        <v>212.25</v>
      </c>
      <c r="K70" t="n">
        <v>53.44</v>
      </c>
      <c r="L70" t="n">
        <v>18</v>
      </c>
      <c r="M70" t="n">
        <v>3</v>
      </c>
      <c r="N70" t="n">
        <v>45.82</v>
      </c>
      <c r="O70" t="n">
        <v>26412.11</v>
      </c>
      <c r="P70" t="n">
        <v>80.3</v>
      </c>
      <c r="Q70" t="n">
        <v>204.15</v>
      </c>
      <c r="R70" t="n">
        <v>24.25</v>
      </c>
      <c r="S70" t="n">
        <v>17.37</v>
      </c>
      <c r="T70" t="n">
        <v>1340.12</v>
      </c>
      <c r="U70" t="n">
        <v>0.72</v>
      </c>
      <c r="V70" t="n">
        <v>0.75</v>
      </c>
      <c r="W70" t="n">
        <v>1.15</v>
      </c>
      <c r="X70" t="n">
        <v>0.08</v>
      </c>
      <c r="Y70" t="n">
        <v>1</v>
      </c>
      <c r="Z70" t="n">
        <v>10</v>
      </c>
      <c r="AA70" t="n">
        <v>59.25904738240077</v>
      </c>
      <c r="AB70" t="n">
        <v>81.08084295323201</v>
      </c>
      <c r="AC70" t="n">
        <v>73.34260109947226</v>
      </c>
      <c r="AD70" t="n">
        <v>59259.04738240077</v>
      </c>
      <c r="AE70" t="n">
        <v>81080.842953232</v>
      </c>
      <c r="AF70" t="n">
        <v>2.496119790381924e-06</v>
      </c>
      <c r="AG70" t="n">
        <v>0.09822916666666666</v>
      </c>
      <c r="AH70" t="n">
        <v>73342.60109947226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10.6057</v>
      </c>
      <c r="E71" t="n">
        <v>9.43</v>
      </c>
      <c r="F71" t="n">
        <v>6.77</v>
      </c>
      <c r="G71" t="n">
        <v>81.29000000000001</v>
      </c>
      <c r="H71" t="n">
        <v>1.52</v>
      </c>
      <c r="I71" t="n">
        <v>5</v>
      </c>
      <c r="J71" t="n">
        <v>212.66</v>
      </c>
      <c r="K71" t="n">
        <v>53.44</v>
      </c>
      <c r="L71" t="n">
        <v>18.25</v>
      </c>
      <c r="M71" t="n">
        <v>3</v>
      </c>
      <c r="N71" t="n">
        <v>45.97</v>
      </c>
      <c r="O71" t="n">
        <v>26462</v>
      </c>
      <c r="P71" t="n">
        <v>80.04000000000001</v>
      </c>
      <c r="Q71" t="n">
        <v>204.14</v>
      </c>
      <c r="R71" t="n">
        <v>24.45</v>
      </c>
      <c r="S71" t="n">
        <v>17.37</v>
      </c>
      <c r="T71" t="n">
        <v>1441.87</v>
      </c>
      <c r="U71" t="n">
        <v>0.71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59.14401788526079</v>
      </c>
      <c r="AB71" t="n">
        <v>80.92345452050191</v>
      </c>
      <c r="AC71" t="n">
        <v>73.20023359786583</v>
      </c>
      <c r="AD71" t="n">
        <v>59144.01788526079</v>
      </c>
      <c r="AE71" t="n">
        <v>80923.45452050191</v>
      </c>
      <c r="AF71" t="n">
        <v>2.49531983493921e-06</v>
      </c>
      <c r="AG71" t="n">
        <v>0.09822916666666666</v>
      </c>
      <c r="AH71" t="n">
        <v>73200.23359786584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10.6101</v>
      </c>
      <c r="E72" t="n">
        <v>9.43</v>
      </c>
      <c r="F72" t="n">
        <v>6.77</v>
      </c>
      <c r="G72" t="n">
        <v>81.23999999999999</v>
      </c>
      <c r="H72" t="n">
        <v>1.54</v>
      </c>
      <c r="I72" t="n">
        <v>5</v>
      </c>
      <c r="J72" t="n">
        <v>213.06</v>
      </c>
      <c r="K72" t="n">
        <v>53.44</v>
      </c>
      <c r="L72" t="n">
        <v>18.5</v>
      </c>
      <c r="M72" t="n">
        <v>3</v>
      </c>
      <c r="N72" t="n">
        <v>46.13</v>
      </c>
      <c r="O72" t="n">
        <v>26511.94</v>
      </c>
      <c r="P72" t="n">
        <v>79.52</v>
      </c>
      <c r="Q72" t="n">
        <v>204.14</v>
      </c>
      <c r="R72" t="n">
        <v>24.24</v>
      </c>
      <c r="S72" t="n">
        <v>17.37</v>
      </c>
      <c r="T72" t="n">
        <v>1335.18</v>
      </c>
      <c r="U72" t="n">
        <v>0.72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58.85357870274742</v>
      </c>
      <c r="AB72" t="n">
        <v>80.52606281771492</v>
      </c>
      <c r="AC72" t="n">
        <v>72.84076840144994</v>
      </c>
      <c r="AD72" t="n">
        <v>58853.57870274742</v>
      </c>
      <c r="AE72" t="n">
        <v>80526.06281771492</v>
      </c>
      <c r="AF72" t="n">
        <v>2.496355071394487e-06</v>
      </c>
      <c r="AG72" t="n">
        <v>0.09822916666666666</v>
      </c>
      <c r="AH72" t="n">
        <v>72840.76840144994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10.6847</v>
      </c>
      <c r="E73" t="n">
        <v>9.359999999999999</v>
      </c>
      <c r="F73" t="n">
        <v>6.74</v>
      </c>
      <c r="G73" t="n">
        <v>101.12</v>
      </c>
      <c r="H73" t="n">
        <v>1.56</v>
      </c>
      <c r="I73" t="n">
        <v>4</v>
      </c>
      <c r="J73" t="n">
        <v>213.47</v>
      </c>
      <c r="K73" t="n">
        <v>53.44</v>
      </c>
      <c r="L73" t="n">
        <v>18.75</v>
      </c>
      <c r="M73" t="n">
        <v>2</v>
      </c>
      <c r="N73" t="n">
        <v>46.28</v>
      </c>
      <c r="O73" t="n">
        <v>26561.93</v>
      </c>
      <c r="P73" t="n">
        <v>78.56999999999999</v>
      </c>
      <c r="Q73" t="n">
        <v>204.14</v>
      </c>
      <c r="R73" t="n">
        <v>23.44</v>
      </c>
      <c r="S73" t="n">
        <v>17.37</v>
      </c>
      <c r="T73" t="n">
        <v>942.02</v>
      </c>
      <c r="U73" t="n">
        <v>0.74</v>
      </c>
      <c r="V73" t="n">
        <v>0.76</v>
      </c>
      <c r="W73" t="n">
        <v>1.14</v>
      </c>
      <c r="X73" t="n">
        <v>0.05</v>
      </c>
      <c r="Y73" t="n">
        <v>1</v>
      </c>
      <c r="Z73" t="n">
        <v>10</v>
      </c>
      <c r="AA73" t="n">
        <v>57.89904210292583</v>
      </c>
      <c r="AB73" t="n">
        <v>79.22002373065695</v>
      </c>
      <c r="AC73" t="n">
        <v>71.65937585182299</v>
      </c>
      <c r="AD73" t="n">
        <v>57899.04210292584</v>
      </c>
      <c r="AE73" t="n">
        <v>79220.02373065695</v>
      </c>
      <c r="AF73" t="n">
        <v>2.513907034931685e-06</v>
      </c>
      <c r="AG73" t="n">
        <v>0.09749999999999999</v>
      </c>
      <c r="AH73" t="n">
        <v>71659.37585182299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10.6806</v>
      </c>
      <c r="E74" t="n">
        <v>9.359999999999999</v>
      </c>
      <c r="F74" t="n">
        <v>6.75</v>
      </c>
      <c r="G74" t="n">
        <v>101.18</v>
      </c>
      <c r="H74" t="n">
        <v>1.58</v>
      </c>
      <c r="I74" t="n">
        <v>4</v>
      </c>
      <c r="J74" t="n">
        <v>213.87</v>
      </c>
      <c r="K74" t="n">
        <v>53.44</v>
      </c>
      <c r="L74" t="n">
        <v>19</v>
      </c>
      <c r="M74" t="n">
        <v>2</v>
      </c>
      <c r="N74" t="n">
        <v>46.44</v>
      </c>
      <c r="O74" t="n">
        <v>26611.98</v>
      </c>
      <c r="P74" t="n">
        <v>78.64</v>
      </c>
      <c r="Q74" t="n">
        <v>204.14</v>
      </c>
      <c r="R74" t="n">
        <v>23.49</v>
      </c>
      <c r="S74" t="n">
        <v>17.37</v>
      </c>
      <c r="T74" t="n">
        <v>969.25</v>
      </c>
      <c r="U74" t="n">
        <v>0.74</v>
      </c>
      <c r="V74" t="n">
        <v>0.76</v>
      </c>
      <c r="W74" t="n">
        <v>1.14</v>
      </c>
      <c r="X74" t="n">
        <v>0.05</v>
      </c>
      <c r="Y74" t="n">
        <v>1</v>
      </c>
      <c r="Z74" t="n">
        <v>10</v>
      </c>
      <c r="AA74" t="n">
        <v>57.97988569498627</v>
      </c>
      <c r="AB74" t="n">
        <v>79.33063749988153</v>
      </c>
      <c r="AC74" t="n">
        <v>71.7594327981602</v>
      </c>
      <c r="AD74" t="n">
        <v>57979.88569498627</v>
      </c>
      <c r="AE74" t="n">
        <v>79330.63749988153</v>
      </c>
      <c r="AF74" t="n">
        <v>2.512942382780177e-06</v>
      </c>
      <c r="AG74" t="n">
        <v>0.09749999999999999</v>
      </c>
      <c r="AH74" t="n">
        <v>71759.43279816021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10.6784</v>
      </c>
      <c r="E75" t="n">
        <v>9.359999999999999</v>
      </c>
      <c r="F75" t="n">
        <v>6.75</v>
      </c>
      <c r="G75" t="n">
        <v>101.21</v>
      </c>
      <c r="H75" t="n">
        <v>1.6</v>
      </c>
      <c r="I75" t="n">
        <v>4</v>
      </c>
      <c r="J75" t="n">
        <v>214.28</v>
      </c>
      <c r="K75" t="n">
        <v>53.44</v>
      </c>
      <c r="L75" t="n">
        <v>19.25</v>
      </c>
      <c r="M75" t="n">
        <v>2</v>
      </c>
      <c r="N75" t="n">
        <v>46.6</v>
      </c>
      <c r="O75" t="n">
        <v>26662.08</v>
      </c>
      <c r="P75" t="n">
        <v>78.76000000000001</v>
      </c>
      <c r="Q75" t="n">
        <v>204.15</v>
      </c>
      <c r="R75" t="n">
        <v>23.63</v>
      </c>
      <c r="S75" t="n">
        <v>17.37</v>
      </c>
      <c r="T75" t="n">
        <v>1038.13</v>
      </c>
      <c r="U75" t="n">
        <v>0.74</v>
      </c>
      <c r="V75" t="n">
        <v>0.76</v>
      </c>
      <c r="W75" t="n">
        <v>1.14</v>
      </c>
      <c r="X75" t="n">
        <v>0.06</v>
      </c>
      <c r="Y75" t="n">
        <v>1</v>
      </c>
      <c r="Z75" t="n">
        <v>10</v>
      </c>
      <c r="AA75" t="n">
        <v>58.05258983063045</v>
      </c>
      <c r="AB75" t="n">
        <v>79.43011450574994</v>
      </c>
      <c r="AC75" t="n">
        <v>71.84941585820542</v>
      </c>
      <c r="AD75" t="n">
        <v>58052.58983063044</v>
      </c>
      <c r="AE75" t="n">
        <v>79430.11450574994</v>
      </c>
      <c r="AF75" t="n">
        <v>2.512424764552539e-06</v>
      </c>
      <c r="AG75" t="n">
        <v>0.09749999999999999</v>
      </c>
      <c r="AH75" t="n">
        <v>71849.41585820542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10.6768</v>
      </c>
      <c r="E76" t="n">
        <v>9.369999999999999</v>
      </c>
      <c r="F76" t="n">
        <v>6.75</v>
      </c>
      <c r="G76" t="n">
        <v>101.23</v>
      </c>
      <c r="H76" t="n">
        <v>1.61</v>
      </c>
      <c r="I76" t="n">
        <v>4</v>
      </c>
      <c r="J76" t="n">
        <v>214.69</v>
      </c>
      <c r="K76" t="n">
        <v>53.44</v>
      </c>
      <c r="L76" t="n">
        <v>19.5</v>
      </c>
      <c r="M76" t="n">
        <v>2</v>
      </c>
      <c r="N76" t="n">
        <v>46.75</v>
      </c>
      <c r="O76" t="n">
        <v>26712.23</v>
      </c>
      <c r="P76" t="n">
        <v>78.93000000000001</v>
      </c>
      <c r="Q76" t="n">
        <v>204.14</v>
      </c>
      <c r="R76" t="n">
        <v>23.65</v>
      </c>
      <c r="S76" t="n">
        <v>17.37</v>
      </c>
      <c r="T76" t="n">
        <v>1046.69</v>
      </c>
      <c r="U76" t="n">
        <v>0.73</v>
      </c>
      <c r="V76" t="n">
        <v>0.76</v>
      </c>
      <c r="W76" t="n">
        <v>1.14</v>
      </c>
      <c r="X76" t="n">
        <v>0.06</v>
      </c>
      <c r="Y76" t="n">
        <v>1</v>
      </c>
      <c r="Z76" t="n">
        <v>10</v>
      </c>
      <c r="AA76" t="n">
        <v>58.14795867697672</v>
      </c>
      <c r="AB76" t="n">
        <v>79.56060236869742</v>
      </c>
      <c r="AC76" t="n">
        <v>71.96745014265412</v>
      </c>
      <c r="AD76" t="n">
        <v>58147.95867697672</v>
      </c>
      <c r="AE76" t="n">
        <v>79560.60236869742</v>
      </c>
      <c r="AF76" t="n">
        <v>2.512048314932438e-06</v>
      </c>
      <c r="AG76" t="n">
        <v>0.09760416666666666</v>
      </c>
      <c r="AH76" t="n">
        <v>71967.45014265411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10.672</v>
      </c>
      <c r="E77" t="n">
        <v>9.369999999999999</v>
      </c>
      <c r="F77" t="n">
        <v>6.75</v>
      </c>
      <c r="G77" t="n">
        <v>101.29</v>
      </c>
      <c r="H77" t="n">
        <v>1.63</v>
      </c>
      <c r="I77" t="n">
        <v>4</v>
      </c>
      <c r="J77" t="n">
        <v>215.09</v>
      </c>
      <c r="K77" t="n">
        <v>53.44</v>
      </c>
      <c r="L77" t="n">
        <v>19.75</v>
      </c>
      <c r="M77" t="n">
        <v>2</v>
      </c>
      <c r="N77" t="n">
        <v>46.91</v>
      </c>
      <c r="O77" t="n">
        <v>26762.44</v>
      </c>
      <c r="P77" t="n">
        <v>78.93000000000001</v>
      </c>
      <c r="Q77" t="n">
        <v>204.18</v>
      </c>
      <c r="R77" t="n">
        <v>23.7</v>
      </c>
      <c r="S77" t="n">
        <v>17.37</v>
      </c>
      <c r="T77" t="n">
        <v>1073.33</v>
      </c>
      <c r="U77" t="n">
        <v>0.73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58.17324787483069</v>
      </c>
      <c r="AB77" t="n">
        <v>79.59520416488186</v>
      </c>
      <c r="AC77" t="n">
        <v>71.99874959197464</v>
      </c>
      <c r="AD77" t="n">
        <v>58173.24787483069</v>
      </c>
      <c r="AE77" t="n">
        <v>79595.20416488187</v>
      </c>
      <c r="AF77" t="n">
        <v>2.510918966072136e-06</v>
      </c>
      <c r="AG77" t="n">
        <v>0.09760416666666666</v>
      </c>
      <c r="AH77" t="n">
        <v>71998.74959197464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10.68</v>
      </c>
      <c r="E78" t="n">
        <v>9.359999999999999</v>
      </c>
      <c r="F78" t="n">
        <v>6.75</v>
      </c>
      <c r="G78" t="n">
        <v>101.19</v>
      </c>
      <c r="H78" t="n">
        <v>1.65</v>
      </c>
      <c r="I78" t="n">
        <v>4</v>
      </c>
      <c r="J78" t="n">
        <v>215.5</v>
      </c>
      <c r="K78" t="n">
        <v>53.44</v>
      </c>
      <c r="L78" t="n">
        <v>20</v>
      </c>
      <c r="M78" t="n">
        <v>2</v>
      </c>
      <c r="N78" t="n">
        <v>47.07</v>
      </c>
      <c r="O78" t="n">
        <v>26812.71</v>
      </c>
      <c r="P78" t="n">
        <v>79.16</v>
      </c>
      <c r="Q78" t="n">
        <v>204.14</v>
      </c>
      <c r="R78" t="n">
        <v>23.58</v>
      </c>
      <c r="S78" t="n">
        <v>17.37</v>
      </c>
      <c r="T78" t="n">
        <v>1010.69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  <c r="AA78" t="n">
        <v>58.24799932662642</v>
      </c>
      <c r="AB78" t="n">
        <v>79.69748239903002</v>
      </c>
      <c r="AC78" t="n">
        <v>72.09126653500417</v>
      </c>
      <c r="AD78" t="n">
        <v>58247.99932662642</v>
      </c>
      <c r="AE78" t="n">
        <v>79697.48239903002</v>
      </c>
      <c r="AF78" t="n">
        <v>2.51280121417264e-06</v>
      </c>
      <c r="AG78" t="n">
        <v>0.09749999999999999</v>
      </c>
      <c r="AH78" t="n">
        <v>72091.26653500416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10.685</v>
      </c>
      <c r="E79" t="n">
        <v>9.359999999999999</v>
      </c>
      <c r="F79" t="n">
        <v>6.74</v>
      </c>
      <c r="G79" t="n">
        <v>101.12</v>
      </c>
      <c r="H79" t="n">
        <v>1.67</v>
      </c>
      <c r="I79" t="n">
        <v>4</v>
      </c>
      <c r="J79" t="n">
        <v>215.91</v>
      </c>
      <c r="K79" t="n">
        <v>53.44</v>
      </c>
      <c r="L79" t="n">
        <v>20.25</v>
      </c>
      <c r="M79" t="n">
        <v>2</v>
      </c>
      <c r="N79" t="n">
        <v>47.23</v>
      </c>
      <c r="O79" t="n">
        <v>26863.02</v>
      </c>
      <c r="P79" t="n">
        <v>79.17</v>
      </c>
      <c r="Q79" t="n">
        <v>204.14</v>
      </c>
      <c r="R79" t="n">
        <v>23.42</v>
      </c>
      <c r="S79" t="n">
        <v>17.37</v>
      </c>
      <c r="T79" t="n">
        <v>932.1</v>
      </c>
      <c r="U79" t="n">
        <v>0.74</v>
      </c>
      <c r="V79" t="n">
        <v>0.76</v>
      </c>
      <c r="W79" t="n">
        <v>1.14</v>
      </c>
      <c r="X79" t="n">
        <v>0.05</v>
      </c>
      <c r="Y79" t="n">
        <v>1</v>
      </c>
      <c r="Z79" t="n">
        <v>10</v>
      </c>
      <c r="AA79" t="n">
        <v>58.20305537645915</v>
      </c>
      <c r="AB79" t="n">
        <v>79.63598810362406</v>
      </c>
      <c r="AC79" t="n">
        <v>72.03564116884392</v>
      </c>
      <c r="AD79" t="n">
        <v>58203.05537645915</v>
      </c>
      <c r="AE79" t="n">
        <v>79635.98810362405</v>
      </c>
      <c r="AF79" t="n">
        <v>2.513977619235454e-06</v>
      </c>
      <c r="AG79" t="n">
        <v>0.09749999999999999</v>
      </c>
      <c r="AH79" t="n">
        <v>72035.64116884393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10.6809</v>
      </c>
      <c r="E80" t="n">
        <v>9.359999999999999</v>
      </c>
      <c r="F80" t="n">
        <v>6.75</v>
      </c>
      <c r="G80" t="n">
        <v>101.17</v>
      </c>
      <c r="H80" t="n">
        <v>1.68</v>
      </c>
      <c r="I80" t="n">
        <v>4</v>
      </c>
      <c r="J80" t="n">
        <v>216.32</v>
      </c>
      <c r="K80" t="n">
        <v>53.44</v>
      </c>
      <c r="L80" t="n">
        <v>20.5</v>
      </c>
      <c r="M80" t="n">
        <v>2</v>
      </c>
      <c r="N80" t="n">
        <v>47.38</v>
      </c>
      <c r="O80" t="n">
        <v>26913.4</v>
      </c>
      <c r="P80" t="n">
        <v>79.18000000000001</v>
      </c>
      <c r="Q80" t="n">
        <v>204.14</v>
      </c>
      <c r="R80" t="n">
        <v>23.55</v>
      </c>
      <c r="S80" t="n">
        <v>17.37</v>
      </c>
      <c r="T80" t="n">
        <v>998.5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58.25344317240936</v>
      </c>
      <c r="AB80" t="n">
        <v>79.70493090899576</v>
      </c>
      <c r="AC80" t="n">
        <v>72.09800416963283</v>
      </c>
      <c r="AD80" t="n">
        <v>58253.44317240935</v>
      </c>
      <c r="AE80" t="n">
        <v>79704.93090899577</v>
      </c>
      <c r="AF80" t="n">
        <v>2.513012967083946e-06</v>
      </c>
      <c r="AG80" t="n">
        <v>0.09749999999999999</v>
      </c>
      <c r="AH80" t="n">
        <v>72098.00416963283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10.6746</v>
      </c>
      <c r="E81" t="n">
        <v>9.369999999999999</v>
      </c>
      <c r="F81" t="n">
        <v>6.75</v>
      </c>
      <c r="G81" t="n">
        <v>101.26</v>
      </c>
      <c r="H81" t="n">
        <v>1.7</v>
      </c>
      <c r="I81" t="n">
        <v>4</v>
      </c>
      <c r="J81" t="n">
        <v>216.73</v>
      </c>
      <c r="K81" t="n">
        <v>53.44</v>
      </c>
      <c r="L81" t="n">
        <v>20.75</v>
      </c>
      <c r="M81" t="n">
        <v>2</v>
      </c>
      <c r="N81" t="n">
        <v>47.54</v>
      </c>
      <c r="O81" t="n">
        <v>26963.82</v>
      </c>
      <c r="P81" t="n">
        <v>79.02</v>
      </c>
      <c r="Q81" t="n">
        <v>204.14</v>
      </c>
      <c r="R81" t="n">
        <v>23.67</v>
      </c>
      <c r="S81" t="n">
        <v>17.37</v>
      </c>
      <c r="T81" t="n">
        <v>1058.29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  <c r="AA81" t="n">
        <v>58.20542913652205</v>
      </c>
      <c r="AB81" t="n">
        <v>79.63923598686503</v>
      </c>
      <c r="AC81" t="n">
        <v>72.03857907866681</v>
      </c>
      <c r="AD81" t="n">
        <v>58205.42913652205</v>
      </c>
      <c r="AE81" t="n">
        <v>79639.23598686504</v>
      </c>
      <c r="AF81" t="n">
        <v>2.5115306967048e-06</v>
      </c>
      <c r="AG81" t="n">
        <v>0.09760416666666666</v>
      </c>
      <c r="AH81" t="n">
        <v>72038.57907866681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10.6743</v>
      </c>
      <c r="E82" t="n">
        <v>9.369999999999999</v>
      </c>
      <c r="F82" t="n">
        <v>6.75</v>
      </c>
      <c r="G82" t="n">
        <v>101.26</v>
      </c>
      <c r="H82" t="n">
        <v>1.72</v>
      </c>
      <c r="I82" t="n">
        <v>4</v>
      </c>
      <c r="J82" t="n">
        <v>217.14</v>
      </c>
      <c r="K82" t="n">
        <v>53.44</v>
      </c>
      <c r="L82" t="n">
        <v>21</v>
      </c>
      <c r="M82" t="n">
        <v>2</v>
      </c>
      <c r="N82" t="n">
        <v>47.7</v>
      </c>
      <c r="O82" t="n">
        <v>27014.3</v>
      </c>
      <c r="P82" t="n">
        <v>78.94</v>
      </c>
      <c r="Q82" t="n">
        <v>204.14</v>
      </c>
      <c r="R82" t="n">
        <v>23.65</v>
      </c>
      <c r="S82" t="n">
        <v>17.37</v>
      </c>
      <c r="T82" t="n">
        <v>1049.03</v>
      </c>
      <c r="U82" t="n">
        <v>0.73</v>
      </c>
      <c r="V82" t="n">
        <v>0.76</v>
      </c>
      <c r="W82" t="n">
        <v>1.14</v>
      </c>
      <c r="X82" t="n">
        <v>0.06</v>
      </c>
      <c r="Y82" t="n">
        <v>1</v>
      </c>
      <c r="Z82" t="n">
        <v>10</v>
      </c>
      <c r="AA82" t="n">
        <v>58.16622548389376</v>
      </c>
      <c r="AB82" t="n">
        <v>79.58559581979594</v>
      </c>
      <c r="AC82" t="n">
        <v>71.99005825385832</v>
      </c>
      <c r="AD82" t="n">
        <v>58166.22548389376</v>
      </c>
      <c r="AE82" t="n">
        <v>79585.59581979594</v>
      </c>
      <c r="AF82" t="n">
        <v>2.51146011240103e-06</v>
      </c>
      <c r="AG82" t="n">
        <v>0.09760416666666666</v>
      </c>
      <c r="AH82" t="n">
        <v>71990.05825385833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10.6749</v>
      </c>
      <c r="E83" t="n">
        <v>9.369999999999999</v>
      </c>
      <c r="F83" t="n">
        <v>6.75</v>
      </c>
      <c r="G83" t="n">
        <v>101.25</v>
      </c>
      <c r="H83" t="n">
        <v>1.74</v>
      </c>
      <c r="I83" t="n">
        <v>4</v>
      </c>
      <c r="J83" t="n">
        <v>217.55</v>
      </c>
      <c r="K83" t="n">
        <v>53.44</v>
      </c>
      <c r="L83" t="n">
        <v>21.25</v>
      </c>
      <c r="M83" t="n">
        <v>2</v>
      </c>
      <c r="N83" t="n">
        <v>47.86</v>
      </c>
      <c r="O83" t="n">
        <v>27064.84</v>
      </c>
      <c r="P83" t="n">
        <v>78.8</v>
      </c>
      <c r="Q83" t="n">
        <v>204.14</v>
      </c>
      <c r="R83" t="n">
        <v>23.64</v>
      </c>
      <c r="S83" t="n">
        <v>17.37</v>
      </c>
      <c r="T83" t="n">
        <v>1043.84</v>
      </c>
      <c r="U83" t="n">
        <v>0.73</v>
      </c>
      <c r="V83" t="n">
        <v>0.76</v>
      </c>
      <c r="W83" t="n">
        <v>1.14</v>
      </c>
      <c r="X83" t="n">
        <v>0.06</v>
      </c>
      <c r="Y83" t="n">
        <v>1</v>
      </c>
      <c r="Z83" t="n">
        <v>10</v>
      </c>
      <c r="AA83" t="n">
        <v>58.09169354922501</v>
      </c>
      <c r="AB83" t="n">
        <v>79.48361793866529</v>
      </c>
      <c r="AC83" t="n">
        <v>71.89781299857592</v>
      </c>
      <c r="AD83" t="n">
        <v>58091.693549225</v>
      </c>
      <c r="AE83" t="n">
        <v>79483.61793866529</v>
      </c>
      <c r="AF83" t="n">
        <v>2.511601281008568e-06</v>
      </c>
      <c r="AG83" t="n">
        <v>0.09760416666666666</v>
      </c>
      <c r="AH83" t="n">
        <v>71897.81299857592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10.6784</v>
      </c>
      <c r="E84" t="n">
        <v>9.359999999999999</v>
      </c>
      <c r="F84" t="n">
        <v>6.75</v>
      </c>
      <c r="G84" t="n">
        <v>101.21</v>
      </c>
      <c r="H84" t="n">
        <v>1.75</v>
      </c>
      <c r="I84" t="n">
        <v>4</v>
      </c>
      <c r="J84" t="n">
        <v>217.96</v>
      </c>
      <c r="K84" t="n">
        <v>53.44</v>
      </c>
      <c r="L84" t="n">
        <v>21.5</v>
      </c>
      <c r="M84" t="n">
        <v>2</v>
      </c>
      <c r="N84" t="n">
        <v>48.02</v>
      </c>
      <c r="O84" t="n">
        <v>27115.43</v>
      </c>
      <c r="P84" t="n">
        <v>78.59</v>
      </c>
      <c r="Q84" t="n">
        <v>204.18</v>
      </c>
      <c r="R84" t="n">
        <v>23.58</v>
      </c>
      <c r="S84" t="n">
        <v>17.37</v>
      </c>
      <c r="T84" t="n">
        <v>1010.38</v>
      </c>
      <c r="U84" t="n">
        <v>0.74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57.96595391547621</v>
      </c>
      <c r="AB84" t="n">
        <v>79.31157542452914</v>
      </c>
      <c r="AC84" t="n">
        <v>71.74218998052567</v>
      </c>
      <c r="AD84" t="n">
        <v>57965.9539154762</v>
      </c>
      <c r="AE84" t="n">
        <v>79311.57542452913</v>
      </c>
      <c r="AF84" t="n">
        <v>2.512424764552539e-06</v>
      </c>
      <c r="AG84" t="n">
        <v>0.09749999999999999</v>
      </c>
      <c r="AH84" t="n">
        <v>71742.18998052567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10.6825</v>
      </c>
      <c r="E85" t="n">
        <v>9.359999999999999</v>
      </c>
      <c r="F85" t="n">
        <v>6.74</v>
      </c>
      <c r="G85" t="n">
        <v>101.15</v>
      </c>
      <c r="H85" t="n">
        <v>1.77</v>
      </c>
      <c r="I85" t="n">
        <v>4</v>
      </c>
      <c r="J85" t="n">
        <v>218.37</v>
      </c>
      <c r="K85" t="n">
        <v>53.44</v>
      </c>
      <c r="L85" t="n">
        <v>21.75</v>
      </c>
      <c r="M85" t="n">
        <v>2</v>
      </c>
      <c r="N85" t="n">
        <v>48.18</v>
      </c>
      <c r="O85" t="n">
        <v>27166.08</v>
      </c>
      <c r="P85" t="n">
        <v>78.41</v>
      </c>
      <c r="Q85" t="n">
        <v>204.14</v>
      </c>
      <c r="R85" t="n">
        <v>23.52</v>
      </c>
      <c r="S85" t="n">
        <v>17.37</v>
      </c>
      <c r="T85" t="n">
        <v>982.35</v>
      </c>
      <c r="U85" t="n">
        <v>0.74</v>
      </c>
      <c r="V85" t="n">
        <v>0.76</v>
      </c>
      <c r="W85" t="n">
        <v>1.14</v>
      </c>
      <c r="X85" t="n">
        <v>0.05</v>
      </c>
      <c r="Y85" t="n">
        <v>1</v>
      </c>
      <c r="Z85" t="n">
        <v>10</v>
      </c>
      <c r="AA85" t="n">
        <v>57.82906200345587</v>
      </c>
      <c r="AB85" t="n">
        <v>79.12427387125807</v>
      </c>
      <c r="AC85" t="n">
        <v>71.57276422461936</v>
      </c>
      <c r="AD85" t="n">
        <v>57829.06200345587</v>
      </c>
      <c r="AE85" t="n">
        <v>79124.27387125808</v>
      </c>
      <c r="AF85" t="n">
        <v>2.513389416704047e-06</v>
      </c>
      <c r="AG85" t="n">
        <v>0.09749999999999999</v>
      </c>
      <c r="AH85" t="n">
        <v>71572.76422461936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10.686</v>
      </c>
      <c r="E86" t="n">
        <v>9.359999999999999</v>
      </c>
      <c r="F86" t="n">
        <v>6.74</v>
      </c>
      <c r="G86" t="n">
        <v>101.11</v>
      </c>
      <c r="H86" t="n">
        <v>1.79</v>
      </c>
      <c r="I86" t="n">
        <v>4</v>
      </c>
      <c r="J86" t="n">
        <v>218.78</v>
      </c>
      <c r="K86" t="n">
        <v>53.44</v>
      </c>
      <c r="L86" t="n">
        <v>22</v>
      </c>
      <c r="M86" t="n">
        <v>2</v>
      </c>
      <c r="N86" t="n">
        <v>48.34</v>
      </c>
      <c r="O86" t="n">
        <v>27216.79</v>
      </c>
      <c r="P86" t="n">
        <v>78.05</v>
      </c>
      <c r="Q86" t="n">
        <v>204.14</v>
      </c>
      <c r="R86" t="n">
        <v>23.37</v>
      </c>
      <c r="S86" t="n">
        <v>17.37</v>
      </c>
      <c r="T86" t="n">
        <v>906.39</v>
      </c>
      <c r="U86" t="n">
        <v>0.74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57.62741666070904</v>
      </c>
      <c r="AB86" t="n">
        <v>78.84837381734732</v>
      </c>
      <c r="AC86" t="n">
        <v>71.3231956846256</v>
      </c>
      <c r="AD86" t="n">
        <v>57627.41666070904</v>
      </c>
      <c r="AE86" t="n">
        <v>78848.37381734732</v>
      </c>
      <c r="AF86" t="n">
        <v>2.514212900248017e-06</v>
      </c>
      <c r="AG86" t="n">
        <v>0.09749999999999999</v>
      </c>
      <c r="AH86" t="n">
        <v>71323.19568462561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10.6847</v>
      </c>
      <c r="E87" t="n">
        <v>9.359999999999999</v>
      </c>
      <c r="F87" t="n">
        <v>6.74</v>
      </c>
      <c r="G87" t="n">
        <v>101.12</v>
      </c>
      <c r="H87" t="n">
        <v>1.8</v>
      </c>
      <c r="I87" t="n">
        <v>4</v>
      </c>
      <c r="J87" t="n">
        <v>219.19</v>
      </c>
      <c r="K87" t="n">
        <v>53.44</v>
      </c>
      <c r="L87" t="n">
        <v>22.25</v>
      </c>
      <c r="M87" t="n">
        <v>2</v>
      </c>
      <c r="N87" t="n">
        <v>48.51</v>
      </c>
      <c r="O87" t="n">
        <v>27267.55</v>
      </c>
      <c r="P87" t="n">
        <v>77.73999999999999</v>
      </c>
      <c r="Q87" t="n">
        <v>204.14</v>
      </c>
      <c r="R87" t="n">
        <v>23.45</v>
      </c>
      <c r="S87" t="n">
        <v>17.37</v>
      </c>
      <c r="T87" t="n">
        <v>946.55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57.47630439287545</v>
      </c>
      <c r="AB87" t="n">
        <v>78.64161534589476</v>
      </c>
      <c r="AC87" t="n">
        <v>71.13616995150107</v>
      </c>
      <c r="AD87" t="n">
        <v>57476.30439287545</v>
      </c>
      <c r="AE87" t="n">
        <v>78641.61534589477</v>
      </c>
      <c r="AF87" t="n">
        <v>2.513907034931685e-06</v>
      </c>
      <c r="AG87" t="n">
        <v>0.09749999999999999</v>
      </c>
      <c r="AH87" t="n">
        <v>71136.16995150107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10.6844</v>
      </c>
      <c r="E88" t="n">
        <v>9.359999999999999</v>
      </c>
      <c r="F88" t="n">
        <v>6.74</v>
      </c>
      <c r="G88" t="n">
        <v>101.13</v>
      </c>
      <c r="H88" t="n">
        <v>1.82</v>
      </c>
      <c r="I88" t="n">
        <v>4</v>
      </c>
      <c r="J88" t="n">
        <v>219.6</v>
      </c>
      <c r="K88" t="n">
        <v>53.44</v>
      </c>
      <c r="L88" t="n">
        <v>22.5</v>
      </c>
      <c r="M88" t="n">
        <v>2</v>
      </c>
      <c r="N88" t="n">
        <v>48.67</v>
      </c>
      <c r="O88" t="n">
        <v>27318.36</v>
      </c>
      <c r="P88" t="n">
        <v>77.45</v>
      </c>
      <c r="Q88" t="n">
        <v>204.14</v>
      </c>
      <c r="R88" t="n">
        <v>23.42</v>
      </c>
      <c r="S88" t="n">
        <v>17.37</v>
      </c>
      <c r="T88" t="n">
        <v>933.24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57.33015659859037</v>
      </c>
      <c r="AB88" t="n">
        <v>78.44164948616839</v>
      </c>
      <c r="AC88" t="n">
        <v>70.95528855277307</v>
      </c>
      <c r="AD88" t="n">
        <v>57330.15659859037</v>
      </c>
      <c r="AE88" t="n">
        <v>78441.64948616839</v>
      </c>
      <c r="AF88" t="n">
        <v>2.513836450627917e-06</v>
      </c>
      <c r="AG88" t="n">
        <v>0.09749999999999999</v>
      </c>
      <c r="AH88" t="n">
        <v>70955.28855277307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10.6857</v>
      </c>
      <c r="E89" t="n">
        <v>9.359999999999999</v>
      </c>
      <c r="F89" t="n">
        <v>6.74</v>
      </c>
      <c r="G89" t="n">
        <v>101.11</v>
      </c>
      <c r="H89" t="n">
        <v>1.84</v>
      </c>
      <c r="I89" t="n">
        <v>4</v>
      </c>
      <c r="J89" t="n">
        <v>220.01</v>
      </c>
      <c r="K89" t="n">
        <v>53.44</v>
      </c>
      <c r="L89" t="n">
        <v>22.75</v>
      </c>
      <c r="M89" t="n">
        <v>2</v>
      </c>
      <c r="N89" t="n">
        <v>48.83</v>
      </c>
      <c r="O89" t="n">
        <v>27369.23</v>
      </c>
      <c r="P89" t="n">
        <v>76.98</v>
      </c>
      <c r="Q89" t="n">
        <v>204.14</v>
      </c>
      <c r="R89" t="n">
        <v>23.41</v>
      </c>
      <c r="S89" t="n">
        <v>17.37</v>
      </c>
      <c r="T89" t="n">
        <v>925.61</v>
      </c>
      <c r="U89" t="n">
        <v>0.74</v>
      </c>
      <c r="V89" t="n">
        <v>0.76</v>
      </c>
      <c r="W89" t="n">
        <v>1.14</v>
      </c>
      <c r="X89" t="n">
        <v>0.05</v>
      </c>
      <c r="Y89" t="n">
        <v>1</v>
      </c>
      <c r="Z89" t="n">
        <v>10</v>
      </c>
      <c r="AA89" t="n">
        <v>57.08405648385522</v>
      </c>
      <c r="AB89" t="n">
        <v>78.10492445201713</v>
      </c>
      <c r="AC89" t="n">
        <v>70.65070008328453</v>
      </c>
      <c r="AD89" t="n">
        <v>57084.05648385522</v>
      </c>
      <c r="AE89" t="n">
        <v>78104.92445201713</v>
      </c>
      <c r="AF89" t="n">
        <v>2.514142315944249e-06</v>
      </c>
      <c r="AG89" t="n">
        <v>0.09749999999999999</v>
      </c>
      <c r="AH89" t="n">
        <v>70650.70008328454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10.6911</v>
      </c>
      <c r="E90" t="n">
        <v>9.35</v>
      </c>
      <c r="F90" t="n">
        <v>6.74</v>
      </c>
      <c r="G90" t="n">
        <v>101.04</v>
      </c>
      <c r="H90" t="n">
        <v>1.85</v>
      </c>
      <c r="I90" t="n">
        <v>4</v>
      </c>
      <c r="J90" t="n">
        <v>220.43</v>
      </c>
      <c r="K90" t="n">
        <v>53.44</v>
      </c>
      <c r="L90" t="n">
        <v>23</v>
      </c>
      <c r="M90" t="n">
        <v>2</v>
      </c>
      <c r="N90" t="n">
        <v>48.99</v>
      </c>
      <c r="O90" t="n">
        <v>27420.16</v>
      </c>
      <c r="P90" t="n">
        <v>76.56</v>
      </c>
      <c r="Q90" t="n">
        <v>204.14</v>
      </c>
      <c r="R90" t="n">
        <v>23.17</v>
      </c>
      <c r="S90" t="n">
        <v>17.37</v>
      </c>
      <c r="T90" t="n">
        <v>808.22</v>
      </c>
      <c r="U90" t="n">
        <v>0.75</v>
      </c>
      <c r="V90" t="n">
        <v>0.76</v>
      </c>
      <c r="W90" t="n">
        <v>1.14</v>
      </c>
      <c r="X90" t="n">
        <v>0.04</v>
      </c>
      <c r="Y90" t="n">
        <v>1</v>
      </c>
      <c r="Z90" t="n">
        <v>10</v>
      </c>
      <c r="AA90" t="n">
        <v>56.8420985149842</v>
      </c>
      <c r="AB90" t="n">
        <v>77.77386688457574</v>
      </c>
      <c r="AC90" t="n">
        <v>70.35123818543744</v>
      </c>
      <c r="AD90" t="n">
        <v>56842.0985149842</v>
      </c>
      <c r="AE90" t="n">
        <v>77773.86688457573</v>
      </c>
      <c r="AF90" t="n">
        <v>2.515412833412089e-06</v>
      </c>
      <c r="AG90" t="n">
        <v>0.09739583333333333</v>
      </c>
      <c r="AH90" t="n">
        <v>70351.23818543744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10.6949</v>
      </c>
      <c r="E91" t="n">
        <v>9.35</v>
      </c>
      <c r="F91" t="n">
        <v>6.73</v>
      </c>
      <c r="G91" t="n">
        <v>100.99</v>
      </c>
      <c r="H91" t="n">
        <v>1.87</v>
      </c>
      <c r="I91" t="n">
        <v>4</v>
      </c>
      <c r="J91" t="n">
        <v>220.84</v>
      </c>
      <c r="K91" t="n">
        <v>53.44</v>
      </c>
      <c r="L91" t="n">
        <v>23.25</v>
      </c>
      <c r="M91" t="n">
        <v>2</v>
      </c>
      <c r="N91" t="n">
        <v>49.16</v>
      </c>
      <c r="O91" t="n">
        <v>27471.15</v>
      </c>
      <c r="P91" t="n">
        <v>76.22</v>
      </c>
      <c r="Q91" t="n">
        <v>204.14</v>
      </c>
      <c r="R91" t="n">
        <v>23.07</v>
      </c>
      <c r="S91" t="n">
        <v>17.37</v>
      </c>
      <c r="T91" t="n">
        <v>756.02</v>
      </c>
      <c r="U91" t="n">
        <v>0.75</v>
      </c>
      <c r="V91" t="n">
        <v>0.76</v>
      </c>
      <c r="W91" t="n">
        <v>1.14</v>
      </c>
      <c r="X91" t="n">
        <v>0.04</v>
      </c>
      <c r="Y91" t="n">
        <v>1</v>
      </c>
      <c r="Z91" t="n">
        <v>10</v>
      </c>
      <c r="AA91" t="n">
        <v>56.62592273440779</v>
      </c>
      <c r="AB91" t="n">
        <v>77.47808564458887</v>
      </c>
      <c r="AC91" t="n">
        <v>70.08368589186327</v>
      </c>
      <c r="AD91" t="n">
        <v>56625.9227344078</v>
      </c>
      <c r="AE91" t="n">
        <v>77478.08564458888</v>
      </c>
      <c r="AF91" t="n">
        <v>2.516306901259828e-06</v>
      </c>
      <c r="AG91" t="n">
        <v>0.09739583333333333</v>
      </c>
      <c r="AH91" t="n">
        <v>70083.68589186326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10.6895</v>
      </c>
      <c r="E92" t="n">
        <v>9.359999999999999</v>
      </c>
      <c r="F92" t="n">
        <v>6.74</v>
      </c>
      <c r="G92" t="n">
        <v>101.06</v>
      </c>
      <c r="H92" t="n">
        <v>1.89</v>
      </c>
      <c r="I92" t="n">
        <v>4</v>
      </c>
      <c r="J92" t="n">
        <v>221.25</v>
      </c>
      <c r="K92" t="n">
        <v>53.44</v>
      </c>
      <c r="L92" t="n">
        <v>23.5</v>
      </c>
      <c r="M92" t="n">
        <v>1</v>
      </c>
      <c r="N92" t="n">
        <v>49.32</v>
      </c>
      <c r="O92" t="n">
        <v>27522.19</v>
      </c>
      <c r="P92" t="n">
        <v>75.93000000000001</v>
      </c>
      <c r="Q92" t="n">
        <v>204.14</v>
      </c>
      <c r="R92" t="n">
        <v>23.15</v>
      </c>
      <c r="S92" t="n">
        <v>17.37</v>
      </c>
      <c r="T92" t="n">
        <v>798.24</v>
      </c>
      <c r="U92" t="n">
        <v>0.75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56.52989821253654</v>
      </c>
      <c r="AB92" t="n">
        <v>77.34670065746178</v>
      </c>
      <c r="AC92" t="n">
        <v>69.96484010350754</v>
      </c>
      <c r="AD92" t="n">
        <v>56529.89821253654</v>
      </c>
      <c r="AE92" t="n">
        <v>77346.70065746178</v>
      </c>
      <c r="AF92" t="n">
        <v>2.515036383791988e-06</v>
      </c>
      <c r="AG92" t="n">
        <v>0.09749999999999999</v>
      </c>
      <c r="AH92" t="n">
        <v>69964.84010350754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10.6901</v>
      </c>
      <c r="E93" t="n">
        <v>9.35</v>
      </c>
      <c r="F93" t="n">
        <v>6.74</v>
      </c>
      <c r="G93" t="n">
        <v>101.05</v>
      </c>
      <c r="H93" t="n">
        <v>1.9</v>
      </c>
      <c r="I93" t="n">
        <v>4</v>
      </c>
      <c r="J93" t="n">
        <v>221.67</v>
      </c>
      <c r="K93" t="n">
        <v>53.44</v>
      </c>
      <c r="L93" t="n">
        <v>23.75</v>
      </c>
      <c r="M93" t="n">
        <v>1</v>
      </c>
      <c r="N93" t="n">
        <v>49.48</v>
      </c>
      <c r="O93" t="n">
        <v>27573.29</v>
      </c>
      <c r="P93" t="n">
        <v>75.8</v>
      </c>
      <c r="Q93" t="n">
        <v>204.14</v>
      </c>
      <c r="R93" t="n">
        <v>23.17</v>
      </c>
      <c r="S93" t="n">
        <v>17.37</v>
      </c>
      <c r="T93" t="n">
        <v>809.42</v>
      </c>
      <c r="U93" t="n">
        <v>0.75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56.46034647917661</v>
      </c>
      <c r="AB93" t="n">
        <v>77.25153690747288</v>
      </c>
      <c r="AC93" t="n">
        <v>69.87875864825439</v>
      </c>
      <c r="AD93" t="n">
        <v>56460.34647917662</v>
      </c>
      <c r="AE93" t="n">
        <v>77251.53690747288</v>
      </c>
      <c r="AF93" t="n">
        <v>2.515177552399525e-06</v>
      </c>
      <c r="AG93" t="n">
        <v>0.09739583333333333</v>
      </c>
      <c r="AH93" t="n">
        <v>69878.75864825438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10.6885</v>
      </c>
      <c r="E94" t="n">
        <v>9.359999999999999</v>
      </c>
      <c r="F94" t="n">
        <v>6.74</v>
      </c>
      <c r="G94" t="n">
        <v>101.08</v>
      </c>
      <c r="H94" t="n">
        <v>1.92</v>
      </c>
      <c r="I94" t="n">
        <v>4</v>
      </c>
      <c r="J94" t="n">
        <v>222.08</v>
      </c>
      <c r="K94" t="n">
        <v>53.44</v>
      </c>
      <c r="L94" t="n">
        <v>24</v>
      </c>
      <c r="M94" t="n">
        <v>1</v>
      </c>
      <c r="N94" t="n">
        <v>49.65</v>
      </c>
      <c r="O94" t="n">
        <v>27624.44</v>
      </c>
      <c r="P94" t="n">
        <v>75.7</v>
      </c>
      <c r="Q94" t="n">
        <v>204.14</v>
      </c>
      <c r="R94" t="n">
        <v>23.19</v>
      </c>
      <c r="S94" t="n">
        <v>17.37</v>
      </c>
      <c r="T94" t="n">
        <v>818.65</v>
      </c>
      <c r="U94" t="n">
        <v>0.75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56.41790477042098</v>
      </c>
      <c r="AB94" t="n">
        <v>77.1934662891574</v>
      </c>
      <c r="AC94" t="n">
        <v>69.82623020824828</v>
      </c>
      <c r="AD94" t="n">
        <v>56417.90477042098</v>
      </c>
      <c r="AE94" t="n">
        <v>77193.4662891574</v>
      </c>
      <c r="AF94" t="n">
        <v>2.514801102779424e-06</v>
      </c>
      <c r="AG94" t="n">
        <v>0.09749999999999999</v>
      </c>
      <c r="AH94" t="n">
        <v>69826.23020824828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10.6876</v>
      </c>
      <c r="E95" t="n">
        <v>9.359999999999999</v>
      </c>
      <c r="F95" t="n">
        <v>6.74</v>
      </c>
      <c r="G95" t="n">
        <v>101.09</v>
      </c>
      <c r="H95" t="n">
        <v>1.94</v>
      </c>
      <c r="I95" t="n">
        <v>4</v>
      </c>
      <c r="J95" t="n">
        <v>222.5</v>
      </c>
      <c r="K95" t="n">
        <v>53.44</v>
      </c>
      <c r="L95" t="n">
        <v>24.25</v>
      </c>
      <c r="M95" t="n">
        <v>1</v>
      </c>
      <c r="N95" t="n">
        <v>49.81</v>
      </c>
      <c r="O95" t="n">
        <v>27675.78</v>
      </c>
      <c r="P95" t="n">
        <v>75.56999999999999</v>
      </c>
      <c r="Q95" t="n">
        <v>204.14</v>
      </c>
      <c r="R95" t="n">
        <v>23.24</v>
      </c>
      <c r="S95" t="n">
        <v>17.37</v>
      </c>
      <c r="T95" t="n">
        <v>840.17</v>
      </c>
      <c r="U95" t="n">
        <v>0.75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56.35629994802036</v>
      </c>
      <c r="AB95" t="n">
        <v>77.10917585333594</v>
      </c>
      <c r="AC95" t="n">
        <v>69.74998433331922</v>
      </c>
      <c r="AD95" t="n">
        <v>56356.29994802036</v>
      </c>
      <c r="AE95" t="n">
        <v>77109.17585333594</v>
      </c>
      <c r="AF95" t="n">
        <v>2.514589349868118e-06</v>
      </c>
      <c r="AG95" t="n">
        <v>0.09749999999999999</v>
      </c>
      <c r="AH95" t="n">
        <v>69749.98433331923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10.6869</v>
      </c>
      <c r="E96" t="n">
        <v>9.359999999999999</v>
      </c>
      <c r="F96" t="n">
        <v>6.74</v>
      </c>
      <c r="G96" t="n">
        <v>101.1</v>
      </c>
      <c r="H96" t="n">
        <v>1.95</v>
      </c>
      <c r="I96" t="n">
        <v>4</v>
      </c>
      <c r="J96" t="n">
        <v>222.92</v>
      </c>
      <c r="K96" t="n">
        <v>53.44</v>
      </c>
      <c r="L96" t="n">
        <v>24.5</v>
      </c>
      <c r="M96" t="n">
        <v>0</v>
      </c>
      <c r="N96" t="n">
        <v>49.98</v>
      </c>
      <c r="O96" t="n">
        <v>27727.05</v>
      </c>
      <c r="P96" t="n">
        <v>75.42</v>
      </c>
      <c r="Q96" t="n">
        <v>204.14</v>
      </c>
      <c r="R96" t="n">
        <v>23.25</v>
      </c>
      <c r="S96" t="n">
        <v>17.37</v>
      </c>
      <c r="T96" t="n">
        <v>846.62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56.28348282530141</v>
      </c>
      <c r="AB96" t="n">
        <v>77.00954425356723</v>
      </c>
      <c r="AC96" t="n">
        <v>69.65986143359858</v>
      </c>
      <c r="AD96" t="n">
        <v>56283.48282530141</v>
      </c>
      <c r="AE96" t="n">
        <v>77009.54425356723</v>
      </c>
      <c r="AF96" t="n">
        <v>2.514424653159323e-06</v>
      </c>
      <c r="AG96" t="n">
        <v>0.09749999999999999</v>
      </c>
      <c r="AH96" t="n">
        <v>69659.86143359858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8.8626</v>
      </c>
      <c r="E2" t="n">
        <v>11.28</v>
      </c>
      <c r="F2" t="n">
        <v>7.84</v>
      </c>
      <c r="G2" t="n">
        <v>8.25</v>
      </c>
      <c r="H2" t="n">
        <v>0.15</v>
      </c>
      <c r="I2" t="n">
        <v>57</v>
      </c>
      <c r="J2" t="n">
        <v>116.05</v>
      </c>
      <c r="K2" t="n">
        <v>43.4</v>
      </c>
      <c r="L2" t="n">
        <v>1</v>
      </c>
      <c r="M2" t="n">
        <v>55</v>
      </c>
      <c r="N2" t="n">
        <v>16.65</v>
      </c>
      <c r="O2" t="n">
        <v>14546.17</v>
      </c>
      <c r="P2" t="n">
        <v>77.78</v>
      </c>
      <c r="Q2" t="n">
        <v>204.19</v>
      </c>
      <c r="R2" t="n">
        <v>57.49</v>
      </c>
      <c r="S2" t="n">
        <v>17.37</v>
      </c>
      <c r="T2" t="n">
        <v>17701.33</v>
      </c>
      <c r="U2" t="n">
        <v>0.3</v>
      </c>
      <c r="V2" t="n">
        <v>0.65</v>
      </c>
      <c r="W2" t="n">
        <v>1.23</v>
      </c>
      <c r="X2" t="n">
        <v>1.14</v>
      </c>
      <c r="Y2" t="n">
        <v>1</v>
      </c>
      <c r="Z2" t="n">
        <v>10</v>
      </c>
      <c r="AA2" t="n">
        <v>67.66535642780465</v>
      </c>
      <c r="AB2" t="n">
        <v>92.58272584932891</v>
      </c>
      <c r="AC2" t="n">
        <v>83.74676043496338</v>
      </c>
      <c r="AD2" t="n">
        <v>67665.35642780465</v>
      </c>
      <c r="AE2" t="n">
        <v>92582.72584932891</v>
      </c>
      <c r="AF2" t="n">
        <v>2.255869057883524e-06</v>
      </c>
      <c r="AG2" t="n">
        <v>0.1175</v>
      </c>
      <c r="AH2" t="n">
        <v>83746.76043496338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9.339</v>
      </c>
      <c r="E3" t="n">
        <v>10.71</v>
      </c>
      <c r="F3" t="n">
        <v>7.57</v>
      </c>
      <c r="G3" t="n">
        <v>10.33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74.81999999999999</v>
      </c>
      <c r="Q3" t="n">
        <v>204.18</v>
      </c>
      <c r="R3" t="n">
        <v>49.19</v>
      </c>
      <c r="S3" t="n">
        <v>17.37</v>
      </c>
      <c r="T3" t="n">
        <v>13617.93</v>
      </c>
      <c r="U3" t="n">
        <v>0.35</v>
      </c>
      <c r="V3" t="n">
        <v>0.67</v>
      </c>
      <c r="W3" t="n">
        <v>1.21</v>
      </c>
      <c r="X3" t="n">
        <v>0.88</v>
      </c>
      <c r="Y3" t="n">
        <v>1</v>
      </c>
      <c r="Z3" t="n">
        <v>10</v>
      </c>
      <c r="AA3" t="n">
        <v>61.98547275539716</v>
      </c>
      <c r="AB3" t="n">
        <v>84.81125842996224</v>
      </c>
      <c r="AC3" t="n">
        <v>76.71699095877555</v>
      </c>
      <c r="AD3" t="n">
        <v>61985.47275539716</v>
      </c>
      <c r="AE3" t="n">
        <v>84811.25842996224</v>
      </c>
      <c r="AF3" t="n">
        <v>2.377130992211566e-06</v>
      </c>
      <c r="AG3" t="n">
        <v>0.1115625</v>
      </c>
      <c r="AH3" t="n">
        <v>76716.99095877555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9.670400000000001</v>
      </c>
      <c r="E4" t="n">
        <v>10.34</v>
      </c>
      <c r="F4" t="n">
        <v>7.4</v>
      </c>
      <c r="G4" t="n">
        <v>12.33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72.8</v>
      </c>
      <c r="Q4" t="n">
        <v>204.18</v>
      </c>
      <c r="R4" t="n">
        <v>43.65</v>
      </c>
      <c r="S4" t="n">
        <v>17.37</v>
      </c>
      <c r="T4" t="n">
        <v>10887.51</v>
      </c>
      <c r="U4" t="n">
        <v>0.4</v>
      </c>
      <c r="V4" t="n">
        <v>0.6899999999999999</v>
      </c>
      <c r="W4" t="n">
        <v>1.2</v>
      </c>
      <c r="X4" t="n">
        <v>0.7</v>
      </c>
      <c r="Y4" t="n">
        <v>1</v>
      </c>
      <c r="Z4" t="n">
        <v>10</v>
      </c>
      <c r="AA4" t="n">
        <v>58.42360741769414</v>
      </c>
      <c r="AB4" t="n">
        <v>79.93775713651097</v>
      </c>
      <c r="AC4" t="n">
        <v>72.30860978876768</v>
      </c>
      <c r="AD4" t="n">
        <v>58423.60741769413</v>
      </c>
      <c r="AE4" t="n">
        <v>79937.75713651096</v>
      </c>
      <c r="AF4" t="n">
        <v>2.461484907065289e-06</v>
      </c>
      <c r="AG4" t="n">
        <v>0.1077083333333333</v>
      </c>
      <c r="AH4" t="n">
        <v>72308.60978876769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9.8787</v>
      </c>
      <c r="E5" t="n">
        <v>10.12</v>
      </c>
      <c r="F5" t="n">
        <v>7.3</v>
      </c>
      <c r="G5" t="n">
        <v>14.13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29</v>
      </c>
      <c r="N5" t="n">
        <v>16.86</v>
      </c>
      <c r="O5" t="n">
        <v>14665.62</v>
      </c>
      <c r="P5" t="n">
        <v>71.48</v>
      </c>
      <c r="Q5" t="n">
        <v>204.16</v>
      </c>
      <c r="R5" t="n">
        <v>40.52</v>
      </c>
      <c r="S5" t="n">
        <v>17.37</v>
      </c>
      <c r="T5" t="n">
        <v>9346.4</v>
      </c>
      <c r="U5" t="n">
        <v>0.43</v>
      </c>
      <c r="V5" t="n">
        <v>0.7</v>
      </c>
      <c r="W5" t="n">
        <v>1.19</v>
      </c>
      <c r="X5" t="n">
        <v>0.61</v>
      </c>
      <c r="Y5" t="n">
        <v>1</v>
      </c>
      <c r="Z5" t="n">
        <v>10</v>
      </c>
      <c r="AA5" t="n">
        <v>56.29346871263192</v>
      </c>
      <c r="AB5" t="n">
        <v>77.02320738515907</v>
      </c>
      <c r="AC5" t="n">
        <v>69.67222057508764</v>
      </c>
      <c r="AD5" t="n">
        <v>56293.46871263192</v>
      </c>
      <c r="AE5" t="n">
        <v>77023.20738515907</v>
      </c>
      <c r="AF5" t="n">
        <v>2.51450518607564e-06</v>
      </c>
      <c r="AG5" t="n">
        <v>0.1054166666666667</v>
      </c>
      <c r="AH5" t="n">
        <v>69672.22057508763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10.0533</v>
      </c>
      <c r="E6" t="n">
        <v>9.949999999999999</v>
      </c>
      <c r="F6" t="n">
        <v>7.22</v>
      </c>
      <c r="G6" t="n">
        <v>16.04</v>
      </c>
      <c r="H6" t="n">
        <v>0.3</v>
      </c>
      <c r="I6" t="n">
        <v>27</v>
      </c>
      <c r="J6" t="n">
        <v>117.34</v>
      </c>
      <c r="K6" t="n">
        <v>43.4</v>
      </c>
      <c r="L6" t="n">
        <v>2</v>
      </c>
      <c r="M6" t="n">
        <v>25</v>
      </c>
      <c r="N6" t="n">
        <v>16.94</v>
      </c>
      <c r="O6" t="n">
        <v>14705.49</v>
      </c>
      <c r="P6" t="n">
        <v>70.44</v>
      </c>
      <c r="Q6" t="n">
        <v>204.17</v>
      </c>
      <c r="R6" t="n">
        <v>38.09</v>
      </c>
      <c r="S6" t="n">
        <v>17.37</v>
      </c>
      <c r="T6" t="n">
        <v>8150.21</v>
      </c>
      <c r="U6" t="n">
        <v>0.46</v>
      </c>
      <c r="V6" t="n">
        <v>0.71</v>
      </c>
      <c r="W6" t="n">
        <v>1.18</v>
      </c>
      <c r="X6" t="n">
        <v>0.53</v>
      </c>
      <c r="Y6" t="n">
        <v>1</v>
      </c>
      <c r="Z6" t="n">
        <v>10</v>
      </c>
      <c r="AA6" t="n">
        <v>54.61985078871098</v>
      </c>
      <c r="AB6" t="n">
        <v>74.73328950683975</v>
      </c>
      <c r="AC6" t="n">
        <v>67.60084924515446</v>
      </c>
      <c r="AD6" t="n">
        <v>54619.85078871097</v>
      </c>
      <c r="AE6" t="n">
        <v>74733.28950683975</v>
      </c>
      <c r="AF6" t="n">
        <v>2.558947532284028e-06</v>
      </c>
      <c r="AG6" t="n">
        <v>0.1036458333333333</v>
      </c>
      <c r="AH6" t="n">
        <v>67600.84924515446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10.2389</v>
      </c>
      <c r="E7" t="n">
        <v>9.77</v>
      </c>
      <c r="F7" t="n">
        <v>7.13</v>
      </c>
      <c r="G7" t="n">
        <v>18.61</v>
      </c>
      <c r="H7" t="n">
        <v>0.34</v>
      </c>
      <c r="I7" t="n">
        <v>23</v>
      </c>
      <c r="J7" t="n">
        <v>117.66</v>
      </c>
      <c r="K7" t="n">
        <v>43.4</v>
      </c>
      <c r="L7" t="n">
        <v>2.25</v>
      </c>
      <c r="M7" t="n">
        <v>21</v>
      </c>
      <c r="N7" t="n">
        <v>17.01</v>
      </c>
      <c r="O7" t="n">
        <v>14745.39</v>
      </c>
      <c r="P7" t="n">
        <v>69.19</v>
      </c>
      <c r="Q7" t="n">
        <v>204.23</v>
      </c>
      <c r="R7" t="n">
        <v>35.67</v>
      </c>
      <c r="S7" t="n">
        <v>17.37</v>
      </c>
      <c r="T7" t="n">
        <v>6961.87</v>
      </c>
      <c r="U7" t="n">
        <v>0.49</v>
      </c>
      <c r="V7" t="n">
        <v>0.72</v>
      </c>
      <c r="W7" t="n">
        <v>1.17</v>
      </c>
      <c r="X7" t="n">
        <v>0.44</v>
      </c>
      <c r="Y7" t="n">
        <v>1</v>
      </c>
      <c r="Z7" t="n">
        <v>10</v>
      </c>
      <c r="AA7" t="n">
        <v>52.81659799927358</v>
      </c>
      <c r="AB7" t="n">
        <v>72.26599948643431</v>
      </c>
      <c r="AC7" t="n">
        <v>65.36903392143246</v>
      </c>
      <c r="AD7" t="n">
        <v>52816.59799927358</v>
      </c>
      <c r="AE7" t="n">
        <v>72265.99948643432</v>
      </c>
      <c r="AF7" t="n">
        <v>2.606189797211158e-06</v>
      </c>
      <c r="AG7" t="n">
        <v>0.1017708333333333</v>
      </c>
      <c r="AH7" t="n">
        <v>65369.03392143246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10.3395</v>
      </c>
      <c r="E8" t="n">
        <v>9.67</v>
      </c>
      <c r="F8" t="n">
        <v>7.09</v>
      </c>
      <c r="G8" t="n">
        <v>20.25</v>
      </c>
      <c r="H8" t="n">
        <v>0.37</v>
      </c>
      <c r="I8" t="n">
        <v>21</v>
      </c>
      <c r="J8" t="n">
        <v>117.98</v>
      </c>
      <c r="K8" t="n">
        <v>43.4</v>
      </c>
      <c r="L8" t="n">
        <v>2.5</v>
      </c>
      <c r="M8" t="n">
        <v>19</v>
      </c>
      <c r="N8" t="n">
        <v>17.08</v>
      </c>
      <c r="O8" t="n">
        <v>14785.31</v>
      </c>
      <c r="P8" t="n">
        <v>68.48</v>
      </c>
      <c r="Q8" t="n">
        <v>204.22</v>
      </c>
      <c r="R8" t="n">
        <v>34.21</v>
      </c>
      <c r="S8" t="n">
        <v>17.37</v>
      </c>
      <c r="T8" t="n">
        <v>6243.98</v>
      </c>
      <c r="U8" t="n">
        <v>0.51</v>
      </c>
      <c r="V8" t="n">
        <v>0.72</v>
      </c>
      <c r="W8" t="n">
        <v>1.17</v>
      </c>
      <c r="X8" t="n">
        <v>0.39</v>
      </c>
      <c r="Y8" t="n">
        <v>1</v>
      </c>
      <c r="Z8" t="n">
        <v>10</v>
      </c>
      <c r="AA8" t="n">
        <v>51.86624821493695</v>
      </c>
      <c r="AB8" t="n">
        <v>70.96568898503216</v>
      </c>
      <c r="AC8" t="n">
        <v>64.19282322928643</v>
      </c>
      <c r="AD8" t="n">
        <v>51866.24821493695</v>
      </c>
      <c r="AE8" t="n">
        <v>70965.68898503216</v>
      </c>
      <c r="AF8" t="n">
        <v>2.631796326584376e-06</v>
      </c>
      <c r="AG8" t="n">
        <v>0.1007291666666667</v>
      </c>
      <c r="AH8" t="n">
        <v>64192.82322928643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10.436</v>
      </c>
      <c r="E9" t="n">
        <v>9.58</v>
      </c>
      <c r="F9" t="n">
        <v>7.04</v>
      </c>
      <c r="G9" t="n">
        <v>22.24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17</v>
      </c>
      <c r="N9" t="n">
        <v>17.16</v>
      </c>
      <c r="O9" t="n">
        <v>14825.26</v>
      </c>
      <c r="P9" t="n">
        <v>67.77</v>
      </c>
      <c r="Q9" t="n">
        <v>204.15</v>
      </c>
      <c r="R9" t="n">
        <v>32.93</v>
      </c>
      <c r="S9" t="n">
        <v>17.37</v>
      </c>
      <c r="T9" t="n">
        <v>5611.42</v>
      </c>
      <c r="U9" t="n">
        <v>0.53</v>
      </c>
      <c r="V9" t="n">
        <v>0.72</v>
      </c>
      <c r="W9" t="n">
        <v>1.16</v>
      </c>
      <c r="X9" t="n">
        <v>0.35</v>
      </c>
      <c r="Y9" t="n">
        <v>1</v>
      </c>
      <c r="Z9" t="n">
        <v>10</v>
      </c>
      <c r="AA9" t="n">
        <v>50.93425701085204</v>
      </c>
      <c r="AB9" t="n">
        <v>69.69049750305373</v>
      </c>
      <c r="AC9" t="n">
        <v>63.03933423260515</v>
      </c>
      <c r="AD9" t="n">
        <v>50934.25701085204</v>
      </c>
      <c r="AE9" t="n">
        <v>69690.49750305373</v>
      </c>
      <c r="AF9" t="n">
        <v>2.6563592498897e-06</v>
      </c>
      <c r="AG9" t="n">
        <v>0.09979166666666667</v>
      </c>
      <c r="AH9" t="n">
        <v>63039.33423260515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10.5282</v>
      </c>
      <c r="E10" t="n">
        <v>9.5</v>
      </c>
      <c r="F10" t="n">
        <v>7.01</v>
      </c>
      <c r="G10" t="n">
        <v>24.73</v>
      </c>
      <c r="H10" t="n">
        <v>0.45</v>
      </c>
      <c r="I10" t="n">
        <v>17</v>
      </c>
      <c r="J10" t="n">
        <v>118.63</v>
      </c>
      <c r="K10" t="n">
        <v>43.4</v>
      </c>
      <c r="L10" t="n">
        <v>3</v>
      </c>
      <c r="M10" t="n">
        <v>15</v>
      </c>
      <c r="N10" t="n">
        <v>17.23</v>
      </c>
      <c r="O10" t="n">
        <v>14865.24</v>
      </c>
      <c r="P10" t="n">
        <v>66.84999999999999</v>
      </c>
      <c r="Q10" t="n">
        <v>204.15</v>
      </c>
      <c r="R10" t="n">
        <v>31.47</v>
      </c>
      <c r="S10" t="n">
        <v>17.37</v>
      </c>
      <c r="T10" t="n">
        <v>4894.42</v>
      </c>
      <c r="U10" t="n">
        <v>0.55</v>
      </c>
      <c r="V10" t="n">
        <v>0.73</v>
      </c>
      <c r="W10" t="n">
        <v>1.17</v>
      </c>
      <c r="X10" t="n">
        <v>0.32</v>
      </c>
      <c r="Y10" t="n">
        <v>1</v>
      </c>
      <c r="Z10" t="n">
        <v>10</v>
      </c>
      <c r="AA10" t="n">
        <v>49.96923952541148</v>
      </c>
      <c r="AB10" t="n">
        <v>68.37011800590786</v>
      </c>
      <c r="AC10" t="n">
        <v>61.8449699015022</v>
      </c>
      <c r="AD10" t="n">
        <v>49969.23952541148</v>
      </c>
      <c r="AE10" t="n">
        <v>68370.11800590786</v>
      </c>
      <c r="AF10" t="n">
        <v>2.67982765951406e-06</v>
      </c>
      <c r="AG10" t="n">
        <v>0.09895833333333333</v>
      </c>
      <c r="AH10" t="n">
        <v>61844.96990150221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10.5783</v>
      </c>
      <c r="E11" t="n">
        <v>9.449999999999999</v>
      </c>
      <c r="F11" t="n">
        <v>6.99</v>
      </c>
      <c r="G11" t="n">
        <v>26.2</v>
      </c>
      <c r="H11" t="n">
        <v>0.48</v>
      </c>
      <c r="I11" t="n">
        <v>16</v>
      </c>
      <c r="J11" t="n">
        <v>118.96</v>
      </c>
      <c r="K11" t="n">
        <v>43.4</v>
      </c>
      <c r="L11" t="n">
        <v>3.25</v>
      </c>
      <c r="M11" t="n">
        <v>14</v>
      </c>
      <c r="N11" t="n">
        <v>17.31</v>
      </c>
      <c r="O11" t="n">
        <v>14905.25</v>
      </c>
      <c r="P11" t="n">
        <v>66.54000000000001</v>
      </c>
      <c r="Q11" t="n">
        <v>204.15</v>
      </c>
      <c r="R11" t="n">
        <v>31.23</v>
      </c>
      <c r="S11" t="n">
        <v>17.37</v>
      </c>
      <c r="T11" t="n">
        <v>4775.7</v>
      </c>
      <c r="U11" t="n">
        <v>0.5600000000000001</v>
      </c>
      <c r="V11" t="n">
        <v>0.73</v>
      </c>
      <c r="W11" t="n">
        <v>1.16</v>
      </c>
      <c r="X11" t="n">
        <v>0.3</v>
      </c>
      <c r="Y11" t="n">
        <v>1</v>
      </c>
      <c r="Z11" t="n">
        <v>10</v>
      </c>
      <c r="AA11" t="n">
        <v>49.54232130000293</v>
      </c>
      <c r="AB11" t="n">
        <v>67.78598965560136</v>
      </c>
      <c r="AC11" t="n">
        <v>61.31658994111947</v>
      </c>
      <c r="AD11" t="n">
        <v>49542.32130000294</v>
      </c>
      <c r="AE11" t="n">
        <v>67785.98965560136</v>
      </c>
      <c r="AF11" t="n">
        <v>2.692580016587601e-06</v>
      </c>
      <c r="AG11" t="n">
        <v>0.0984375</v>
      </c>
      <c r="AH11" t="n">
        <v>61316.58994111947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10.6333</v>
      </c>
      <c r="E12" t="n">
        <v>9.4</v>
      </c>
      <c r="F12" t="n">
        <v>6.96</v>
      </c>
      <c r="G12" t="n">
        <v>27.85</v>
      </c>
      <c r="H12" t="n">
        <v>0.52</v>
      </c>
      <c r="I12" t="n">
        <v>15</v>
      </c>
      <c r="J12" t="n">
        <v>119.28</v>
      </c>
      <c r="K12" t="n">
        <v>43.4</v>
      </c>
      <c r="L12" t="n">
        <v>3.5</v>
      </c>
      <c r="M12" t="n">
        <v>13</v>
      </c>
      <c r="N12" t="n">
        <v>17.38</v>
      </c>
      <c r="O12" t="n">
        <v>14945.29</v>
      </c>
      <c r="P12" t="n">
        <v>66.04000000000001</v>
      </c>
      <c r="Q12" t="n">
        <v>204.14</v>
      </c>
      <c r="R12" t="n">
        <v>30.18</v>
      </c>
      <c r="S12" t="n">
        <v>17.37</v>
      </c>
      <c r="T12" t="n">
        <v>4256.71</v>
      </c>
      <c r="U12" t="n">
        <v>0.58</v>
      </c>
      <c r="V12" t="n">
        <v>0.73</v>
      </c>
      <c r="W12" t="n">
        <v>1.16</v>
      </c>
      <c r="X12" t="n">
        <v>0.27</v>
      </c>
      <c r="Y12" t="n">
        <v>1</v>
      </c>
      <c r="Z12" t="n">
        <v>10</v>
      </c>
      <c r="AA12" t="n">
        <v>48.98132876507556</v>
      </c>
      <c r="AB12" t="n">
        <v>67.01841492007017</v>
      </c>
      <c r="AC12" t="n">
        <v>60.62227146104921</v>
      </c>
      <c r="AD12" t="n">
        <v>48981.32876507556</v>
      </c>
      <c r="AE12" t="n">
        <v>67018.41492007016</v>
      </c>
      <c r="AF12" t="n">
        <v>2.70657961018131e-06</v>
      </c>
      <c r="AG12" t="n">
        <v>0.09791666666666667</v>
      </c>
      <c r="AH12" t="n">
        <v>60622.27146104921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10.6752</v>
      </c>
      <c r="E13" t="n">
        <v>9.369999999999999</v>
      </c>
      <c r="F13" t="n">
        <v>6.95</v>
      </c>
      <c r="G13" t="n">
        <v>29.78</v>
      </c>
      <c r="H13" t="n">
        <v>0.55</v>
      </c>
      <c r="I13" t="n">
        <v>14</v>
      </c>
      <c r="J13" t="n">
        <v>119.61</v>
      </c>
      <c r="K13" t="n">
        <v>43.4</v>
      </c>
      <c r="L13" t="n">
        <v>3.75</v>
      </c>
      <c r="M13" t="n">
        <v>12</v>
      </c>
      <c r="N13" t="n">
        <v>17.46</v>
      </c>
      <c r="O13" t="n">
        <v>14985.35</v>
      </c>
      <c r="P13" t="n">
        <v>65.75</v>
      </c>
      <c r="Q13" t="n">
        <v>204.16</v>
      </c>
      <c r="R13" t="n">
        <v>29.79</v>
      </c>
      <c r="S13" t="n">
        <v>17.37</v>
      </c>
      <c r="T13" t="n">
        <v>4069.59</v>
      </c>
      <c r="U13" t="n">
        <v>0.58</v>
      </c>
      <c r="V13" t="n">
        <v>0.73</v>
      </c>
      <c r="W13" t="n">
        <v>1.16</v>
      </c>
      <c r="X13" t="n">
        <v>0.26</v>
      </c>
      <c r="Y13" t="n">
        <v>1</v>
      </c>
      <c r="Z13" t="n">
        <v>10</v>
      </c>
      <c r="AA13" t="n">
        <v>48.62883489487515</v>
      </c>
      <c r="AB13" t="n">
        <v>66.53611725593018</v>
      </c>
      <c r="AC13" t="n">
        <v>60.18600360906559</v>
      </c>
      <c r="AD13" t="n">
        <v>48628.83489487515</v>
      </c>
      <c r="AE13" t="n">
        <v>66536.11725593018</v>
      </c>
      <c r="AF13" t="n">
        <v>2.717244755119061e-06</v>
      </c>
      <c r="AG13" t="n">
        <v>0.09760416666666666</v>
      </c>
      <c r="AH13" t="n">
        <v>60186.00360906558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10.7188</v>
      </c>
      <c r="E14" t="n">
        <v>9.33</v>
      </c>
      <c r="F14" t="n">
        <v>6.93</v>
      </c>
      <c r="G14" t="n">
        <v>32.01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11</v>
      </c>
      <c r="N14" t="n">
        <v>17.53</v>
      </c>
      <c r="O14" t="n">
        <v>15025.44</v>
      </c>
      <c r="P14" t="n">
        <v>65.17</v>
      </c>
      <c r="Q14" t="n">
        <v>204.15</v>
      </c>
      <c r="R14" t="n">
        <v>29.37</v>
      </c>
      <c r="S14" t="n">
        <v>17.37</v>
      </c>
      <c r="T14" t="n">
        <v>3864.75</v>
      </c>
      <c r="U14" t="n">
        <v>0.59</v>
      </c>
      <c r="V14" t="n">
        <v>0.74</v>
      </c>
      <c r="W14" t="n">
        <v>1.16</v>
      </c>
      <c r="X14" t="n">
        <v>0.24</v>
      </c>
      <c r="Y14" t="n">
        <v>1</v>
      </c>
      <c r="Z14" t="n">
        <v>10</v>
      </c>
      <c r="AA14" t="n">
        <v>48.10528347119993</v>
      </c>
      <c r="AB14" t="n">
        <v>65.81977110059943</v>
      </c>
      <c r="AC14" t="n">
        <v>59.53802452540121</v>
      </c>
      <c r="AD14" t="n">
        <v>48105.28347119992</v>
      </c>
      <c r="AE14" t="n">
        <v>65819.77110059942</v>
      </c>
      <c r="AF14" t="n">
        <v>2.728342614767891e-06</v>
      </c>
      <c r="AG14" t="n">
        <v>0.0971875</v>
      </c>
      <c r="AH14" t="n">
        <v>59538.02452540121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10.7713</v>
      </c>
      <c r="E15" t="n">
        <v>9.279999999999999</v>
      </c>
      <c r="F15" t="n">
        <v>6.91</v>
      </c>
      <c r="G15" t="n">
        <v>34.57</v>
      </c>
      <c r="H15" t="n">
        <v>0.62</v>
      </c>
      <c r="I15" t="n">
        <v>12</v>
      </c>
      <c r="J15" t="n">
        <v>120.26</v>
      </c>
      <c r="K15" t="n">
        <v>43.4</v>
      </c>
      <c r="L15" t="n">
        <v>4.25</v>
      </c>
      <c r="M15" t="n">
        <v>10</v>
      </c>
      <c r="N15" t="n">
        <v>17.61</v>
      </c>
      <c r="O15" t="n">
        <v>15065.56</v>
      </c>
      <c r="P15" t="n">
        <v>64.67</v>
      </c>
      <c r="Q15" t="n">
        <v>204.14</v>
      </c>
      <c r="R15" t="n">
        <v>28.82</v>
      </c>
      <c r="S15" t="n">
        <v>17.37</v>
      </c>
      <c r="T15" t="n">
        <v>3594.31</v>
      </c>
      <c r="U15" t="n">
        <v>0.6</v>
      </c>
      <c r="V15" t="n">
        <v>0.74</v>
      </c>
      <c r="W15" t="n">
        <v>1.15</v>
      </c>
      <c r="X15" t="n">
        <v>0.22</v>
      </c>
      <c r="Y15" t="n">
        <v>1</v>
      </c>
      <c r="Z15" t="n">
        <v>10</v>
      </c>
      <c r="AA15" t="n">
        <v>47.58834759626724</v>
      </c>
      <c r="AB15" t="n">
        <v>65.11247663091562</v>
      </c>
      <c r="AC15" t="n">
        <v>58.89823324720977</v>
      </c>
      <c r="AD15" t="n">
        <v>47588.34759626724</v>
      </c>
      <c r="AE15" t="n">
        <v>65112.47663091562</v>
      </c>
      <c r="AF15" t="n">
        <v>2.741705863198249e-06</v>
      </c>
      <c r="AG15" t="n">
        <v>0.09666666666666666</v>
      </c>
      <c r="AH15" t="n">
        <v>58898.23324720978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10.772</v>
      </c>
      <c r="E16" t="n">
        <v>9.279999999999999</v>
      </c>
      <c r="F16" t="n">
        <v>6.91</v>
      </c>
      <c r="G16" t="n">
        <v>34.56</v>
      </c>
      <c r="H16" t="n">
        <v>0.66</v>
      </c>
      <c r="I16" t="n">
        <v>12</v>
      </c>
      <c r="J16" t="n">
        <v>120.58</v>
      </c>
      <c r="K16" t="n">
        <v>43.4</v>
      </c>
      <c r="L16" t="n">
        <v>4.5</v>
      </c>
      <c r="M16" t="n">
        <v>10</v>
      </c>
      <c r="N16" t="n">
        <v>17.68</v>
      </c>
      <c r="O16" t="n">
        <v>15105.7</v>
      </c>
      <c r="P16" t="n">
        <v>64.23999999999999</v>
      </c>
      <c r="Q16" t="n">
        <v>204.14</v>
      </c>
      <c r="R16" t="n">
        <v>28.72</v>
      </c>
      <c r="S16" t="n">
        <v>17.37</v>
      </c>
      <c r="T16" t="n">
        <v>3541.66</v>
      </c>
      <c r="U16" t="n">
        <v>0.6</v>
      </c>
      <c r="V16" t="n">
        <v>0.74</v>
      </c>
      <c r="W16" t="n">
        <v>1.16</v>
      </c>
      <c r="X16" t="n">
        <v>0.22</v>
      </c>
      <c r="Y16" t="n">
        <v>1</v>
      </c>
      <c r="Z16" t="n">
        <v>10</v>
      </c>
      <c r="AA16" t="n">
        <v>47.36814454493958</v>
      </c>
      <c r="AB16" t="n">
        <v>64.81118510141626</v>
      </c>
      <c r="AC16" t="n">
        <v>58.62569655842043</v>
      </c>
      <c r="AD16" t="n">
        <v>47368.14454493958</v>
      </c>
      <c r="AE16" t="n">
        <v>64811.18510141626</v>
      </c>
      <c r="AF16" t="n">
        <v>2.741884039843987e-06</v>
      </c>
      <c r="AG16" t="n">
        <v>0.09666666666666666</v>
      </c>
      <c r="AH16" t="n">
        <v>58625.69655842043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10.832</v>
      </c>
      <c r="E17" t="n">
        <v>9.23</v>
      </c>
      <c r="F17" t="n">
        <v>6.88</v>
      </c>
      <c r="G17" t="n">
        <v>37.55</v>
      </c>
      <c r="H17" t="n">
        <v>0.6899999999999999</v>
      </c>
      <c r="I17" t="n">
        <v>11</v>
      </c>
      <c r="J17" t="n">
        <v>120.91</v>
      </c>
      <c r="K17" t="n">
        <v>43.4</v>
      </c>
      <c r="L17" t="n">
        <v>4.75</v>
      </c>
      <c r="M17" t="n">
        <v>9</v>
      </c>
      <c r="N17" t="n">
        <v>17.76</v>
      </c>
      <c r="O17" t="n">
        <v>15145.88</v>
      </c>
      <c r="P17" t="n">
        <v>63.72</v>
      </c>
      <c r="Q17" t="n">
        <v>204.17</v>
      </c>
      <c r="R17" t="n">
        <v>27.64</v>
      </c>
      <c r="S17" t="n">
        <v>17.37</v>
      </c>
      <c r="T17" t="n">
        <v>3004.95</v>
      </c>
      <c r="U17" t="n">
        <v>0.63</v>
      </c>
      <c r="V17" t="n">
        <v>0.74</v>
      </c>
      <c r="W17" t="n">
        <v>1.16</v>
      </c>
      <c r="X17" t="n">
        <v>0.19</v>
      </c>
      <c r="Y17" t="n">
        <v>1</v>
      </c>
      <c r="Z17" t="n">
        <v>10</v>
      </c>
      <c r="AA17" t="n">
        <v>46.79739390998979</v>
      </c>
      <c r="AB17" t="n">
        <v>64.03025890293743</v>
      </c>
      <c r="AC17" t="n">
        <v>57.91930086028737</v>
      </c>
      <c r="AD17" t="n">
        <v>46797.39390998978</v>
      </c>
      <c r="AE17" t="n">
        <v>64030.25890293744</v>
      </c>
      <c r="AF17" t="n">
        <v>2.757156323764395e-06</v>
      </c>
      <c r="AG17" t="n">
        <v>0.09614583333333333</v>
      </c>
      <c r="AH17" t="n">
        <v>57919.30086028737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10.8903</v>
      </c>
      <c r="E18" t="n">
        <v>9.18</v>
      </c>
      <c r="F18" t="n">
        <v>6.86</v>
      </c>
      <c r="G18" t="n">
        <v>41.16</v>
      </c>
      <c r="H18" t="n">
        <v>0.73</v>
      </c>
      <c r="I18" t="n">
        <v>10</v>
      </c>
      <c r="J18" t="n">
        <v>121.23</v>
      </c>
      <c r="K18" t="n">
        <v>43.4</v>
      </c>
      <c r="L18" t="n">
        <v>5</v>
      </c>
      <c r="M18" t="n">
        <v>8</v>
      </c>
      <c r="N18" t="n">
        <v>17.83</v>
      </c>
      <c r="O18" t="n">
        <v>15186.08</v>
      </c>
      <c r="P18" t="n">
        <v>62.81</v>
      </c>
      <c r="Q18" t="n">
        <v>204.14</v>
      </c>
      <c r="R18" t="n">
        <v>27.17</v>
      </c>
      <c r="S18" t="n">
        <v>17.37</v>
      </c>
      <c r="T18" t="n">
        <v>2775.04</v>
      </c>
      <c r="U18" t="n">
        <v>0.64</v>
      </c>
      <c r="V18" t="n">
        <v>0.74</v>
      </c>
      <c r="W18" t="n">
        <v>1.15</v>
      </c>
      <c r="X18" t="n">
        <v>0.17</v>
      </c>
      <c r="Y18" t="n">
        <v>1</v>
      </c>
      <c r="Z18" t="n">
        <v>10</v>
      </c>
      <c r="AA18" t="n">
        <v>46.06358795143638</v>
      </c>
      <c r="AB18" t="n">
        <v>63.02623321721106</v>
      </c>
      <c r="AC18" t="n">
        <v>57.01109797684751</v>
      </c>
      <c r="AD18" t="n">
        <v>46063.58795143638</v>
      </c>
      <c r="AE18" t="n">
        <v>63026.23321721106</v>
      </c>
      <c r="AF18" t="n">
        <v>2.771995892973725e-06</v>
      </c>
      <c r="AG18" t="n">
        <v>0.095625</v>
      </c>
      <c r="AH18" t="n">
        <v>57011.09797684751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10.8834</v>
      </c>
      <c r="E19" t="n">
        <v>9.19</v>
      </c>
      <c r="F19" t="n">
        <v>6.87</v>
      </c>
      <c r="G19" t="n">
        <v>41.19</v>
      </c>
      <c r="H19" t="n">
        <v>0.76</v>
      </c>
      <c r="I19" t="n">
        <v>10</v>
      </c>
      <c r="J19" t="n">
        <v>121.56</v>
      </c>
      <c r="K19" t="n">
        <v>43.4</v>
      </c>
      <c r="L19" t="n">
        <v>5.25</v>
      </c>
      <c r="M19" t="n">
        <v>8</v>
      </c>
      <c r="N19" t="n">
        <v>17.91</v>
      </c>
      <c r="O19" t="n">
        <v>15226.31</v>
      </c>
      <c r="P19" t="n">
        <v>62.74</v>
      </c>
      <c r="Q19" t="n">
        <v>204.14</v>
      </c>
      <c r="R19" t="n">
        <v>27.24</v>
      </c>
      <c r="S19" t="n">
        <v>17.37</v>
      </c>
      <c r="T19" t="n">
        <v>2813.75</v>
      </c>
      <c r="U19" t="n">
        <v>0.64</v>
      </c>
      <c r="V19" t="n">
        <v>0.74</v>
      </c>
      <c r="W19" t="n">
        <v>1.15</v>
      </c>
      <c r="X19" t="n">
        <v>0.17</v>
      </c>
      <c r="Y19" t="n">
        <v>1</v>
      </c>
      <c r="Z19" t="n">
        <v>10</v>
      </c>
      <c r="AA19" t="n">
        <v>46.07552140193461</v>
      </c>
      <c r="AB19" t="n">
        <v>63.04256109064941</v>
      </c>
      <c r="AC19" t="n">
        <v>57.02586754096122</v>
      </c>
      <c r="AD19" t="n">
        <v>46075.52140193461</v>
      </c>
      <c r="AE19" t="n">
        <v>63042.56109064941</v>
      </c>
      <c r="AF19" t="n">
        <v>2.770239580322878e-06</v>
      </c>
      <c r="AG19" t="n">
        <v>0.09572916666666666</v>
      </c>
      <c r="AH19" t="n">
        <v>57025.86754096122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10.8751</v>
      </c>
      <c r="E20" t="n">
        <v>9.199999999999999</v>
      </c>
      <c r="F20" t="n">
        <v>6.87</v>
      </c>
      <c r="G20" t="n">
        <v>41.23</v>
      </c>
      <c r="H20" t="n">
        <v>0.8</v>
      </c>
      <c r="I20" t="n">
        <v>10</v>
      </c>
      <c r="J20" t="n">
        <v>121.89</v>
      </c>
      <c r="K20" t="n">
        <v>43.4</v>
      </c>
      <c r="L20" t="n">
        <v>5.5</v>
      </c>
      <c r="M20" t="n">
        <v>8</v>
      </c>
      <c r="N20" t="n">
        <v>17.99</v>
      </c>
      <c r="O20" t="n">
        <v>15266.56</v>
      </c>
      <c r="P20" t="n">
        <v>62.42</v>
      </c>
      <c r="Q20" t="n">
        <v>204.15</v>
      </c>
      <c r="R20" t="n">
        <v>27.32</v>
      </c>
      <c r="S20" t="n">
        <v>17.37</v>
      </c>
      <c r="T20" t="n">
        <v>2852.14</v>
      </c>
      <c r="U20" t="n">
        <v>0.64</v>
      </c>
      <c r="V20" t="n">
        <v>0.74</v>
      </c>
      <c r="W20" t="n">
        <v>1.16</v>
      </c>
      <c r="X20" t="n">
        <v>0.18</v>
      </c>
      <c r="Y20" t="n">
        <v>1</v>
      </c>
      <c r="Z20" t="n">
        <v>10</v>
      </c>
      <c r="AA20" t="n">
        <v>45.9493953467214</v>
      </c>
      <c r="AB20" t="n">
        <v>62.86998985761793</v>
      </c>
      <c r="AC20" t="n">
        <v>56.86976626420497</v>
      </c>
      <c r="AD20" t="n">
        <v>45949.39534672139</v>
      </c>
      <c r="AE20" t="n">
        <v>62869.98985761793</v>
      </c>
      <c r="AF20" t="n">
        <v>2.768126914380555e-06</v>
      </c>
      <c r="AG20" t="n">
        <v>0.09583333333333333</v>
      </c>
      <c r="AH20" t="n">
        <v>56869.76626420497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10.916</v>
      </c>
      <c r="E21" t="n">
        <v>9.16</v>
      </c>
      <c r="F21" t="n">
        <v>6.86</v>
      </c>
      <c r="G21" t="n">
        <v>45.74</v>
      </c>
      <c r="H21" t="n">
        <v>0.83</v>
      </c>
      <c r="I21" t="n">
        <v>9</v>
      </c>
      <c r="J21" t="n">
        <v>122.21</v>
      </c>
      <c r="K21" t="n">
        <v>43.4</v>
      </c>
      <c r="L21" t="n">
        <v>5.75</v>
      </c>
      <c r="M21" t="n">
        <v>7</v>
      </c>
      <c r="N21" t="n">
        <v>18.06</v>
      </c>
      <c r="O21" t="n">
        <v>15306.85</v>
      </c>
      <c r="P21" t="n">
        <v>62.39</v>
      </c>
      <c r="Q21" t="n">
        <v>204.14</v>
      </c>
      <c r="R21" t="n">
        <v>27.13</v>
      </c>
      <c r="S21" t="n">
        <v>17.37</v>
      </c>
      <c r="T21" t="n">
        <v>2761.53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45.7496455329732</v>
      </c>
      <c r="AB21" t="n">
        <v>62.59668335010797</v>
      </c>
      <c r="AC21" t="n">
        <v>56.62254374618357</v>
      </c>
      <c r="AD21" t="n">
        <v>45749.64553297321</v>
      </c>
      <c r="AE21" t="n">
        <v>62596.68335010797</v>
      </c>
      <c r="AF21" t="n">
        <v>2.778537521252967e-06</v>
      </c>
      <c r="AG21" t="n">
        <v>0.09541666666666666</v>
      </c>
      <c r="AH21" t="n">
        <v>56622.54374618357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10.9243</v>
      </c>
      <c r="E22" t="n">
        <v>9.15</v>
      </c>
      <c r="F22" t="n">
        <v>6.85</v>
      </c>
      <c r="G22" t="n">
        <v>45.7</v>
      </c>
      <c r="H22" t="n">
        <v>0.86</v>
      </c>
      <c r="I22" t="n">
        <v>9</v>
      </c>
      <c r="J22" t="n">
        <v>122.54</v>
      </c>
      <c r="K22" t="n">
        <v>43.4</v>
      </c>
      <c r="L22" t="n">
        <v>6</v>
      </c>
      <c r="M22" t="n">
        <v>7</v>
      </c>
      <c r="N22" t="n">
        <v>18.14</v>
      </c>
      <c r="O22" t="n">
        <v>15347.16</v>
      </c>
      <c r="P22" t="n">
        <v>61.89</v>
      </c>
      <c r="Q22" t="n">
        <v>204.14</v>
      </c>
      <c r="R22" t="n">
        <v>27.02</v>
      </c>
      <c r="S22" t="n">
        <v>17.37</v>
      </c>
      <c r="T22" t="n">
        <v>2706.48</v>
      </c>
      <c r="U22" t="n">
        <v>0.64</v>
      </c>
      <c r="V22" t="n">
        <v>0.74</v>
      </c>
      <c r="W22" t="n">
        <v>1.15</v>
      </c>
      <c r="X22" t="n">
        <v>0.16</v>
      </c>
      <c r="Y22" t="n">
        <v>1</v>
      </c>
      <c r="Z22" t="n">
        <v>10</v>
      </c>
      <c r="AA22" t="n">
        <v>45.44838660449619</v>
      </c>
      <c r="AB22" t="n">
        <v>62.18448759355999</v>
      </c>
      <c r="AC22" t="n">
        <v>56.24968737412002</v>
      </c>
      <c r="AD22" t="n">
        <v>45448.38660449619</v>
      </c>
      <c r="AE22" t="n">
        <v>62184.48759355999</v>
      </c>
      <c r="AF22" t="n">
        <v>2.78065018719529e-06</v>
      </c>
      <c r="AG22" t="n">
        <v>0.09531250000000001</v>
      </c>
      <c r="AH22" t="n">
        <v>56249.68737412003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10.9756</v>
      </c>
      <c r="E23" t="n">
        <v>9.109999999999999</v>
      </c>
      <c r="F23" t="n">
        <v>6.84</v>
      </c>
      <c r="G23" t="n">
        <v>51.27</v>
      </c>
      <c r="H23" t="n">
        <v>0.9</v>
      </c>
      <c r="I23" t="n">
        <v>8</v>
      </c>
      <c r="J23" t="n">
        <v>122.87</v>
      </c>
      <c r="K23" t="n">
        <v>43.4</v>
      </c>
      <c r="L23" t="n">
        <v>6.25</v>
      </c>
      <c r="M23" t="n">
        <v>6</v>
      </c>
      <c r="N23" t="n">
        <v>18.22</v>
      </c>
      <c r="O23" t="n">
        <v>15387.5</v>
      </c>
      <c r="P23" t="n">
        <v>61.06</v>
      </c>
      <c r="Q23" t="n">
        <v>204.16</v>
      </c>
      <c r="R23" t="n">
        <v>26.37</v>
      </c>
      <c r="S23" t="n">
        <v>17.37</v>
      </c>
      <c r="T23" t="n">
        <v>2385.49</v>
      </c>
      <c r="U23" t="n">
        <v>0.66</v>
      </c>
      <c r="V23" t="n">
        <v>0.75</v>
      </c>
      <c r="W23" t="n">
        <v>1.15</v>
      </c>
      <c r="X23" t="n">
        <v>0.14</v>
      </c>
      <c r="Y23" t="n">
        <v>1</v>
      </c>
      <c r="Z23" t="n">
        <v>10</v>
      </c>
      <c r="AA23" t="n">
        <v>44.81364595173886</v>
      </c>
      <c r="AB23" t="n">
        <v>61.3160074296766</v>
      </c>
      <c r="AC23" t="n">
        <v>55.46409373815781</v>
      </c>
      <c r="AD23" t="n">
        <v>44813.64595173886</v>
      </c>
      <c r="AE23" t="n">
        <v>61316.0074296766</v>
      </c>
      <c r="AF23" t="n">
        <v>2.793707989947239e-06</v>
      </c>
      <c r="AG23" t="n">
        <v>0.09489583333333333</v>
      </c>
      <c r="AH23" t="n">
        <v>55464.09373815781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10.993</v>
      </c>
      <c r="E24" t="n">
        <v>9.1</v>
      </c>
      <c r="F24" t="n">
        <v>6.82</v>
      </c>
      <c r="G24" t="n">
        <v>51.16</v>
      </c>
      <c r="H24" t="n">
        <v>0.93</v>
      </c>
      <c r="I24" t="n">
        <v>8</v>
      </c>
      <c r="J24" t="n">
        <v>123.19</v>
      </c>
      <c r="K24" t="n">
        <v>43.4</v>
      </c>
      <c r="L24" t="n">
        <v>6.5</v>
      </c>
      <c r="M24" t="n">
        <v>6</v>
      </c>
      <c r="N24" t="n">
        <v>18.29</v>
      </c>
      <c r="O24" t="n">
        <v>15427.87</v>
      </c>
      <c r="P24" t="n">
        <v>60.55</v>
      </c>
      <c r="Q24" t="n">
        <v>204.14</v>
      </c>
      <c r="R24" t="n">
        <v>25.89</v>
      </c>
      <c r="S24" t="n">
        <v>17.37</v>
      </c>
      <c r="T24" t="n">
        <v>2148.17</v>
      </c>
      <c r="U24" t="n">
        <v>0.67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44.45602936609603</v>
      </c>
      <c r="AB24" t="n">
        <v>60.82670064027002</v>
      </c>
      <c r="AC24" t="n">
        <v>55.02148570198567</v>
      </c>
      <c r="AD24" t="n">
        <v>44456.02936609602</v>
      </c>
      <c r="AE24" t="n">
        <v>60826.70064027002</v>
      </c>
      <c r="AF24" t="n">
        <v>2.798136952284158e-06</v>
      </c>
      <c r="AG24" t="n">
        <v>0.09479166666666666</v>
      </c>
      <c r="AH24" t="n">
        <v>55021.48570198566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10.9813</v>
      </c>
      <c r="E25" t="n">
        <v>9.109999999999999</v>
      </c>
      <c r="F25" t="n">
        <v>6.83</v>
      </c>
      <c r="G25" t="n">
        <v>51.23</v>
      </c>
      <c r="H25" t="n">
        <v>0.96</v>
      </c>
      <c r="I25" t="n">
        <v>8</v>
      </c>
      <c r="J25" t="n">
        <v>123.52</v>
      </c>
      <c r="K25" t="n">
        <v>43.4</v>
      </c>
      <c r="L25" t="n">
        <v>6.75</v>
      </c>
      <c r="M25" t="n">
        <v>6</v>
      </c>
      <c r="N25" t="n">
        <v>18.37</v>
      </c>
      <c r="O25" t="n">
        <v>15468.27</v>
      </c>
      <c r="P25" t="n">
        <v>60.27</v>
      </c>
      <c r="Q25" t="n">
        <v>204.14</v>
      </c>
      <c r="R25" t="n">
        <v>26.08</v>
      </c>
      <c r="S25" t="n">
        <v>17.37</v>
      </c>
      <c r="T25" t="n">
        <v>2243.64</v>
      </c>
      <c r="U25" t="n">
        <v>0.67</v>
      </c>
      <c r="V25" t="n">
        <v>0.75</v>
      </c>
      <c r="W25" t="n">
        <v>1.15</v>
      </c>
      <c r="X25" t="n">
        <v>0.14</v>
      </c>
      <c r="Y25" t="n">
        <v>1</v>
      </c>
      <c r="Z25" t="n">
        <v>10</v>
      </c>
      <c r="AA25" t="n">
        <v>44.38138720111167</v>
      </c>
      <c r="AB25" t="n">
        <v>60.72457193715856</v>
      </c>
      <c r="AC25" t="n">
        <v>54.92910401896059</v>
      </c>
      <c r="AD25" t="n">
        <v>44381.38720111167</v>
      </c>
      <c r="AE25" t="n">
        <v>60724.57193715856</v>
      </c>
      <c r="AF25" t="n">
        <v>2.795158856919678e-06</v>
      </c>
      <c r="AG25" t="n">
        <v>0.09489583333333333</v>
      </c>
      <c r="AH25" t="n">
        <v>54929.10401896058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10.9806</v>
      </c>
      <c r="E26" t="n">
        <v>9.109999999999999</v>
      </c>
      <c r="F26" t="n">
        <v>6.83</v>
      </c>
      <c r="G26" t="n">
        <v>51.24</v>
      </c>
      <c r="H26" t="n">
        <v>1</v>
      </c>
      <c r="I26" t="n">
        <v>8</v>
      </c>
      <c r="J26" t="n">
        <v>123.85</v>
      </c>
      <c r="K26" t="n">
        <v>43.4</v>
      </c>
      <c r="L26" t="n">
        <v>7</v>
      </c>
      <c r="M26" t="n">
        <v>6</v>
      </c>
      <c r="N26" t="n">
        <v>18.45</v>
      </c>
      <c r="O26" t="n">
        <v>15508.69</v>
      </c>
      <c r="P26" t="n">
        <v>59.83</v>
      </c>
      <c r="Q26" t="n">
        <v>204.14</v>
      </c>
      <c r="R26" t="n">
        <v>26.09</v>
      </c>
      <c r="S26" t="n">
        <v>17.37</v>
      </c>
      <c r="T26" t="n">
        <v>2248.42</v>
      </c>
      <c r="U26" t="n">
        <v>0.67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44.16603301374688</v>
      </c>
      <c r="AB26" t="n">
        <v>60.42991483724999</v>
      </c>
      <c r="AC26" t="n">
        <v>54.66256857911338</v>
      </c>
      <c r="AD26" t="n">
        <v>44166.03301374688</v>
      </c>
      <c r="AE26" t="n">
        <v>60429.91483724999</v>
      </c>
      <c r="AF26" t="n">
        <v>2.79498068027394e-06</v>
      </c>
      <c r="AG26" t="n">
        <v>0.09489583333333333</v>
      </c>
      <c r="AH26" t="n">
        <v>54662.56857911337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11.0416</v>
      </c>
      <c r="E27" t="n">
        <v>9.06</v>
      </c>
      <c r="F27" t="n">
        <v>6.81</v>
      </c>
      <c r="G27" t="n">
        <v>58.33</v>
      </c>
      <c r="H27" t="n">
        <v>1.03</v>
      </c>
      <c r="I27" t="n">
        <v>7</v>
      </c>
      <c r="J27" t="n">
        <v>124.18</v>
      </c>
      <c r="K27" t="n">
        <v>43.4</v>
      </c>
      <c r="L27" t="n">
        <v>7.25</v>
      </c>
      <c r="M27" t="n">
        <v>5</v>
      </c>
      <c r="N27" t="n">
        <v>18.53</v>
      </c>
      <c r="O27" t="n">
        <v>15549.15</v>
      </c>
      <c r="P27" t="n">
        <v>59.44</v>
      </c>
      <c r="Q27" t="n">
        <v>204.16</v>
      </c>
      <c r="R27" t="n">
        <v>25.39</v>
      </c>
      <c r="S27" t="n">
        <v>17.37</v>
      </c>
      <c r="T27" t="n">
        <v>1903.13</v>
      </c>
      <c r="U27" t="n">
        <v>0.68</v>
      </c>
      <c r="V27" t="n">
        <v>0.75</v>
      </c>
      <c r="W27" t="n">
        <v>1.15</v>
      </c>
      <c r="X27" t="n">
        <v>0.11</v>
      </c>
      <c r="Y27" t="n">
        <v>1</v>
      </c>
      <c r="Z27" t="n">
        <v>10</v>
      </c>
      <c r="AA27" t="n">
        <v>43.70208793446315</v>
      </c>
      <c r="AB27" t="n">
        <v>59.79512471196195</v>
      </c>
      <c r="AC27" t="n">
        <v>54.08836193244909</v>
      </c>
      <c r="AD27" t="n">
        <v>43702.08793446315</v>
      </c>
      <c r="AE27" t="n">
        <v>59795.12471196195</v>
      </c>
      <c r="AF27" t="n">
        <v>2.810507502259689e-06</v>
      </c>
      <c r="AG27" t="n">
        <v>0.094375</v>
      </c>
      <c r="AH27" t="n">
        <v>54088.36193244909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11.0308</v>
      </c>
      <c r="E28" t="n">
        <v>9.07</v>
      </c>
      <c r="F28" t="n">
        <v>6.81</v>
      </c>
      <c r="G28" t="n">
        <v>58.41</v>
      </c>
      <c r="H28" t="n">
        <v>1.06</v>
      </c>
      <c r="I28" t="n">
        <v>7</v>
      </c>
      <c r="J28" t="n">
        <v>124.51</v>
      </c>
      <c r="K28" t="n">
        <v>43.4</v>
      </c>
      <c r="L28" t="n">
        <v>7.5</v>
      </c>
      <c r="M28" t="n">
        <v>5</v>
      </c>
      <c r="N28" t="n">
        <v>18.61</v>
      </c>
      <c r="O28" t="n">
        <v>15589.63</v>
      </c>
      <c r="P28" t="n">
        <v>59.49</v>
      </c>
      <c r="Q28" t="n">
        <v>204.14</v>
      </c>
      <c r="R28" t="n">
        <v>25.65</v>
      </c>
      <c r="S28" t="n">
        <v>17.37</v>
      </c>
      <c r="T28" t="n">
        <v>2033.97</v>
      </c>
      <c r="U28" t="n">
        <v>0.68</v>
      </c>
      <c r="V28" t="n">
        <v>0.75</v>
      </c>
      <c r="W28" t="n">
        <v>1.15</v>
      </c>
      <c r="X28" t="n">
        <v>0.12</v>
      </c>
      <c r="Y28" t="n">
        <v>1</v>
      </c>
      <c r="Z28" t="n">
        <v>10</v>
      </c>
      <c r="AA28" t="n">
        <v>43.76797605206883</v>
      </c>
      <c r="AB28" t="n">
        <v>59.88527574124858</v>
      </c>
      <c r="AC28" t="n">
        <v>54.1699090740284</v>
      </c>
      <c r="AD28" t="n">
        <v>43767.97605206883</v>
      </c>
      <c r="AE28" t="n">
        <v>59885.27574124858</v>
      </c>
      <c r="AF28" t="n">
        <v>2.807758491154015e-06</v>
      </c>
      <c r="AG28" t="n">
        <v>0.09447916666666667</v>
      </c>
      <c r="AH28" t="n">
        <v>54169.90907402839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11.0311</v>
      </c>
      <c r="E29" t="n">
        <v>9.07</v>
      </c>
      <c r="F29" t="n">
        <v>6.81</v>
      </c>
      <c r="G29" t="n">
        <v>58.4</v>
      </c>
      <c r="H29" t="n">
        <v>1.1</v>
      </c>
      <c r="I29" t="n">
        <v>7</v>
      </c>
      <c r="J29" t="n">
        <v>124.83</v>
      </c>
      <c r="K29" t="n">
        <v>43.4</v>
      </c>
      <c r="L29" t="n">
        <v>7.75</v>
      </c>
      <c r="M29" t="n">
        <v>5</v>
      </c>
      <c r="N29" t="n">
        <v>18.68</v>
      </c>
      <c r="O29" t="n">
        <v>15630.14</v>
      </c>
      <c r="P29" t="n">
        <v>59.1</v>
      </c>
      <c r="Q29" t="n">
        <v>204.14</v>
      </c>
      <c r="R29" t="n">
        <v>25.62</v>
      </c>
      <c r="S29" t="n">
        <v>17.37</v>
      </c>
      <c r="T29" t="n">
        <v>2018.35</v>
      </c>
      <c r="U29" t="n">
        <v>0.68</v>
      </c>
      <c r="V29" t="n">
        <v>0.75</v>
      </c>
      <c r="W29" t="n">
        <v>1.15</v>
      </c>
      <c r="X29" t="n">
        <v>0.12</v>
      </c>
      <c r="Y29" t="n">
        <v>1</v>
      </c>
      <c r="Z29" t="n">
        <v>10</v>
      </c>
      <c r="AA29" t="n">
        <v>43.57443892469988</v>
      </c>
      <c r="AB29" t="n">
        <v>59.62046970532707</v>
      </c>
      <c r="AC29" t="n">
        <v>53.93037575451754</v>
      </c>
      <c r="AD29" t="n">
        <v>43574.43892469988</v>
      </c>
      <c r="AE29" t="n">
        <v>59620.46970532706</v>
      </c>
      <c r="AF29" t="n">
        <v>2.807834852573617e-06</v>
      </c>
      <c r="AG29" t="n">
        <v>0.09447916666666667</v>
      </c>
      <c r="AH29" t="n">
        <v>53930.37575451754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11.0223</v>
      </c>
      <c r="E30" t="n">
        <v>9.07</v>
      </c>
      <c r="F30" t="n">
        <v>6.82</v>
      </c>
      <c r="G30" t="n">
        <v>58.47</v>
      </c>
      <c r="H30" t="n">
        <v>1.13</v>
      </c>
      <c r="I30" t="n">
        <v>7</v>
      </c>
      <c r="J30" t="n">
        <v>125.16</v>
      </c>
      <c r="K30" t="n">
        <v>43.4</v>
      </c>
      <c r="L30" t="n">
        <v>8</v>
      </c>
      <c r="M30" t="n">
        <v>5</v>
      </c>
      <c r="N30" t="n">
        <v>18.76</v>
      </c>
      <c r="O30" t="n">
        <v>15670.68</v>
      </c>
      <c r="P30" t="n">
        <v>58.57</v>
      </c>
      <c r="Q30" t="n">
        <v>204.14</v>
      </c>
      <c r="R30" t="n">
        <v>25.87</v>
      </c>
      <c r="S30" t="n">
        <v>17.37</v>
      </c>
      <c r="T30" t="n">
        <v>2141.18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43.36445953894804</v>
      </c>
      <c r="AB30" t="n">
        <v>59.33316664610484</v>
      </c>
      <c r="AC30" t="n">
        <v>53.670492496035</v>
      </c>
      <c r="AD30" t="n">
        <v>43364.45953894804</v>
      </c>
      <c r="AE30" t="n">
        <v>59333.16664610484</v>
      </c>
      <c r="AF30" t="n">
        <v>2.805594917598624e-06</v>
      </c>
      <c r="AG30" t="n">
        <v>0.09447916666666667</v>
      </c>
      <c r="AH30" t="n">
        <v>53670.492496035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11.096</v>
      </c>
      <c r="E31" t="n">
        <v>9.01</v>
      </c>
      <c r="F31" t="n">
        <v>6.78</v>
      </c>
      <c r="G31" t="n">
        <v>67.84999999999999</v>
      </c>
      <c r="H31" t="n">
        <v>1.16</v>
      </c>
      <c r="I31" t="n">
        <v>6</v>
      </c>
      <c r="J31" t="n">
        <v>125.49</v>
      </c>
      <c r="K31" t="n">
        <v>43.4</v>
      </c>
      <c r="L31" t="n">
        <v>8.25</v>
      </c>
      <c r="M31" t="n">
        <v>4</v>
      </c>
      <c r="N31" t="n">
        <v>18.84</v>
      </c>
      <c r="O31" t="n">
        <v>15711.24</v>
      </c>
      <c r="P31" t="n">
        <v>57.56</v>
      </c>
      <c r="Q31" t="n">
        <v>204.15</v>
      </c>
      <c r="R31" t="n">
        <v>24.79</v>
      </c>
      <c r="S31" t="n">
        <v>17.37</v>
      </c>
      <c r="T31" t="n">
        <v>1608.19</v>
      </c>
      <c r="U31" t="n">
        <v>0.7</v>
      </c>
      <c r="V31" t="n">
        <v>0.75</v>
      </c>
      <c r="W31" t="n">
        <v>1.14</v>
      </c>
      <c r="X31" t="n">
        <v>0.09</v>
      </c>
      <c r="Y31" t="n">
        <v>1</v>
      </c>
      <c r="Z31" t="n">
        <v>10</v>
      </c>
      <c r="AA31" t="n">
        <v>42.51877272354768</v>
      </c>
      <c r="AB31" t="n">
        <v>58.17606063620551</v>
      </c>
      <c r="AC31" t="n">
        <v>52.62381905971161</v>
      </c>
      <c r="AD31" t="n">
        <v>42518.77272354768</v>
      </c>
      <c r="AE31" t="n">
        <v>58176.0606362055</v>
      </c>
      <c r="AF31" t="n">
        <v>2.824354373014192e-06</v>
      </c>
      <c r="AG31" t="n">
        <v>0.09385416666666667</v>
      </c>
      <c r="AH31" t="n">
        <v>52623.81905971161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11.094</v>
      </c>
      <c r="E32" t="n">
        <v>9.01</v>
      </c>
      <c r="F32" t="n">
        <v>6.79</v>
      </c>
      <c r="G32" t="n">
        <v>67.86</v>
      </c>
      <c r="H32" t="n">
        <v>1.19</v>
      </c>
      <c r="I32" t="n">
        <v>6</v>
      </c>
      <c r="J32" t="n">
        <v>125.82</v>
      </c>
      <c r="K32" t="n">
        <v>43.4</v>
      </c>
      <c r="L32" t="n">
        <v>8.5</v>
      </c>
      <c r="M32" t="n">
        <v>4</v>
      </c>
      <c r="N32" t="n">
        <v>18.92</v>
      </c>
      <c r="O32" t="n">
        <v>15751.84</v>
      </c>
      <c r="P32" t="n">
        <v>57.43</v>
      </c>
      <c r="Q32" t="n">
        <v>204.14</v>
      </c>
      <c r="R32" t="n">
        <v>24.79</v>
      </c>
      <c r="S32" t="n">
        <v>17.37</v>
      </c>
      <c r="T32" t="n">
        <v>1607.38</v>
      </c>
      <c r="U32" t="n">
        <v>0.7</v>
      </c>
      <c r="V32" t="n">
        <v>0.75</v>
      </c>
      <c r="W32" t="n">
        <v>1.15</v>
      </c>
      <c r="X32" t="n">
        <v>0.1</v>
      </c>
      <c r="Y32" t="n">
        <v>1</v>
      </c>
      <c r="Z32" t="n">
        <v>10</v>
      </c>
      <c r="AA32" t="n">
        <v>42.48062251869428</v>
      </c>
      <c r="AB32" t="n">
        <v>58.12386184285685</v>
      </c>
      <c r="AC32" t="n">
        <v>52.57660204593868</v>
      </c>
      <c r="AD32" t="n">
        <v>42480.62251869428</v>
      </c>
      <c r="AE32" t="n">
        <v>58123.86184285685</v>
      </c>
      <c r="AF32" t="n">
        <v>2.823845296883512e-06</v>
      </c>
      <c r="AG32" t="n">
        <v>0.09385416666666667</v>
      </c>
      <c r="AH32" t="n">
        <v>52576.60204593868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11.094</v>
      </c>
      <c r="E33" t="n">
        <v>9.01</v>
      </c>
      <c r="F33" t="n">
        <v>6.79</v>
      </c>
      <c r="G33" t="n">
        <v>67.86</v>
      </c>
      <c r="H33" t="n">
        <v>1.22</v>
      </c>
      <c r="I33" t="n">
        <v>6</v>
      </c>
      <c r="J33" t="n">
        <v>126.15</v>
      </c>
      <c r="K33" t="n">
        <v>43.4</v>
      </c>
      <c r="L33" t="n">
        <v>8.75</v>
      </c>
      <c r="M33" t="n">
        <v>4</v>
      </c>
      <c r="N33" t="n">
        <v>19</v>
      </c>
      <c r="O33" t="n">
        <v>15792.46</v>
      </c>
      <c r="P33" t="n">
        <v>57.43</v>
      </c>
      <c r="Q33" t="n">
        <v>204.14</v>
      </c>
      <c r="R33" t="n">
        <v>24.91</v>
      </c>
      <c r="S33" t="n">
        <v>17.37</v>
      </c>
      <c r="T33" t="n">
        <v>1666.53</v>
      </c>
      <c r="U33" t="n">
        <v>0.7</v>
      </c>
      <c r="V33" t="n">
        <v>0.75</v>
      </c>
      <c r="W33" t="n">
        <v>1.14</v>
      </c>
      <c r="X33" t="n">
        <v>0.1</v>
      </c>
      <c r="Y33" t="n">
        <v>1</v>
      </c>
      <c r="Z33" t="n">
        <v>10</v>
      </c>
      <c r="AA33" t="n">
        <v>42.48062251869428</v>
      </c>
      <c r="AB33" t="n">
        <v>58.12386184285685</v>
      </c>
      <c r="AC33" t="n">
        <v>52.57660204593868</v>
      </c>
      <c r="AD33" t="n">
        <v>42480.62251869428</v>
      </c>
      <c r="AE33" t="n">
        <v>58123.86184285685</v>
      </c>
      <c r="AF33" t="n">
        <v>2.823845296883512e-06</v>
      </c>
      <c r="AG33" t="n">
        <v>0.09385416666666667</v>
      </c>
      <c r="AH33" t="n">
        <v>52576.60204593868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11.0943</v>
      </c>
      <c r="E34" t="n">
        <v>9.01</v>
      </c>
      <c r="F34" t="n">
        <v>6.79</v>
      </c>
      <c r="G34" t="n">
        <v>67.86</v>
      </c>
      <c r="H34" t="n">
        <v>1.26</v>
      </c>
      <c r="I34" t="n">
        <v>6</v>
      </c>
      <c r="J34" t="n">
        <v>126.48</v>
      </c>
      <c r="K34" t="n">
        <v>43.4</v>
      </c>
      <c r="L34" t="n">
        <v>9</v>
      </c>
      <c r="M34" t="n">
        <v>4</v>
      </c>
      <c r="N34" t="n">
        <v>19.08</v>
      </c>
      <c r="O34" t="n">
        <v>15833.12</v>
      </c>
      <c r="P34" t="n">
        <v>56.84</v>
      </c>
      <c r="Q34" t="n">
        <v>204.14</v>
      </c>
      <c r="R34" t="n">
        <v>24.75</v>
      </c>
      <c r="S34" t="n">
        <v>17.37</v>
      </c>
      <c r="T34" t="n">
        <v>1589.28</v>
      </c>
      <c r="U34" t="n">
        <v>0.7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42.19011897882593</v>
      </c>
      <c r="AB34" t="n">
        <v>57.72638208333272</v>
      </c>
      <c r="AC34" t="n">
        <v>52.2170571969003</v>
      </c>
      <c r="AD34" t="n">
        <v>42190.11897882593</v>
      </c>
      <c r="AE34" t="n">
        <v>57726.38208333273</v>
      </c>
      <c r="AF34" t="n">
        <v>2.823921658303114e-06</v>
      </c>
      <c r="AG34" t="n">
        <v>0.09385416666666667</v>
      </c>
      <c r="AH34" t="n">
        <v>52217.0571969003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11.0878</v>
      </c>
      <c r="E35" t="n">
        <v>9.02</v>
      </c>
      <c r="F35" t="n">
        <v>6.79</v>
      </c>
      <c r="G35" t="n">
        <v>67.91</v>
      </c>
      <c r="H35" t="n">
        <v>1.29</v>
      </c>
      <c r="I35" t="n">
        <v>6</v>
      </c>
      <c r="J35" t="n">
        <v>126.81</v>
      </c>
      <c r="K35" t="n">
        <v>43.4</v>
      </c>
      <c r="L35" t="n">
        <v>9.25</v>
      </c>
      <c r="M35" t="n">
        <v>4</v>
      </c>
      <c r="N35" t="n">
        <v>19.16</v>
      </c>
      <c r="O35" t="n">
        <v>15873.8</v>
      </c>
      <c r="P35" t="n">
        <v>56.44</v>
      </c>
      <c r="Q35" t="n">
        <v>204.15</v>
      </c>
      <c r="R35" t="n">
        <v>24.97</v>
      </c>
      <c r="S35" t="n">
        <v>17.37</v>
      </c>
      <c r="T35" t="n">
        <v>1699.19</v>
      </c>
      <c r="U35" t="n">
        <v>0.7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42.01770598070385</v>
      </c>
      <c r="AB35" t="n">
        <v>57.4904790129786</v>
      </c>
      <c r="AC35" t="n">
        <v>52.00366838448802</v>
      </c>
      <c r="AD35" t="n">
        <v>42017.70598070385</v>
      </c>
      <c r="AE35" t="n">
        <v>57490.47901297861</v>
      </c>
      <c r="AF35" t="n">
        <v>2.822267160878403e-06</v>
      </c>
      <c r="AG35" t="n">
        <v>0.09395833333333332</v>
      </c>
      <c r="AH35" t="n">
        <v>52003.66838448802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11.0906</v>
      </c>
      <c r="E36" t="n">
        <v>9.02</v>
      </c>
      <c r="F36" t="n">
        <v>6.79</v>
      </c>
      <c r="G36" t="n">
        <v>67.89</v>
      </c>
      <c r="H36" t="n">
        <v>1.32</v>
      </c>
      <c r="I36" t="n">
        <v>6</v>
      </c>
      <c r="J36" t="n">
        <v>127.14</v>
      </c>
      <c r="K36" t="n">
        <v>43.4</v>
      </c>
      <c r="L36" t="n">
        <v>9.5</v>
      </c>
      <c r="M36" t="n">
        <v>3</v>
      </c>
      <c r="N36" t="n">
        <v>19.24</v>
      </c>
      <c r="O36" t="n">
        <v>15914.51</v>
      </c>
      <c r="P36" t="n">
        <v>56.17</v>
      </c>
      <c r="Q36" t="n">
        <v>204.14</v>
      </c>
      <c r="R36" t="n">
        <v>24.87</v>
      </c>
      <c r="S36" t="n">
        <v>17.37</v>
      </c>
      <c r="T36" t="n">
        <v>1649.01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41.87509043653132</v>
      </c>
      <c r="AB36" t="n">
        <v>57.29534613368894</v>
      </c>
      <c r="AC36" t="n">
        <v>51.82715871332647</v>
      </c>
      <c r="AD36" t="n">
        <v>41875.09043653132</v>
      </c>
      <c r="AE36" t="n">
        <v>57295.34613368894</v>
      </c>
      <c r="AF36" t="n">
        <v>2.822979867461355e-06</v>
      </c>
      <c r="AG36" t="n">
        <v>0.09395833333333332</v>
      </c>
      <c r="AH36" t="n">
        <v>51827.15871332647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11.0943</v>
      </c>
      <c r="E37" t="n">
        <v>9.01</v>
      </c>
      <c r="F37" t="n">
        <v>6.79</v>
      </c>
      <c r="G37" t="n">
        <v>67.86</v>
      </c>
      <c r="H37" t="n">
        <v>1.35</v>
      </c>
      <c r="I37" t="n">
        <v>6</v>
      </c>
      <c r="J37" t="n">
        <v>127.47</v>
      </c>
      <c r="K37" t="n">
        <v>43.4</v>
      </c>
      <c r="L37" t="n">
        <v>9.75</v>
      </c>
      <c r="M37" t="n">
        <v>3</v>
      </c>
      <c r="N37" t="n">
        <v>19.32</v>
      </c>
      <c r="O37" t="n">
        <v>15955.25</v>
      </c>
      <c r="P37" t="n">
        <v>55.72</v>
      </c>
      <c r="Q37" t="n">
        <v>204.21</v>
      </c>
      <c r="R37" t="n">
        <v>24.76</v>
      </c>
      <c r="S37" t="n">
        <v>17.37</v>
      </c>
      <c r="T37" t="n">
        <v>1593.57</v>
      </c>
      <c r="U37" t="n">
        <v>0.7</v>
      </c>
      <c r="V37" t="n">
        <v>0.75</v>
      </c>
      <c r="W37" t="n">
        <v>1.15</v>
      </c>
      <c r="X37" t="n">
        <v>0.09</v>
      </c>
      <c r="Y37" t="n">
        <v>1</v>
      </c>
      <c r="Z37" t="n">
        <v>10</v>
      </c>
      <c r="AA37" t="n">
        <v>41.64073834237364</v>
      </c>
      <c r="AB37" t="n">
        <v>56.97469525957923</v>
      </c>
      <c r="AC37" t="n">
        <v>51.53711030860451</v>
      </c>
      <c r="AD37" t="n">
        <v>41640.73834237364</v>
      </c>
      <c r="AE37" t="n">
        <v>56974.69525957922</v>
      </c>
      <c r="AF37" t="n">
        <v>2.823921658303114e-06</v>
      </c>
      <c r="AG37" t="n">
        <v>0.09385416666666667</v>
      </c>
      <c r="AH37" t="n">
        <v>51537.11030860451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11.1393</v>
      </c>
      <c r="E38" t="n">
        <v>8.98</v>
      </c>
      <c r="F38" t="n">
        <v>6.77</v>
      </c>
      <c r="G38" t="n">
        <v>81.28</v>
      </c>
      <c r="H38" t="n">
        <v>1.38</v>
      </c>
      <c r="I38" t="n">
        <v>5</v>
      </c>
      <c r="J38" t="n">
        <v>127.8</v>
      </c>
      <c r="K38" t="n">
        <v>43.4</v>
      </c>
      <c r="L38" t="n">
        <v>10</v>
      </c>
      <c r="M38" t="n">
        <v>2</v>
      </c>
      <c r="N38" t="n">
        <v>19.4</v>
      </c>
      <c r="O38" t="n">
        <v>15996.02</v>
      </c>
      <c r="P38" t="n">
        <v>54.86</v>
      </c>
      <c r="Q38" t="n">
        <v>204.14</v>
      </c>
      <c r="R38" t="n">
        <v>24.37</v>
      </c>
      <c r="S38" t="n">
        <v>17.37</v>
      </c>
      <c r="T38" t="n">
        <v>1402.75</v>
      </c>
      <c r="U38" t="n">
        <v>0.71</v>
      </c>
      <c r="V38" t="n">
        <v>0.75</v>
      </c>
      <c r="W38" t="n">
        <v>1.15</v>
      </c>
      <c r="X38" t="n">
        <v>0.08</v>
      </c>
      <c r="Y38" t="n">
        <v>1</v>
      </c>
      <c r="Z38" t="n">
        <v>10</v>
      </c>
      <c r="AA38" t="n">
        <v>41.02271629927886</v>
      </c>
      <c r="AB38" t="n">
        <v>56.12909023501279</v>
      </c>
      <c r="AC38" t="n">
        <v>50.77220864076606</v>
      </c>
      <c r="AD38" t="n">
        <v>41022.71629927887</v>
      </c>
      <c r="AE38" t="n">
        <v>56129.09023501279</v>
      </c>
      <c r="AF38" t="n">
        <v>2.83537587124342e-06</v>
      </c>
      <c r="AG38" t="n">
        <v>0.09354166666666668</v>
      </c>
      <c r="AH38" t="n">
        <v>50772.20864076606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11.1441</v>
      </c>
      <c r="E39" t="n">
        <v>8.970000000000001</v>
      </c>
      <c r="F39" t="n">
        <v>6.77</v>
      </c>
      <c r="G39" t="n">
        <v>81.23999999999999</v>
      </c>
      <c r="H39" t="n">
        <v>1.41</v>
      </c>
      <c r="I39" t="n">
        <v>5</v>
      </c>
      <c r="J39" t="n">
        <v>128.13</v>
      </c>
      <c r="K39" t="n">
        <v>43.4</v>
      </c>
      <c r="L39" t="n">
        <v>10.25</v>
      </c>
      <c r="M39" t="n">
        <v>1</v>
      </c>
      <c r="N39" t="n">
        <v>19.48</v>
      </c>
      <c r="O39" t="n">
        <v>16036.82</v>
      </c>
      <c r="P39" t="n">
        <v>54.91</v>
      </c>
      <c r="Q39" t="n">
        <v>204.14</v>
      </c>
      <c r="R39" t="n">
        <v>24.26</v>
      </c>
      <c r="S39" t="n">
        <v>17.37</v>
      </c>
      <c r="T39" t="n">
        <v>1346.69</v>
      </c>
      <c r="U39" t="n">
        <v>0.72</v>
      </c>
      <c r="V39" t="n">
        <v>0.75</v>
      </c>
      <c r="W39" t="n">
        <v>1.15</v>
      </c>
      <c r="X39" t="n">
        <v>0.08</v>
      </c>
      <c r="Y39" t="n">
        <v>1</v>
      </c>
      <c r="Z39" t="n">
        <v>10</v>
      </c>
      <c r="AA39" t="n">
        <v>41.02999305860094</v>
      </c>
      <c r="AB39" t="n">
        <v>56.13904661814517</v>
      </c>
      <c r="AC39" t="n">
        <v>50.78121480066621</v>
      </c>
      <c r="AD39" t="n">
        <v>41029.99305860094</v>
      </c>
      <c r="AE39" t="n">
        <v>56139.04661814517</v>
      </c>
      <c r="AF39" t="n">
        <v>2.836597653957053e-06</v>
      </c>
      <c r="AG39" t="n">
        <v>0.09343750000000001</v>
      </c>
      <c r="AH39" t="n">
        <v>50781.2148006662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11.1403</v>
      </c>
      <c r="E40" t="n">
        <v>8.98</v>
      </c>
      <c r="F40" t="n">
        <v>6.77</v>
      </c>
      <c r="G40" t="n">
        <v>81.27</v>
      </c>
      <c r="H40" t="n">
        <v>1.44</v>
      </c>
      <c r="I40" t="n">
        <v>5</v>
      </c>
      <c r="J40" t="n">
        <v>128.46</v>
      </c>
      <c r="K40" t="n">
        <v>43.4</v>
      </c>
      <c r="L40" t="n">
        <v>10.5</v>
      </c>
      <c r="M40" t="n">
        <v>1</v>
      </c>
      <c r="N40" t="n">
        <v>19.56</v>
      </c>
      <c r="O40" t="n">
        <v>16077.65</v>
      </c>
      <c r="P40" t="n">
        <v>55.17</v>
      </c>
      <c r="Q40" t="n">
        <v>204.14</v>
      </c>
      <c r="R40" t="n">
        <v>24.37</v>
      </c>
      <c r="S40" t="n">
        <v>17.37</v>
      </c>
      <c r="T40" t="n">
        <v>1401.54</v>
      </c>
      <c r="U40" t="n">
        <v>0.71</v>
      </c>
      <c r="V40" t="n">
        <v>0.75</v>
      </c>
      <c r="W40" t="n">
        <v>1.15</v>
      </c>
      <c r="X40" t="n">
        <v>0.08</v>
      </c>
      <c r="Y40" t="n">
        <v>1</v>
      </c>
      <c r="Z40" t="n">
        <v>10</v>
      </c>
      <c r="AA40" t="n">
        <v>41.17063613271837</v>
      </c>
      <c r="AB40" t="n">
        <v>56.3314806768862</v>
      </c>
      <c r="AC40" t="n">
        <v>50.95528322292446</v>
      </c>
      <c r="AD40" t="n">
        <v>41170.63613271837</v>
      </c>
      <c r="AE40" t="n">
        <v>56331.4806768862</v>
      </c>
      <c r="AF40" t="n">
        <v>2.83563040930876e-06</v>
      </c>
      <c r="AG40" t="n">
        <v>0.09354166666666668</v>
      </c>
      <c r="AH40" t="n">
        <v>50955.28322292447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11.1376</v>
      </c>
      <c r="E41" t="n">
        <v>8.98</v>
      </c>
      <c r="F41" t="n">
        <v>6.78</v>
      </c>
      <c r="G41" t="n">
        <v>81.3</v>
      </c>
      <c r="H41" t="n">
        <v>1.47</v>
      </c>
      <c r="I41" t="n">
        <v>5</v>
      </c>
      <c r="J41" t="n">
        <v>128.79</v>
      </c>
      <c r="K41" t="n">
        <v>43.4</v>
      </c>
      <c r="L41" t="n">
        <v>10.75</v>
      </c>
      <c r="M41" t="n">
        <v>0</v>
      </c>
      <c r="N41" t="n">
        <v>19.64</v>
      </c>
      <c r="O41" t="n">
        <v>16118.5</v>
      </c>
      <c r="P41" t="n">
        <v>55.36</v>
      </c>
      <c r="Q41" t="n">
        <v>204.14</v>
      </c>
      <c r="R41" t="n">
        <v>24.35</v>
      </c>
      <c r="S41" t="n">
        <v>17.37</v>
      </c>
      <c r="T41" t="n">
        <v>1393.54</v>
      </c>
      <c r="U41" t="n">
        <v>0.71</v>
      </c>
      <c r="V41" t="n">
        <v>0.75</v>
      </c>
      <c r="W41" t="n">
        <v>1.15</v>
      </c>
      <c r="X41" t="n">
        <v>0.08</v>
      </c>
      <c r="Y41" t="n">
        <v>1</v>
      </c>
      <c r="Z41" t="n">
        <v>10</v>
      </c>
      <c r="AA41" t="n">
        <v>41.29121798354442</v>
      </c>
      <c r="AB41" t="n">
        <v>56.49646608488144</v>
      </c>
      <c r="AC41" t="n">
        <v>51.1045226551396</v>
      </c>
      <c r="AD41" t="n">
        <v>41291.21798354442</v>
      </c>
      <c r="AE41" t="n">
        <v>56496.46608488144</v>
      </c>
      <c r="AF41" t="n">
        <v>2.834943156532342e-06</v>
      </c>
      <c r="AG41" t="n">
        <v>0.09354166666666668</v>
      </c>
      <c r="AH41" t="n">
        <v>51104.5226551396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9.543200000000001</v>
      </c>
      <c r="E2" t="n">
        <v>10.48</v>
      </c>
      <c r="F2" t="n">
        <v>7.65</v>
      </c>
      <c r="G2" t="n">
        <v>9.77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63.52</v>
      </c>
      <c r="Q2" t="n">
        <v>204.25</v>
      </c>
      <c r="R2" t="n">
        <v>51.61</v>
      </c>
      <c r="S2" t="n">
        <v>17.37</v>
      </c>
      <c r="T2" t="n">
        <v>14809.95</v>
      </c>
      <c r="U2" t="n">
        <v>0.34</v>
      </c>
      <c r="V2" t="n">
        <v>0.67</v>
      </c>
      <c r="W2" t="n">
        <v>1.22</v>
      </c>
      <c r="X2" t="n">
        <v>0.96</v>
      </c>
      <c r="Y2" t="n">
        <v>1</v>
      </c>
      <c r="Z2" t="n">
        <v>10</v>
      </c>
      <c r="AA2" t="n">
        <v>52.44627424328566</v>
      </c>
      <c r="AB2" t="n">
        <v>71.75930618596084</v>
      </c>
      <c r="AC2" t="n">
        <v>64.91069871840747</v>
      </c>
      <c r="AD2" t="n">
        <v>52446.27424328565</v>
      </c>
      <c r="AE2" t="n">
        <v>71759.30618596084</v>
      </c>
      <c r="AF2" t="n">
        <v>2.530324968741417e-06</v>
      </c>
      <c r="AG2" t="n">
        <v>0.1091666666666667</v>
      </c>
      <c r="AH2" t="n">
        <v>64910.69871840747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9.987</v>
      </c>
      <c r="E3" t="n">
        <v>10.01</v>
      </c>
      <c r="F3" t="n">
        <v>7.39</v>
      </c>
      <c r="G3" t="n">
        <v>12.32</v>
      </c>
      <c r="H3" t="n">
        <v>0.24</v>
      </c>
      <c r="I3" t="n">
        <v>36</v>
      </c>
      <c r="J3" t="n">
        <v>90.18000000000001</v>
      </c>
      <c r="K3" t="n">
        <v>37.55</v>
      </c>
      <c r="L3" t="n">
        <v>1.25</v>
      </c>
      <c r="M3" t="n">
        <v>34</v>
      </c>
      <c r="N3" t="n">
        <v>11.37</v>
      </c>
      <c r="O3" t="n">
        <v>11355.7</v>
      </c>
      <c r="P3" t="n">
        <v>60.94</v>
      </c>
      <c r="Q3" t="n">
        <v>204.2</v>
      </c>
      <c r="R3" t="n">
        <v>43.68</v>
      </c>
      <c r="S3" t="n">
        <v>17.37</v>
      </c>
      <c r="T3" t="n">
        <v>10902.33</v>
      </c>
      <c r="U3" t="n">
        <v>0.4</v>
      </c>
      <c r="V3" t="n">
        <v>0.6899999999999999</v>
      </c>
      <c r="W3" t="n">
        <v>1.19</v>
      </c>
      <c r="X3" t="n">
        <v>0.7</v>
      </c>
      <c r="Y3" t="n">
        <v>1</v>
      </c>
      <c r="Z3" t="n">
        <v>10</v>
      </c>
      <c r="AA3" t="n">
        <v>48.3175931967802</v>
      </c>
      <c r="AB3" t="n">
        <v>66.11026263358227</v>
      </c>
      <c r="AC3" t="n">
        <v>59.80079195418369</v>
      </c>
      <c r="AD3" t="n">
        <v>48317.5931967802</v>
      </c>
      <c r="AE3" t="n">
        <v>66110.26263358227</v>
      </c>
      <c r="AF3" t="n">
        <v>2.647996003732557e-06</v>
      </c>
      <c r="AG3" t="n">
        <v>0.1042708333333333</v>
      </c>
      <c r="AH3" t="n">
        <v>59800.79195418369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10.2305</v>
      </c>
      <c r="E4" t="n">
        <v>9.77</v>
      </c>
      <c r="F4" t="n">
        <v>7.27</v>
      </c>
      <c r="G4" t="n">
        <v>14.54</v>
      </c>
      <c r="H4" t="n">
        <v>0.29</v>
      </c>
      <c r="I4" t="n">
        <v>30</v>
      </c>
      <c r="J4" t="n">
        <v>90.48</v>
      </c>
      <c r="K4" t="n">
        <v>37.55</v>
      </c>
      <c r="L4" t="n">
        <v>1.5</v>
      </c>
      <c r="M4" t="n">
        <v>28</v>
      </c>
      <c r="N4" t="n">
        <v>11.43</v>
      </c>
      <c r="O4" t="n">
        <v>11393.43</v>
      </c>
      <c r="P4" t="n">
        <v>59.38</v>
      </c>
      <c r="Q4" t="n">
        <v>204.15</v>
      </c>
      <c r="R4" t="n">
        <v>39.94</v>
      </c>
      <c r="S4" t="n">
        <v>17.37</v>
      </c>
      <c r="T4" t="n">
        <v>9060.16</v>
      </c>
      <c r="U4" t="n">
        <v>0.44</v>
      </c>
      <c r="V4" t="n">
        <v>0.7</v>
      </c>
      <c r="W4" t="n">
        <v>1.18</v>
      </c>
      <c r="X4" t="n">
        <v>0.58</v>
      </c>
      <c r="Y4" t="n">
        <v>1</v>
      </c>
      <c r="Z4" t="n">
        <v>10</v>
      </c>
      <c r="AA4" t="n">
        <v>46.16720467635777</v>
      </c>
      <c r="AB4" t="n">
        <v>63.16800619149571</v>
      </c>
      <c r="AC4" t="n">
        <v>57.1393403374461</v>
      </c>
      <c r="AD4" t="n">
        <v>46167.20467635777</v>
      </c>
      <c r="AE4" t="n">
        <v>63168.0061914957</v>
      </c>
      <c r="AF4" t="n">
        <v>2.712558637847794e-06</v>
      </c>
      <c r="AG4" t="n">
        <v>0.1017708333333333</v>
      </c>
      <c r="AH4" t="n">
        <v>57139.3403374461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10.4263</v>
      </c>
      <c r="E5" t="n">
        <v>9.59</v>
      </c>
      <c r="F5" t="n">
        <v>7.18</v>
      </c>
      <c r="G5" t="n">
        <v>17.23</v>
      </c>
      <c r="H5" t="n">
        <v>0.34</v>
      </c>
      <c r="I5" t="n">
        <v>25</v>
      </c>
      <c r="J5" t="n">
        <v>90.79000000000001</v>
      </c>
      <c r="K5" t="n">
        <v>37.55</v>
      </c>
      <c r="L5" t="n">
        <v>1.75</v>
      </c>
      <c r="M5" t="n">
        <v>23</v>
      </c>
      <c r="N5" t="n">
        <v>11.49</v>
      </c>
      <c r="O5" t="n">
        <v>11431.19</v>
      </c>
      <c r="P5" t="n">
        <v>58.32</v>
      </c>
      <c r="Q5" t="n">
        <v>204.15</v>
      </c>
      <c r="R5" t="n">
        <v>37.09</v>
      </c>
      <c r="S5" t="n">
        <v>17.37</v>
      </c>
      <c r="T5" t="n">
        <v>7660.46</v>
      </c>
      <c r="U5" t="n">
        <v>0.47</v>
      </c>
      <c r="V5" t="n">
        <v>0.71</v>
      </c>
      <c r="W5" t="n">
        <v>1.18</v>
      </c>
      <c r="X5" t="n">
        <v>0.49</v>
      </c>
      <c r="Y5" t="n">
        <v>1</v>
      </c>
      <c r="Z5" t="n">
        <v>10</v>
      </c>
      <c r="AA5" t="n">
        <v>44.62363412601304</v>
      </c>
      <c r="AB5" t="n">
        <v>61.05602486698851</v>
      </c>
      <c r="AC5" t="n">
        <v>55.22892354636478</v>
      </c>
      <c r="AD5" t="n">
        <v>44623.63412601304</v>
      </c>
      <c r="AE5" t="n">
        <v>61056.02486698851</v>
      </c>
      <c r="AF5" t="n">
        <v>2.764473889427932e-06</v>
      </c>
      <c r="AG5" t="n">
        <v>0.09989583333333334</v>
      </c>
      <c r="AH5" t="n">
        <v>55228.92354636479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10.5587</v>
      </c>
      <c r="E6" t="n">
        <v>9.470000000000001</v>
      </c>
      <c r="F6" t="n">
        <v>7.12</v>
      </c>
      <c r="G6" t="n">
        <v>19.41</v>
      </c>
      <c r="H6" t="n">
        <v>0.39</v>
      </c>
      <c r="I6" t="n">
        <v>22</v>
      </c>
      <c r="J6" t="n">
        <v>91.09999999999999</v>
      </c>
      <c r="K6" t="n">
        <v>37.55</v>
      </c>
      <c r="L6" t="n">
        <v>2</v>
      </c>
      <c r="M6" t="n">
        <v>20</v>
      </c>
      <c r="N6" t="n">
        <v>11.54</v>
      </c>
      <c r="O6" t="n">
        <v>11468.97</v>
      </c>
      <c r="P6" t="n">
        <v>57.4</v>
      </c>
      <c r="Q6" t="n">
        <v>204.23</v>
      </c>
      <c r="R6" t="n">
        <v>34.91</v>
      </c>
      <c r="S6" t="n">
        <v>17.37</v>
      </c>
      <c r="T6" t="n">
        <v>6588.59</v>
      </c>
      <c r="U6" t="n">
        <v>0.5</v>
      </c>
      <c r="V6" t="n">
        <v>0.72</v>
      </c>
      <c r="W6" t="n">
        <v>1.17</v>
      </c>
      <c r="X6" t="n">
        <v>0.42</v>
      </c>
      <c r="Y6" t="n">
        <v>1</v>
      </c>
      <c r="Z6" t="n">
        <v>10</v>
      </c>
      <c r="AA6" t="n">
        <v>43.50896588146538</v>
      </c>
      <c r="AB6" t="n">
        <v>59.53088659910686</v>
      </c>
      <c r="AC6" t="n">
        <v>53.84934233422427</v>
      </c>
      <c r="AD6" t="n">
        <v>43508.96588146538</v>
      </c>
      <c r="AE6" t="n">
        <v>59530.88659910687</v>
      </c>
      <c r="AF6" t="n">
        <v>2.799578993152193e-06</v>
      </c>
      <c r="AG6" t="n">
        <v>0.09864583333333334</v>
      </c>
      <c r="AH6" t="n">
        <v>53849.34233422427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10.7003</v>
      </c>
      <c r="E7" t="n">
        <v>9.35</v>
      </c>
      <c r="F7" t="n">
        <v>7.05</v>
      </c>
      <c r="G7" t="n">
        <v>22.25</v>
      </c>
      <c r="H7" t="n">
        <v>0.43</v>
      </c>
      <c r="I7" t="n">
        <v>19</v>
      </c>
      <c r="J7" t="n">
        <v>91.40000000000001</v>
      </c>
      <c r="K7" t="n">
        <v>37.55</v>
      </c>
      <c r="L7" t="n">
        <v>2.25</v>
      </c>
      <c r="M7" t="n">
        <v>17</v>
      </c>
      <c r="N7" t="n">
        <v>11.6</v>
      </c>
      <c r="O7" t="n">
        <v>11506.78</v>
      </c>
      <c r="P7" t="n">
        <v>56.26</v>
      </c>
      <c r="Q7" t="n">
        <v>204.15</v>
      </c>
      <c r="R7" t="n">
        <v>32.95</v>
      </c>
      <c r="S7" t="n">
        <v>17.37</v>
      </c>
      <c r="T7" t="n">
        <v>5623.15</v>
      </c>
      <c r="U7" t="n">
        <v>0.53</v>
      </c>
      <c r="V7" t="n">
        <v>0.72</v>
      </c>
      <c r="W7" t="n">
        <v>1.16</v>
      </c>
      <c r="X7" t="n">
        <v>0.35</v>
      </c>
      <c r="Y7" t="n">
        <v>1</v>
      </c>
      <c r="Z7" t="n">
        <v>10</v>
      </c>
      <c r="AA7" t="n">
        <v>42.25840484307336</v>
      </c>
      <c r="AB7" t="n">
        <v>57.81981381552052</v>
      </c>
      <c r="AC7" t="n">
        <v>52.30157193559715</v>
      </c>
      <c r="AD7" t="n">
        <v>42258.40484307336</v>
      </c>
      <c r="AE7" t="n">
        <v>57819.81381552052</v>
      </c>
      <c r="AF7" t="n">
        <v>2.837123424325571e-06</v>
      </c>
      <c r="AG7" t="n">
        <v>0.09739583333333333</v>
      </c>
      <c r="AH7" t="n">
        <v>52301.57193559715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10.7859</v>
      </c>
      <c r="E8" t="n">
        <v>9.27</v>
      </c>
      <c r="F8" t="n">
        <v>7.01</v>
      </c>
      <c r="G8" t="n">
        <v>24.74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15</v>
      </c>
      <c r="N8" t="n">
        <v>11.66</v>
      </c>
      <c r="O8" t="n">
        <v>11544.61</v>
      </c>
      <c r="P8" t="n">
        <v>55.47</v>
      </c>
      <c r="Q8" t="n">
        <v>204.14</v>
      </c>
      <c r="R8" t="n">
        <v>31.59</v>
      </c>
      <c r="S8" t="n">
        <v>17.37</v>
      </c>
      <c r="T8" t="n">
        <v>4950.38</v>
      </c>
      <c r="U8" t="n">
        <v>0.55</v>
      </c>
      <c r="V8" t="n">
        <v>0.73</v>
      </c>
      <c r="W8" t="n">
        <v>1.17</v>
      </c>
      <c r="X8" t="n">
        <v>0.32</v>
      </c>
      <c r="Y8" t="n">
        <v>1</v>
      </c>
      <c r="Z8" t="n">
        <v>10</v>
      </c>
      <c r="AA8" t="n">
        <v>41.47104869027175</v>
      </c>
      <c r="AB8" t="n">
        <v>56.74251839139545</v>
      </c>
      <c r="AC8" t="n">
        <v>51.32709207485722</v>
      </c>
      <c r="AD8" t="n">
        <v>41471.04869027175</v>
      </c>
      <c r="AE8" t="n">
        <v>56742.51839139545</v>
      </c>
      <c r="AF8" t="n">
        <v>2.859819775373885e-06</v>
      </c>
      <c r="AG8" t="n">
        <v>0.0965625</v>
      </c>
      <c r="AH8" t="n">
        <v>51327.09207485722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10.8059</v>
      </c>
      <c r="E9" t="n">
        <v>9.25</v>
      </c>
      <c r="F9" t="n">
        <v>7.01</v>
      </c>
      <c r="G9" t="n">
        <v>26.29</v>
      </c>
      <c r="H9" t="n">
        <v>0.52</v>
      </c>
      <c r="I9" t="n">
        <v>16</v>
      </c>
      <c r="J9" t="n">
        <v>92.02</v>
      </c>
      <c r="K9" t="n">
        <v>37.55</v>
      </c>
      <c r="L9" t="n">
        <v>2.75</v>
      </c>
      <c r="M9" t="n">
        <v>14</v>
      </c>
      <c r="N9" t="n">
        <v>11.71</v>
      </c>
      <c r="O9" t="n">
        <v>11582.46</v>
      </c>
      <c r="P9" t="n">
        <v>55.28</v>
      </c>
      <c r="Q9" t="n">
        <v>204.14</v>
      </c>
      <c r="R9" t="n">
        <v>31.82</v>
      </c>
      <c r="S9" t="n">
        <v>17.37</v>
      </c>
      <c r="T9" t="n">
        <v>5070.12</v>
      </c>
      <c r="U9" t="n">
        <v>0.55</v>
      </c>
      <c r="V9" t="n">
        <v>0.73</v>
      </c>
      <c r="W9" t="n">
        <v>1.17</v>
      </c>
      <c r="X9" t="n">
        <v>0.32</v>
      </c>
      <c r="Y9" t="n">
        <v>1</v>
      </c>
      <c r="Z9" t="n">
        <v>10</v>
      </c>
      <c r="AA9" t="n">
        <v>41.30155165955002</v>
      </c>
      <c r="AB9" t="n">
        <v>56.51060507628186</v>
      </c>
      <c r="AC9" t="n">
        <v>51.11731224104498</v>
      </c>
      <c r="AD9" t="n">
        <v>41301.55165955002</v>
      </c>
      <c r="AE9" t="n">
        <v>56510.60507628186</v>
      </c>
      <c r="AF9" t="n">
        <v>2.865122661132836e-06</v>
      </c>
      <c r="AG9" t="n">
        <v>0.09635416666666667</v>
      </c>
      <c r="AH9" t="n">
        <v>51117.31224104499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10.9223</v>
      </c>
      <c r="E10" t="n">
        <v>9.16</v>
      </c>
      <c r="F10" t="n">
        <v>6.95</v>
      </c>
      <c r="G10" t="n">
        <v>29.79</v>
      </c>
      <c r="H10" t="n">
        <v>0.57</v>
      </c>
      <c r="I10" t="n">
        <v>14</v>
      </c>
      <c r="J10" t="n">
        <v>92.31999999999999</v>
      </c>
      <c r="K10" t="n">
        <v>37.55</v>
      </c>
      <c r="L10" t="n">
        <v>3</v>
      </c>
      <c r="M10" t="n">
        <v>12</v>
      </c>
      <c r="N10" t="n">
        <v>11.77</v>
      </c>
      <c r="O10" t="n">
        <v>11620.34</v>
      </c>
      <c r="P10" t="n">
        <v>54.24</v>
      </c>
      <c r="Q10" t="n">
        <v>204.16</v>
      </c>
      <c r="R10" t="n">
        <v>30.13</v>
      </c>
      <c r="S10" t="n">
        <v>17.37</v>
      </c>
      <c r="T10" t="n">
        <v>4237.3</v>
      </c>
      <c r="U10" t="n">
        <v>0.58</v>
      </c>
      <c r="V10" t="n">
        <v>0.73</v>
      </c>
      <c r="W10" t="n">
        <v>1.15</v>
      </c>
      <c r="X10" t="n">
        <v>0.26</v>
      </c>
      <c r="Y10" t="n">
        <v>1</v>
      </c>
      <c r="Z10" t="n">
        <v>10</v>
      </c>
      <c r="AA10" t="n">
        <v>40.26280739733001</v>
      </c>
      <c r="AB10" t="n">
        <v>55.0893493505567</v>
      </c>
      <c r="AC10" t="n">
        <v>49.83169916703388</v>
      </c>
      <c r="AD10" t="n">
        <v>40262.80739733001</v>
      </c>
      <c r="AE10" t="n">
        <v>55089.3493505567</v>
      </c>
      <c r="AF10" t="n">
        <v>2.895985456249935e-06</v>
      </c>
      <c r="AG10" t="n">
        <v>0.09541666666666666</v>
      </c>
      <c r="AH10" t="n">
        <v>49831.69916703388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10.9703</v>
      </c>
      <c r="E11" t="n">
        <v>9.119999999999999</v>
      </c>
      <c r="F11" t="n">
        <v>6.93</v>
      </c>
      <c r="G11" t="n">
        <v>31.98</v>
      </c>
      <c r="H11" t="n">
        <v>0.62</v>
      </c>
      <c r="I11" t="n">
        <v>13</v>
      </c>
      <c r="J11" t="n">
        <v>92.63</v>
      </c>
      <c r="K11" t="n">
        <v>37.55</v>
      </c>
      <c r="L11" t="n">
        <v>3.25</v>
      </c>
      <c r="M11" t="n">
        <v>11</v>
      </c>
      <c r="N11" t="n">
        <v>11.83</v>
      </c>
      <c r="O11" t="n">
        <v>11658.24</v>
      </c>
      <c r="P11" t="n">
        <v>53.73</v>
      </c>
      <c r="Q11" t="n">
        <v>204.15</v>
      </c>
      <c r="R11" t="n">
        <v>29.28</v>
      </c>
      <c r="S11" t="n">
        <v>17.37</v>
      </c>
      <c r="T11" t="n">
        <v>3819.24</v>
      </c>
      <c r="U11" t="n">
        <v>0.59</v>
      </c>
      <c r="V11" t="n">
        <v>0.74</v>
      </c>
      <c r="W11" t="n">
        <v>1.16</v>
      </c>
      <c r="X11" t="n">
        <v>0.24</v>
      </c>
      <c r="Y11" t="n">
        <v>1</v>
      </c>
      <c r="Z11" t="n">
        <v>10</v>
      </c>
      <c r="AA11" t="n">
        <v>39.80825347574446</v>
      </c>
      <c r="AB11" t="n">
        <v>54.46740862154265</v>
      </c>
      <c r="AC11" t="n">
        <v>49.26911558829578</v>
      </c>
      <c r="AD11" t="n">
        <v>39808.25347574446</v>
      </c>
      <c r="AE11" t="n">
        <v>54467.40862154264</v>
      </c>
      <c r="AF11" t="n">
        <v>2.90871238207142e-06</v>
      </c>
      <c r="AG11" t="n">
        <v>0.09499999999999999</v>
      </c>
      <c r="AH11" t="n">
        <v>49269.11558829578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11.0136</v>
      </c>
      <c r="E12" t="n">
        <v>9.08</v>
      </c>
      <c r="F12" t="n">
        <v>6.91</v>
      </c>
      <c r="G12" t="n">
        <v>34.57</v>
      </c>
      <c r="H12" t="n">
        <v>0.66</v>
      </c>
      <c r="I12" t="n">
        <v>12</v>
      </c>
      <c r="J12" t="n">
        <v>92.94</v>
      </c>
      <c r="K12" t="n">
        <v>37.55</v>
      </c>
      <c r="L12" t="n">
        <v>3.5</v>
      </c>
      <c r="M12" t="n">
        <v>10</v>
      </c>
      <c r="N12" t="n">
        <v>11.88</v>
      </c>
      <c r="O12" t="n">
        <v>11696.16</v>
      </c>
      <c r="P12" t="n">
        <v>53.17</v>
      </c>
      <c r="Q12" t="n">
        <v>204.15</v>
      </c>
      <c r="R12" t="n">
        <v>28.86</v>
      </c>
      <c r="S12" t="n">
        <v>17.37</v>
      </c>
      <c r="T12" t="n">
        <v>3610.93</v>
      </c>
      <c r="U12" t="n">
        <v>0.6</v>
      </c>
      <c r="V12" t="n">
        <v>0.74</v>
      </c>
      <c r="W12" t="n">
        <v>1.15</v>
      </c>
      <c r="X12" t="n">
        <v>0.22</v>
      </c>
      <c r="Y12" t="n">
        <v>1</v>
      </c>
      <c r="Z12" t="n">
        <v>10</v>
      </c>
      <c r="AA12" t="n">
        <v>39.34893897821278</v>
      </c>
      <c r="AB12" t="n">
        <v>53.83895426249734</v>
      </c>
      <c r="AC12" t="n">
        <v>48.70064003123466</v>
      </c>
      <c r="AD12" t="n">
        <v>39348.93897821278</v>
      </c>
      <c r="AE12" t="n">
        <v>53838.95426249734</v>
      </c>
      <c r="AF12" t="n">
        <v>2.92019312973955e-06</v>
      </c>
      <c r="AG12" t="n">
        <v>0.09458333333333334</v>
      </c>
      <c r="AH12" t="n">
        <v>48700.64003123465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11.0807</v>
      </c>
      <c r="E13" t="n">
        <v>9.02</v>
      </c>
      <c r="F13" t="n">
        <v>6.88</v>
      </c>
      <c r="G13" t="n">
        <v>37.51</v>
      </c>
      <c r="H13" t="n">
        <v>0.71</v>
      </c>
      <c r="I13" t="n">
        <v>11</v>
      </c>
      <c r="J13" t="n">
        <v>93.23999999999999</v>
      </c>
      <c r="K13" t="n">
        <v>37.55</v>
      </c>
      <c r="L13" t="n">
        <v>3.75</v>
      </c>
      <c r="M13" t="n">
        <v>9</v>
      </c>
      <c r="N13" t="n">
        <v>11.94</v>
      </c>
      <c r="O13" t="n">
        <v>11734.1</v>
      </c>
      <c r="P13" t="n">
        <v>52.11</v>
      </c>
      <c r="Q13" t="n">
        <v>204.17</v>
      </c>
      <c r="R13" t="n">
        <v>27.66</v>
      </c>
      <c r="S13" t="n">
        <v>17.37</v>
      </c>
      <c r="T13" t="n">
        <v>3017.84</v>
      </c>
      <c r="U13" t="n">
        <v>0.63</v>
      </c>
      <c r="V13" t="n">
        <v>0.74</v>
      </c>
      <c r="W13" t="n">
        <v>1.15</v>
      </c>
      <c r="X13" t="n">
        <v>0.19</v>
      </c>
      <c r="Y13" t="n">
        <v>1</v>
      </c>
      <c r="Z13" t="n">
        <v>10</v>
      </c>
      <c r="AA13" t="n">
        <v>38.55149853228505</v>
      </c>
      <c r="AB13" t="n">
        <v>52.74786106379477</v>
      </c>
      <c r="AC13" t="n">
        <v>47.71367923605408</v>
      </c>
      <c r="AD13" t="n">
        <v>38551.49853228506</v>
      </c>
      <c r="AE13" t="n">
        <v>52747.86106379477</v>
      </c>
      <c r="AF13" t="n">
        <v>2.937984311460833e-06</v>
      </c>
      <c r="AG13" t="n">
        <v>0.09395833333333332</v>
      </c>
      <c r="AH13" t="n">
        <v>47713.67923605409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11.0626</v>
      </c>
      <c r="E14" t="n">
        <v>9.039999999999999</v>
      </c>
      <c r="F14" t="n">
        <v>6.89</v>
      </c>
      <c r="G14" t="n">
        <v>37.59</v>
      </c>
      <c r="H14" t="n">
        <v>0.75</v>
      </c>
      <c r="I14" t="n">
        <v>11</v>
      </c>
      <c r="J14" t="n">
        <v>93.55</v>
      </c>
      <c r="K14" t="n">
        <v>37.55</v>
      </c>
      <c r="L14" t="n">
        <v>4</v>
      </c>
      <c r="M14" t="n">
        <v>9</v>
      </c>
      <c r="N14" t="n">
        <v>12</v>
      </c>
      <c r="O14" t="n">
        <v>11772.07</v>
      </c>
      <c r="P14" t="n">
        <v>51.96</v>
      </c>
      <c r="Q14" t="n">
        <v>204.15</v>
      </c>
      <c r="R14" t="n">
        <v>28.14</v>
      </c>
      <c r="S14" t="n">
        <v>17.37</v>
      </c>
      <c r="T14" t="n">
        <v>3258.82</v>
      </c>
      <c r="U14" t="n">
        <v>0.62</v>
      </c>
      <c r="V14" t="n">
        <v>0.74</v>
      </c>
      <c r="W14" t="n">
        <v>1.15</v>
      </c>
      <c r="X14" t="n">
        <v>0.2</v>
      </c>
      <c r="Y14" t="n">
        <v>1</v>
      </c>
      <c r="Z14" t="n">
        <v>10</v>
      </c>
      <c r="AA14" t="n">
        <v>38.5543904593231</v>
      </c>
      <c r="AB14" t="n">
        <v>52.75181792595101</v>
      </c>
      <c r="AC14" t="n">
        <v>47.71725846083963</v>
      </c>
      <c r="AD14" t="n">
        <v>38554.39045932311</v>
      </c>
      <c r="AE14" t="n">
        <v>52751.81792595101</v>
      </c>
      <c r="AF14" t="n">
        <v>2.933185199848982e-06</v>
      </c>
      <c r="AG14" t="n">
        <v>0.09416666666666666</v>
      </c>
      <c r="AH14" t="n">
        <v>47717.25846083963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11.1108</v>
      </c>
      <c r="E15" t="n">
        <v>9</v>
      </c>
      <c r="F15" t="n">
        <v>6.87</v>
      </c>
      <c r="G15" t="n">
        <v>41.23</v>
      </c>
      <c r="H15" t="n">
        <v>0.8</v>
      </c>
      <c r="I15" t="n">
        <v>10</v>
      </c>
      <c r="J15" t="n">
        <v>93.86</v>
      </c>
      <c r="K15" t="n">
        <v>37.55</v>
      </c>
      <c r="L15" t="n">
        <v>4.25</v>
      </c>
      <c r="M15" t="n">
        <v>8</v>
      </c>
      <c r="N15" t="n">
        <v>12.06</v>
      </c>
      <c r="O15" t="n">
        <v>11810.06</v>
      </c>
      <c r="P15" t="n">
        <v>51.18</v>
      </c>
      <c r="Q15" t="n">
        <v>204.14</v>
      </c>
      <c r="R15" t="n">
        <v>27.35</v>
      </c>
      <c r="S15" t="n">
        <v>17.37</v>
      </c>
      <c r="T15" t="n">
        <v>2868.84</v>
      </c>
      <c r="U15" t="n">
        <v>0.64</v>
      </c>
      <c r="V15" t="n">
        <v>0.74</v>
      </c>
      <c r="W15" t="n">
        <v>1.16</v>
      </c>
      <c r="X15" t="n">
        <v>0.18</v>
      </c>
      <c r="Y15" t="n">
        <v>1</v>
      </c>
      <c r="Z15" t="n">
        <v>10</v>
      </c>
      <c r="AA15" t="n">
        <v>37.98003388958764</v>
      </c>
      <c r="AB15" t="n">
        <v>51.96595792841923</v>
      </c>
      <c r="AC15" t="n">
        <v>47.00639983850852</v>
      </c>
      <c r="AD15" t="n">
        <v>37980.03388958764</v>
      </c>
      <c r="AE15" t="n">
        <v>51965.95792841923</v>
      </c>
      <c r="AF15" t="n">
        <v>2.945965154528056e-06</v>
      </c>
      <c r="AG15" t="n">
        <v>0.09375</v>
      </c>
      <c r="AH15" t="n">
        <v>47006.39983850852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11.1676</v>
      </c>
      <c r="E16" t="n">
        <v>8.949999999999999</v>
      </c>
      <c r="F16" t="n">
        <v>6.84</v>
      </c>
      <c r="G16" t="n">
        <v>45.63</v>
      </c>
      <c r="H16" t="n">
        <v>0.84</v>
      </c>
      <c r="I16" t="n">
        <v>9</v>
      </c>
      <c r="J16" t="n">
        <v>94.17</v>
      </c>
      <c r="K16" t="n">
        <v>37.55</v>
      </c>
      <c r="L16" t="n">
        <v>4.5</v>
      </c>
      <c r="M16" t="n">
        <v>7</v>
      </c>
      <c r="N16" t="n">
        <v>12.12</v>
      </c>
      <c r="O16" t="n">
        <v>11848.08</v>
      </c>
      <c r="P16" t="n">
        <v>50.3</v>
      </c>
      <c r="Q16" t="n">
        <v>204.14</v>
      </c>
      <c r="R16" t="n">
        <v>26.61</v>
      </c>
      <c r="S16" t="n">
        <v>17.37</v>
      </c>
      <c r="T16" t="n">
        <v>2501.66</v>
      </c>
      <c r="U16" t="n">
        <v>0.65</v>
      </c>
      <c r="V16" t="n">
        <v>0.75</v>
      </c>
      <c r="W16" t="n">
        <v>1.15</v>
      </c>
      <c r="X16" t="n">
        <v>0.15</v>
      </c>
      <c r="Y16" t="n">
        <v>1</v>
      </c>
      <c r="Z16" t="n">
        <v>10</v>
      </c>
      <c r="AA16" t="n">
        <v>37.31828124993547</v>
      </c>
      <c r="AB16" t="n">
        <v>51.06051877238549</v>
      </c>
      <c r="AC16" t="n">
        <v>46.18737452473211</v>
      </c>
      <c r="AD16" t="n">
        <v>37318.28124993548</v>
      </c>
      <c r="AE16" t="n">
        <v>51060.51877238549</v>
      </c>
      <c r="AF16" t="n">
        <v>2.961025350083478e-06</v>
      </c>
      <c r="AG16" t="n">
        <v>0.09322916666666665</v>
      </c>
      <c r="AH16" t="n">
        <v>46187.37452473211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11.1503</v>
      </c>
      <c r="E17" t="n">
        <v>8.970000000000001</v>
      </c>
      <c r="F17" t="n">
        <v>6.86</v>
      </c>
      <c r="G17" t="n">
        <v>45.72</v>
      </c>
      <c r="H17" t="n">
        <v>0.88</v>
      </c>
      <c r="I17" t="n">
        <v>9</v>
      </c>
      <c r="J17" t="n">
        <v>94.48</v>
      </c>
      <c r="K17" t="n">
        <v>37.55</v>
      </c>
      <c r="L17" t="n">
        <v>4.75</v>
      </c>
      <c r="M17" t="n">
        <v>7</v>
      </c>
      <c r="N17" t="n">
        <v>12.17</v>
      </c>
      <c r="O17" t="n">
        <v>11886.12</v>
      </c>
      <c r="P17" t="n">
        <v>50.73</v>
      </c>
      <c r="Q17" t="n">
        <v>204.14</v>
      </c>
      <c r="R17" t="n">
        <v>27.09</v>
      </c>
      <c r="S17" t="n">
        <v>17.37</v>
      </c>
      <c r="T17" t="n">
        <v>2740.19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37.61569234022686</v>
      </c>
      <c r="AB17" t="n">
        <v>51.46744974697147</v>
      </c>
      <c r="AC17" t="n">
        <v>46.55546857823602</v>
      </c>
      <c r="AD17" t="n">
        <v>37615.69234022687</v>
      </c>
      <c r="AE17" t="n">
        <v>51467.44974697147</v>
      </c>
      <c r="AF17" t="n">
        <v>2.956438353901985e-06</v>
      </c>
      <c r="AG17" t="n">
        <v>0.09343750000000001</v>
      </c>
      <c r="AH17" t="n">
        <v>46555.46857823602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11.1569</v>
      </c>
      <c r="E18" t="n">
        <v>8.960000000000001</v>
      </c>
      <c r="F18" t="n">
        <v>6.85</v>
      </c>
      <c r="G18" t="n">
        <v>45.69</v>
      </c>
      <c r="H18" t="n">
        <v>0.93</v>
      </c>
      <c r="I18" t="n">
        <v>9</v>
      </c>
      <c r="J18" t="n">
        <v>94.79000000000001</v>
      </c>
      <c r="K18" t="n">
        <v>37.55</v>
      </c>
      <c r="L18" t="n">
        <v>5</v>
      </c>
      <c r="M18" t="n">
        <v>7</v>
      </c>
      <c r="N18" t="n">
        <v>12.23</v>
      </c>
      <c r="O18" t="n">
        <v>11924.18</v>
      </c>
      <c r="P18" t="n">
        <v>49.72</v>
      </c>
      <c r="Q18" t="n">
        <v>204.16</v>
      </c>
      <c r="R18" t="n">
        <v>26.87</v>
      </c>
      <c r="S18" t="n">
        <v>17.37</v>
      </c>
      <c r="T18" t="n">
        <v>2631.91</v>
      </c>
      <c r="U18" t="n">
        <v>0.65</v>
      </c>
      <c r="V18" t="n">
        <v>0.75</v>
      </c>
      <c r="W18" t="n">
        <v>1.15</v>
      </c>
      <c r="X18" t="n">
        <v>0.16</v>
      </c>
      <c r="Y18" t="n">
        <v>1</v>
      </c>
      <c r="Z18" t="n">
        <v>10</v>
      </c>
      <c r="AA18" t="n">
        <v>37.08563732394709</v>
      </c>
      <c r="AB18" t="n">
        <v>50.74220508932407</v>
      </c>
      <c r="AC18" t="n">
        <v>45.89944025282507</v>
      </c>
      <c r="AD18" t="n">
        <v>37085.63732394709</v>
      </c>
      <c r="AE18" t="n">
        <v>50742.20508932407</v>
      </c>
      <c r="AF18" t="n">
        <v>2.95818830620244e-06</v>
      </c>
      <c r="AG18" t="n">
        <v>0.09333333333333334</v>
      </c>
      <c r="AH18" t="n">
        <v>45899.44025282507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11.2157</v>
      </c>
      <c r="E19" t="n">
        <v>8.92</v>
      </c>
      <c r="F19" t="n">
        <v>6.83</v>
      </c>
      <c r="G19" t="n">
        <v>51.19</v>
      </c>
      <c r="H19" t="n">
        <v>0.97</v>
      </c>
      <c r="I19" t="n">
        <v>8</v>
      </c>
      <c r="J19" t="n">
        <v>95.09</v>
      </c>
      <c r="K19" t="n">
        <v>37.55</v>
      </c>
      <c r="L19" t="n">
        <v>5.25</v>
      </c>
      <c r="M19" t="n">
        <v>6</v>
      </c>
      <c r="N19" t="n">
        <v>12.29</v>
      </c>
      <c r="O19" t="n">
        <v>11962.27</v>
      </c>
      <c r="P19" t="n">
        <v>48.85</v>
      </c>
      <c r="Q19" t="n">
        <v>204.15</v>
      </c>
      <c r="R19" t="n">
        <v>25.94</v>
      </c>
      <c r="S19" t="n">
        <v>17.37</v>
      </c>
      <c r="T19" t="n">
        <v>2173.36</v>
      </c>
      <c r="U19" t="n">
        <v>0.67</v>
      </c>
      <c r="V19" t="n">
        <v>0.75</v>
      </c>
      <c r="W19" t="n">
        <v>1.15</v>
      </c>
      <c r="X19" t="n">
        <v>0.13</v>
      </c>
      <c r="Y19" t="n">
        <v>1</v>
      </c>
      <c r="Z19" t="n">
        <v>10</v>
      </c>
      <c r="AA19" t="n">
        <v>36.44599899995742</v>
      </c>
      <c r="AB19" t="n">
        <v>49.86702371559438</v>
      </c>
      <c r="AC19" t="n">
        <v>45.10778496107675</v>
      </c>
      <c r="AD19" t="n">
        <v>36445.99899995742</v>
      </c>
      <c r="AE19" t="n">
        <v>49867.02371559438</v>
      </c>
      <c r="AF19" t="n">
        <v>2.973778790333758e-06</v>
      </c>
      <c r="AG19" t="n">
        <v>0.09291666666666666</v>
      </c>
      <c r="AH19" t="n">
        <v>45107.78496107675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11.2122</v>
      </c>
      <c r="E20" t="n">
        <v>8.92</v>
      </c>
      <c r="F20" t="n">
        <v>6.83</v>
      </c>
      <c r="G20" t="n">
        <v>51.21</v>
      </c>
      <c r="H20" t="n">
        <v>1.01</v>
      </c>
      <c r="I20" t="n">
        <v>8</v>
      </c>
      <c r="J20" t="n">
        <v>95.40000000000001</v>
      </c>
      <c r="K20" t="n">
        <v>37.55</v>
      </c>
      <c r="L20" t="n">
        <v>5.5</v>
      </c>
      <c r="M20" t="n">
        <v>6</v>
      </c>
      <c r="N20" t="n">
        <v>12.35</v>
      </c>
      <c r="O20" t="n">
        <v>12000.38</v>
      </c>
      <c r="P20" t="n">
        <v>48.44</v>
      </c>
      <c r="Q20" t="n">
        <v>204.15</v>
      </c>
      <c r="R20" t="n">
        <v>26.05</v>
      </c>
      <c r="S20" t="n">
        <v>17.37</v>
      </c>
      <c r="T20" t="n">
        <v>2227.01</v>
      </c>
      <c r="U20" t="n">
        <v>0.67</v>
      </c>
      <c r="V20" t="n">
        <v>0.75</v>
      </c>
      <c r="W20" t="n">
        <v>1.15</v>
      </c>
      <c r="X20" t="n">
        <v>0.14</v>
      </c>
      <c r="Y20" t="n">
        <v>1</v>
      </c>
      <c r="Z20" t="n">
        <v>10</v>
      </c>
      <c r="AA20" t="n">
        <v>36.25779315985231</v>
      </c>
      <c r="AB20" t="n">
        <v>49.60951218210813</v>
      </c>
      <c r="AC20" t="n">
        <v>44.87484996692596</v>
      </c>
      <c r="AD20" t="n">
        <v>36257.79315985231</v>
      </c>
      <c r="AE20" t="n">
        <v>49609.51218210813</v>
      </c>
      <c r="AF20" t="n">
        <v>2.972850785325941e-06</v>
      </c>
      <c r="AG20" t="n">
        <v>0.09291666666666666</v>
      </c>
      <c r="AH20" t="n">
        <v>44874.84996692596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11.2711</v>
      </c>
      <c r="E21" t="n">
        <v>8.869999999999999</v>
      </c>
      <c r="F21" t="n">
        <v>6.8</v>
      </c>
      <c r="G21" t="n">
        <v>58.29</v>
      </c>
      <c r="H21" t="n">
        <v>1.06</v>
      </c>
      <c r="I21" t="n">
        <v>7</v>
      </c>
      <c r="J21" t="n">
        <v>95.70999999999999</v>
      </c>
      <c r="K21" t="n">
        <v>37.55</v>
      </c>
      <c r="L21" t="n">
        <v>5.75</v>
      </c>
      <c r="M21" t="n">
        <v>5</v>
      </c>
      <c r="N21" t="n">
        <v>12.41</v>
      </c>
      <c r="O21" t="n">
        <v>12038.51</v>
      </c>
      <c r="P21" t="n">
        <v>47.69</v>
      </c>
      <c r="Q21" t="n">
        <v>204.14</v>
      </c>
      <c r="R21" t="n">
        <v>25.24</v>
      </c>
      <c r="S21" t="n">
        <v>17.37</v>
      </c>
      <c r="T21" t="n">
        <v>1827.33</v>
      </c>
      <c r="U21" t="n">
        <v>0.6899999999999999</v>
      </c>
      <c r="V21" t="n">
        <v>0.75</v>
      </c>
      <c r="W21" t="n">
        <v>1.15</v>
      </c>
      <c r="X21" t="n">
        <v>0.11</v>
      </c>
      <c r="Y21" t="n">
        <v>1</v>
      </c>
      <c r="Z21" t="n">
        <v>10</v>
      </c>
      <c r="AA21" t="n">
        <v>35.66713390701837</v>
      </c>
      <c r="AB21" t="n">
        <v>48.80134613433751</v>
      </c>
      <c r="AC21" t="n">
        <v>44.143814152484</v>
      </c>
      <c r="AD21" t="n">
        <v>35667.13390701837</v>
      </c>
      <c r="AE21" t="n">
        <v>48801.34613433752</v>
      </c>
      <c r="AF21" t="n">
        <v>2.988467783886054e-06</v>
      </c>
      <c r="AG21" t="n">
        <v>0.09239583333333333</v>
      </c>
      <c r="AH21" t="n">
        <v>44143.814152484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11.2577</v>
      </c>
      <c r="E22" t="n">
        <v>8.880000000000001</v>
      </c>
      <c r="F22" t="n">
        <v>6.81</v>
      </c>
      <c r="G22" t="n">
        <v>58.38</v>
      </c>
      <c r="H22" t="n">
        <v>1.1</v>
      </c>
      <c r="I22" t="n">
        <v>7</v>
      </c>
      <c r="J22" t="n">
        <v>96.02</v>
      </c>
      <c r="K22" t="n">
        <v>37.55</v>
      </c>
      <c r="L22" t="n">
        <v>6</v>
      </c>
      <c r="M22" t="n">
        <v>4</v>
      </c>
      <c r="N22" t="n">
        <v>12.47</v>
      </c>
      <c r="O22" t="n">
        <v>12076.67</v>
      </c>
      <c r="P22" t="n">
        <v>47.69</v>
      </c>
      <c r="Q22" t="n">
        <v>204.14</v>
      </c>
      <c r="R22" t="n">
        <v>25.49</v>
      </c>
      <c r="S22" t="n">
        <v>17.37</v>
      </c>
      <c r="T22" t="n">
        <v>1952.38</v>
      </c>
      <c r="U22" t="n">
        <v>0.68</v>
      </c>
      <c r="V22" t="n">
        <v>0.75</v>
      </c>
      <c r="W22" t="n">
        <v>1.15</v>
      </c>
      <c r="X22" t="n">
        <v>0.12</v>
      </c>
      <c r="Y22" t="n">
        <v>1</v>
      </c>
      <c r="Z22" t="n">
        <v>10</v>
      </c>
      <c r="AA22" t="n">
        <v>35.72348456748089</v>
      </c>
      <c r="AB22" t="n">
        <v>48.87844759399764</v>
      </c>
      <c r="AC22" t="n">
        <v>44.21355715704696</v>
      </c>
      <c r="AD22" t="n">
        <v>35723.48456748089</v>
      </c>
      <c r="AE22" t="n">
        <v>48878.44759399764</v>
      </c>
      <c r="AF22" t="n">
        <v>2.984914850427556e-06</v>
      </c>
      <c r="AG22" t="n">
        <v>0.09250000000000001</v>
      </c>
      <c r="AH22" t="n">
        <v>44213.55715704696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11.2556</v>
      </c>
      <c r="E23" t="n">
        <v>8.880000000000001</v>
      </c>
      <c r="F23" t="n">
        <v>6.81</v>
      </c>
      <c r="G23" t="n">
        <v>58.39</v>
      </c>
      <c r="H23" t="n">
        <v>1.14</v>
      </c>
      <c r="I23" t="n">
        <v>7</v>
      </c>
      <c r="J23" t="n">
        <v>96.33</v>
      </c>
      <c r="K23" t="n">
        <v>37.55</v>
      </c>
      <c r="L23" t="n">
        <v>6.25</v>
      </c>
      <c r="M23" t="n">
        <v>4</v>
      </c>
      <c r="N23" t="n">
        <v>12.53</v>
      </c>
      <c r="O23" t="n">
        <v>12114.85</v>
      </c>
      <c r="P23" t="n">
        <v>47.43</v>
      </c>
      <c r="Q23" t="n">
        <v>204.14</v>
      </c>
      <c r="R23" t="n">
        <v>25.58</v>
      </c>
      <c r="S23" t="n">
        <v>17.37</v>
      </c>
      <c r="T23" t="n">
        <v>1998.32</v>
      </c>
      <c r="U23" t="n">
        <v>0.68</v>
      </c>
      <c r="V23" t="n">
        <v>0.75</v>
      </c>
      <c r="W23" t="n">
        <v>1.15</v>
      </c>
      <c r="X23" t="n">
        <v>0.12</v>
      </c>
      <c r="Y23" t="n">
        <v>1</v>
      </c>
      <c r="Z23" t="n">
        <v>10</v>
      </c>
      <c r="AA23" t="n">
        <v>35.60409303438997</v>
      </c>
      <c r="AB23" t="n">
        <v>48.71509083124074</v>
      </c>
      <c r="AC23" t="n">
        <v>44.06579093445443</v>
      </c>
      <c r="AD23" t="n">
        <v>35604.09303438997</v>
      </c>
      <c r="AE23" t="n">
        <v>48715.09083124073</v>
      </c>
      <c r="AF23" t="n">
        <v>2.984358047422866e-06</v>
      </c>
      <c r="AG23" t="n">
        <v>0.09250000000000001</v>
      </c>
      <c r="AH23" t="n">
        <v>44065.79093445442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11.2475</v>
      </c>
      <c r="E24" t="n">
        <v>8.890000000000001</v>
      </c>
      <c r="F24" t="n">
        <v>6.82</v>
      </c>
      <c r="G24" t="n">
        <v>58.45</v>
      </c>
      <c r="H24" t="n">
        <v>1.18</v>
      </c>
      <c r="I24" t="n">
        <v>7</v>
      </c>
      <c r="J24" t="n">
        <v>96.64</v>
      </c>
      <c r="K24" t="n">
        <v>37.55</v>
      </c>
      <c r="L24" t="n">
        <v>6.5</v>
      </c>
      <c r="M24" t="n">
        <v>1</v>
      </c>
      <c r="N24" t="n">
        <v>12.59</v>
      </c>
      <c r="O24" t="n">
        <v>12153.06</v>
      </c>
      <c r="P24" t="n">
        <v>46.92</v>
      </c>
      <c r="Q24" t="n">
        <v>204.18</v>
      </c>
      <c r="R24" t="n">
        <v>25.65</v>
      </c>
      <c r="S24" t="n">
        <v>17.37</v>
      </c>
      <c r="T24" t="n">
        <v>2032.96</v>
      </c>
      <c r="U24" t="n">
        <v>0.68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35.39776757215556</v>
      </c>
      <c r="AB24" t="n">
        <v>48.432787231376</v>
      </c>
      <c r="AC24" t="n">
        <v>43.81042999394436</v>
      </c>
      <c r="AD24" t="n">
        <v>35397.76757215556</v>
      </c>
      <c r="AE24" t="n">
        <v>48432.787231376</v>
      </c>
      <c r="AF24" t="n">
        <v>2.982210378690491e-06</v>
      </c>
      <c r="AG24" t="n">
        <v>0.09260416666666667</v>
      </c>
      <c r="AH24" t="n">
        <v>43810.42999394436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11.2472</v>
      </c>
      <c r="E25" t="n">
        <v>8.890000000000001</v>
      </c>
      <c r="F25" t="n">
        <v>6.82</v>
      </c>
      <c r="G25" t="n">
        <v>58.45</v>
      </c>
      <c r="H25" t="n">
        <v>1.22</v>
      </c>
      <c r="I25" t="n">
        <v>7</v>
      </c>
      <c r="J25" t="n">
        <v>96.95</v>
      </c>
      <c r="K25" t="n">
        <v>37.55</v>
      </c>
      <c r="L25" t="n">
        <v>6.75</v>
      </c>
      <c r="M25" t="n">
        <v>1</v>
      </c>
      <c r="N25" t="n">
        <v>12.65</v>
      </c>
      <c r="O25" t="n">
        <v>12191.28</v>
      </c>
      <c r="P25" t="n">
        <v>46.86</v>
      </c>
      <c r="Q25" t="n">
        <v>204.18</v>
      </c>
      <c r="R25" t="n">
        <v>25.63</v>
      </c>
      <c r="S25" t="n">
        <v>17.37</v>
      </c>
      <c r="T25" t="n">
        <v>2020.01</v>
      </c>
      <c r="U25" t="n">
        <v>0.68</v>
      </c>
      <c r="V25" t="n">
        <v>0.75</v>
      </c>
      <c r="W25" t="n">
        <v>1.15</v>
      </c>
      <c r="X25" t="n">
        <v>0.13</v>
      </c>
      <c r="Y25" t="n">
        <v>1</v>
      </c>
      <c r="Z25" t="n">
        <v>10</v>
      </c>
      <c r="AA25" t="n">
        <v>35.3696307751315</v>
      </c>
      <c r="AB25" t="n">
        <v>48.39428922438</v>
      </c>
      <c r="AC25" t="n">
        <v>43.77560618270365</v>
      </c>
      <c r="AD25" t="n">
        <v>35369.6307751315</v>
      </c>
      <c r="AE25" t="n">
        <v>48394.28922438</v>
      </c>
      <c r="AF25" t="n">
        <v>2.982130835404107e-06</v>
      </c>
      <c r="AG25" t="n">
        <v>0.09260416666666667</v>
      </c>
      <c r="AH25" t="n">
        <v>43775.60618270365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11.2479</v>
      </c>
      <c r="E26" t="n">
        <v>8.890000000000001</v>
      </c>
      <c r="F26" t="n">
        <v>6.82</v>
      </c>
      <c r="G26" t="n">
        <v>58.44</v>
      </c>
      <c r="H26" t="n">
        <v>1.27</v>
      </c>
      <c r="I26" t="n">
        <v>7</v>
      </c>
      <c r="J26" t="n">
        <v>97.26000000000001</v>
      </c>
      <c r="K26" t="n">
        <v>37.55</v>
      </c>
      <c r="L26" t="n">
        <v>7</v>
      </c>
      <c r="M26" t="n">
        <v>1</v>
      </c>
      <c r="N26" t="n">
        <v>12.71</v>
      </c>
      <c r="O26" t="n">
        <v>12229.54</v>
      </c>
      <c r="P26" t="n">
        <v>46.75</v>
      </c>
      <c r="Q26" t="n">
        <v>204.18</v>
      </c>
      <c r="R26" t="n">
        <v>25.57</v>
      </c>
      <c r="S26" t="n">
        <v>17.37</v>
      </c>
      <c r="T26" t="n">
        <v>1992.86</v>
      </c>
      <c r="U26" t="n">
        <v>0.68</v>
      </c>
      <c r="V26" t="n">
        <v>0.75</v>
      </c>
      <c r="W26" t="n">
        <v>1.15</v>
      </c>
      <c r="X26" t="n">
        <v>0.13</v>
      </c>
      <c r="Y26" t="n">
        <v>1</v>
      </c>
      <c r="Z26" t="n">
        <v>10</v>
      </c>
      <c r="AA26" t="n">
        <v>35.31432597590907</v>
      </c>
      <c r="AB26" t="n">
        <v>48.31861875820869</v>
      </c>
      <c r="AC26" t="n">
        <v>43.70715759961934</v>
      </c>
      <c r="AD26" t="n">
        <v>35314.32597590907</v>
      </c>
      <c r="AE26" t="n">
        <v>48318.61875820869</v>
      </c>
      <c r="AF26" t="n">
        <v>2.98231643640567e-06</v>
      </c>
      <c r="AG26" t="n">
        <v>0.09260416666666667</v>
      </c>
      <c r="AH26" t="n">
        <v>43707.15759961934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11.2489</v>
      </c>
      <c r="E27" t="n">
        <v>8.890000000000001</v>
      </c>
      <c r="F27" t="n">
        <v>6.82</v>
      </c>
      <c r="G27" t="n">
        <v>58.44</v>
      </c>
      <c r="H27" t="n">
        <v>1.31</v>
      </c>
      <c r="I27" t="n">
        <v>7</v>
      </c>
      <c r="J27" t="n">
        <v>97.56999999999999</v>
      </c>
      <c r="K27" t="n">
        <v>37.55</v>
      </c>
      <c r="L27" t="n">
        <v>7.25</v>
      </c>
      <c r="M27" t="n">
        <v>0</v>
      </c>
      <c r="N27" t="n">
        <v>12.77</v>
      </c>
      <c r="O27" t="n">
        <v>12267.81</v>
      </c>
      <c r="P27" t="n">
        <v>46.79</v>
      </c>
      <c r="Q27" t="n">
        <v>204.18</v>
      </c>
      <c r="R27" t="n">
        <v>25.58</v>
      </c>
      <c r="S27" t="n">
        <v>17.37</v>
      </c>
      <c r="T27" t="n">
        <v>1994.86</v>
      </c>
      <c r="U27" t="n">
        <v>0.68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35.33070423059881</v>
      </c>
      <c r="AB27" t="n">
        <v>48.3410282088327</v>
      </c>
      <c r="AC27" t="n">
        <v>43.72742832372772</v>
      </c>
      <c r="AD27" t="n">
        <v>35330.70423059881</v>
      </c>
      <c r="AE27" t="n">
        <v>48341.02820883269</v>
      </c>
      <c r="AF27" t="n">
        <v>2.982581580693618e-06</v>
      </c>
      <c r="AG27" t="n">
        <v>0.09260416666666667</v>
      </c>
      <c r="AH27" t="n">
        <v>43727.42832372772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2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7.0002</v>
      </c>
      <c r="E2" t="n">
        <v>14.29</v>
      </c>
      <c r="F2" t="n">
        <v>8.42</v>
      </c>
      <c r="G2" t="n">
        <v>5.88</v>
      </c>
      <c r="H2" t="n">
        <v>0.09</v>
      </c>
      <c r="I2" t="n">
        <v>86</v>
      </c>
      <c r="J2" t="n">
        <v>194.77</v>
      </c>
      <c r="K2" t="n">
        <v>54.38</v>
      </c>
      <c r="L2" t="n">
        <v>1</v>
      </c>
      <c r="M2" t="n">
        <v>84</v>
      </c>
      <c r="N2" t="n">
        <v>39.4</v>
      </c>
      <c r="O2" t="n">
        <v>24256.19</v>
      </c>
      <c r="P2" t="n">
        <v>117.72</v>
      </c>
      <c r="Q2" t="n">
        <v>204.24</v>
      </c>
      <c r="R2" t="n">
        <v>75.95</v>
      </c>
      <c r="S2" t="n">
        <v>17.37</v>
      </c>
      <c r="T2" t="n">
        <v>26787.56</v>
      </c>
      <c r="U2" t="n">
        <v>0.23</v>
      </c>
      <c r="V2" t="n">
        <v>0.61</v>
      </c>
      <c r="W2" t="n">
        <v>1.27</v>
      </c>
      <c r="X2" t="n">
        <v>1.73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7.6668</v>
      </c>
      <c r="E3" t="n">
        <v>13.04</v>
      </c>
      <c r="F3" t="n">
        <v>8</v>
      </c>
      <c r="G3" t="n">
        <v>7.38</v>
      </c>
      <c r="H3" t="n">
        <v>0.11</v>
      </c>
      <c r="I3" t="n">
        <v>65</v>
      </c>
      <c r="J3" t="n">
        <v>195.16</v>
      </c>
      <c r="K3" t="n">
        <v>54.38</v>
      </c>
      <c r="L3" t="n">
        <v>1.25</v>
      </c>
      <c r="M3" t="n">
        <v>63</v>
      </c>
      <c r="N3" t="n">
        <v>39.53</v>
      </c>
      <c r="O3" t="n">
        <v>24303.87</v>
      </c>
      <c r="P3" t="n">
        <v>111.61</v>
      </c>
      <c r="Q3" t="n">
        <v>204.22</v>
      </c>
      <c r="R3" t="n">
        <v>62.56</v>
      </c>
      <c r="S3" t="n">
        <v>17.37</v>
      </c>
      <c r="T3" t="n">
        <v>20199.45</v>
      </c>
      <c r="U3" t="n">
        <v>0.28</v>
      </c>
      <c r="V3" t="n">
        <v>0.64</v>
      </c>
      <c r="W3" t="n">
        <v>1.24</v>
      </c>
      <c r="X3" t="n">
        <v>1.31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8.1092</v>
      </c>
      <c r="E4" t="n">
        <v>12.33</v>
      </c>
      <c r="F4" t="n">
        <v>7.75</v>
      </c>
      <c r="G4" t="n">
        <v>8.779999999999999</v>
      </c>
      <c r="H4" t="n">
        <v>0.14</v>
      </c>
      <c r="I4" t="n">
        <v>53</v>
      </c>
      <c r="J4" t="n">
        <v>195.55</v>
      </c>
      <c r="K4" t="n">
        <v>54.38</v>
      </c>
      <c r="L4" t="n">
        <v>1.5</v>
      </c>
      <c r="M4" t="n">
        <v>51</v>
      </c>
      <c r="N4" t="n">
        <v>39.67</v>
      </c>
      <c r="O4" t="n">
        <v>24351.61</v>
      </c>
      <c r="P4" t="n">
        <v>108.05</v>
      </c>
      <c r="Q4" t="n">
        <v>204.18</v>
      </c>
      <c r="R4" t="n">
        <v>54.86</v>
      </c>
      <c r="S4" t="n">
        <v>17.37</v>
      </c>
      <c r="T4" t="n">
        <v>16405.82</v>
      </c>
      <c r="U4" t="n">
        <v>0.32</v>
      </c>
      <c r="V4" t="n">
        <v>0.66</v>
      </c>
      <c r="W4" t="n">
        <v>1.22</v>
      </c>
      <c r="X4" t="n">
        <v>1.06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8.489800000000001</v>
      </c>
      <c r="E5" t="n">
        <v>11.78</v>
      </c>
      <c r="F5" t="n">
        <v>7.55</v>
      </c>
      <c r="G5" t="n">
        <v>10.3</v>
      </c>
      <c r="H5" t="n">
        <v>0.16</v>
      </c>
      <c r="I5" t="n">
        <v>44</v>
      </c>
      <c r="J5" t="n">
        <v>195.93</v>
      </c>
      <c r="K5" t="n">
        <v>54.38</v>
      </c>
      <c r="L5" t="n">
        <v>1.75</v>
      </c>
      <c r="M5" t="n">
        <v>42</v>
      </c>
      <c r="N5" t="n">
        <v>39.81</v>
      </c>
      <c r="O5" t="n">
        <v>24399.39</v>
      </c>
      <c r="P5" t="n">
        <v>105</v>
      </c>
      <c r="Q5" t="n">
        <v>204.14</v>
      </c>
      <c r="R5" t="n">
        <v>48.73</v>
      </c>
      <c r="S5" t="n">
        <v>17.37</v>
      </c>
      <c r="T5" t="n">
        <v>13389.48</v>
      </c>
      <c r="U5" t="n">
        <v>0.36</v>
      </c>
      <c r="V5" t="n">
        <v>0.68</v>
      </c>
      <c r="W5" t="n">
        <v>1.2</v>
      </c>
      <c r="X5" t="n">
        <v>0.86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8.741899999999999</v>
      </c>
      <c r="E6" t="n">
        <v>11.44</v>
      </c>
      <c r="F6" t="n">
        <v>7.44</v>
      </c>
      <c r="G6" t="n">
        <v>11.75</v>
      </c>
      <c r="H6" t="n">
        <v>0.18</v>
      </c>
      <c r="I6" t="n">
        <v>38</v>
      </c>
      <c r="J6" t="n">
        <v>196.32</v>
      </c>
      <c r="K6" t="n">
        <v>54.38</v>
      </c>
      <c r="L6" t="n">
        <v>2</v>
      </c>
      <c r="M6" t="n">
        <v>36</v>
      </c>
      <c r="N6" t="n">
        <v>39.95</v>
      </c>
      <c r="O6" t="n">
        <v>24447.22</v>
      </c>
      <c r="P6" t="n">
        <v>103.38</v>
      </c>
      <c r="Q6" t="n">
        <v>204.19</v>
      </c>
      <c r="R6" t="n">
        <v>45.25</v>
      </c>
      <c r="S6" t="n">
        <v>17.37</v>
      </c>
      <c r="T6" t="n">
        <v>11677.18</v>
      </c>
      <c r="U6" t="n">
        <v>0.38</v>
      </c>
      <c r="V6" t="n">
        <v>0.6899999999999999</v>
      </c>
      <c r="W6" t="n">
        <v>1.2</v>
      </c>
      <c r="X6" t="n">
        <v>0.75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8.9337</v>
      </c>
      <c r="E7" t="n">
        <v>11.19</v>
      </c>
      <c r="F7" t="n">
        <v>7.35</v>
      </c>
      <c r="G7" t="n">
        <v>12.98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101.97</v>
      </c>
      <c r="Q7" t="n">
        <v>204.17</v>
      </c>
      <c r="R7" t="n">
        <v>42.64</v>
      </c>
      <c r="S7" t="n">
        <v>17.37</v>
      </c>
      <c r="T7" t="n">
        <v>10391.3</v>
      </c>
      <c r="U7" t="n">
        <v>0.41</v>
      </c>
      <c r="V7" t="n">
        <v>0.6899999999999999</v>
      </c>
      <c r="W7" t="n">
        <v>1.19</v>
      </c>
      <c r="X7" t="n">
        <v>0.66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9.1174</v>
      </c>
      <c r="E8" t="n">
        <v>10.97</v>
      </c>
      <c r="F8" t="n">
        <v>7.28</v>
      </c>
      <c r="G8" t="n">
        <v>14.57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100.91</v>
      </c>
      <c r="Q8" t="n">
        <v>204.17</v>
      </c>
      <c r="R8" t="n">
        <v>40.34</v>
      </c>
      <c r="S8" t="n">
        <v>17.37</v>
      </c>
      <c r="T8" t="n">
        <v>9260.690000000001</v>
      </c>
      <c r="U8" t="n">
        <v>0.43</v>
      </c>
      <c r="V8" t="n">
        <v>0.7</v>
      </c>
      <c r="W8" t="n">
        <v>1.18</v>
      </c>
      <c r="X8" t="n">
        <v>0.59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9.2805</v>
      </c>
      <c r="E9" t="n">
        <v>10.78</v>
      </c>
      <c r="F9" t="n">
        <v>7.21</v>
      </c>
      <c r="G9" t="n">
        <v>16.02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99.64</v>
      </c>
      <c r="Q9" t="n">
        <v>204.15</v>
      </c>
      <c r="R9" t="n">
        <v>37.94</v>
      </c>
      <c r="S9" t="n">
        <v>17.37</v>
      </c>
      <c r="T9" t="n">
        <v>8078.98</v>
      </c>
      <c r="U9" t="n">
        <v>0.46</v>
      </c>
      <c r="V9" t="n">
        <v>0.71</v>
      </c>
      <c r="W9" t="n">
        <v>1.18</v>
      </c>
      <c r="X9" t="n">
        <v>0.52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9.377000000000001</v>
      </c>
      <c r="E10" t="n">
        <v>10.66</v>
      </c>
      <c r="F10" t="n">
        <v>7.18</v>
      </c>
      <c r="G10" t="n">
        <v>17.22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99.06</v>
      </c>
      <c r="Q10" t="n">
        <v>204.18</v>
      </c>
      <c r="R10" t="n">
        <v>36.96</v>
      </c>
      <c r="S10" t="n">
        <v>17.37</v>
      </c>
      <c r="T10" t="n">
        <v>7598.41</v>
      </c>
      <c r="U10" t="n">
        <v>0.47</v>
      </c>
      <c r="V10" t="n">
        <v>0.71</v>
      </c>
      <c r="W10" t="n">
        <v>1.18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9.477399999999999</v>
      </c>
      <c r="E11" t="n">
        <v>10.55</v>
      </c>
      <c r="F11" t="n">
        <v>7.14</v>
      </c>
      <c r="G11" t="n">
        <v>18.63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98.47</v>
      </c>
      <c r="Q11" t="n">
        <v>204.15</v>
      </c>
      <c r="R11" t="n">
        <v>35.96</v>
      </c>
      <c r="S11" t="n">
        <v>17.37</v>
      </c>
      <c r="T11" t="n">
        <v>7108.61</v>
      </c>
      <c r="U11" t="n">
        <v>0.48</v>
      </c>
      <c r="V11" t="n">
        <v>0.72</v>
      </c>
      <c r="W11" t="n">
        <v>1.17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9.602600000000001</v>
      </c>
      <c r="E12" t="n">
        <v>10.41</v>
      </c>
      <c r="F12" t="n">
        <v>7.08</v>
      </c>
      <c r="G12" t="n">
        <v>20.23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97.39</v>
      </c>
      <c r="Q12" t="n">
        <v>204.19</v>
      </c>
      <c r="R12" t="n">
        <v>33.97</v>
      </c>
      <c r="S12" t="n">
        <v>17.37</v>
      </c>
      <c r="T12" t="n">
        <v>6121.31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9.6386</v>
      </c>
      <c r="E13" t="n">
        <v>10.38</v>
      </c>
      <c r="F13" t="n">
        <v>7.08</v>
      </c>
      <c r="G13" t="n">
        <v>21.24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97.33</v>
      </c>
      <c r="Q13" t="n">
        <v>204.14</v>
      </c>
      <c r="R13" t="n">
        <v>33.89</v>
      </c>
      <c r="S13" t="n">
        <v>17.37</v>
      </c>
      <c r="T13" t="n">
        <v>6085.66</v>
      </c>
      <c r="U13" t="n">
        <v>0.51</v>
      </c>
      <c r="V13" t="n">
        <v>0.72</v>
      </c>
      <c r="W13" t="n">
        <v>1.17</v>
      </c>
      <c r="X13" t="n">
        <v>0.39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9.696199999999999</v>
      </c>
      <c r="E14" t="n">
        <v>10.31</v>
      </c>
      <c r="F14" t="n">
        <v>7.06</v>
      </c>
      <c r="G14" t="n">
        <v>22.29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96.88</v>
      </c>
      <c r="Q14" t="n">
        <v>204.18</v>
      </c>
      <c r="R14" t="n">
        <v>33.17</v>
      </c>
      <c r="S14" t="n">
        <v>17.37</v>
      </c>
      <c r="T14" t="n">
        <v>5733.43</v>
      </c>
      <c r="U14" t="n">
        <v>0.52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9.763999999999999</v>
      </c>
      <c r="E15" t="n">
        <v>10.24</v>
      </c>
      <c r="F15" t="n">
        <v>7.03</v>
      </c>
      <c r="G15" t="n">
        <v>23.42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96.09999999999999</v>
      </c>
      <c r="Q15" t="n">
        <v>204.17</v>
      </c>
      <c r="R15" t="n">
        <v>32.16</v>
      </c>
      <c r="S15" t="n">
        <v>17.37</v>
      </c>
      <c r="T15" t="n">
        <v>5233.09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9.8117</v>
      </c>
      <c r="E16" t="n">
        <v>10.19</v>
      </c>
      <c r="F16" t="n">
        <v>7.01</v>
      </c>
      <c r="G16" t="n">
        <v>24.76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96.03</v>
      </c>
      <c r="Q16" t="n">
        <v>204.14</v>
      </c>
      <c r="R16" t="n">
        <v>31.77</v>
      </c>
      <c r="S16" t="n">
        <v>17.37</v>
      </c>
      <c r="T16" t="n">
        <v>5041.02</v>
      </c>
      <c r="U16" t="n">
        <v>0.55</v>
      </c>
      <c r="V16" t="n">
        <v>0.73</v>
      </c>
      <c r="W16" t="n">
        <v>1.17</v>
      </c>
      <c r="X16" t="n">
        <v>0.32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9.8611</v>
      </c>
      <c r="E17" t="n">
        <v>10.14</v>
      </c>
      <c r="F17" t="n">
        <v>7</v>
      </c>
      <c r="G17" t="n">
        <v>26.26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95.61</v>
      </c>
      <c r="Q17" t="n">
        <v>204.18</v>
      </c>
      <c r="R17" t="n">
        <v>31.55</v>
      </c>
      <c r="S17" t="n">
        <v>17.37</v>
      </c>
      <c r="T17" t="n">
        <v>4935.94</v>
      </c>
      <c r="U17" t="n">
        <v>0.55</v>
      </c>
      <c r="V17" t="n">
        <v>0.73</v>
      </c>
      <c r="W17" t="n">
        <v>1.16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9.9346</v>
      </c>
      <c r="E18" t="n">
        <v>10.07</v>
      </c>
      <c r="F18" t="n">
        <v>6.97</v>
      </c>
      <c r="G18" t="n">
        <v>27.86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95.05</v>
      </c>
      <c r="Q18" t="n">
        <v>204.14</v>
      </c>
      <c r="R18" t="n">
        <v>30.31</v>
      </c>
      <c r="S18" t="n">
        <v>17.37</v>
      </c>
      <c r="T18" t="n">
        <v>4321.62</v>
      </c>
      <c r="U18" t="n">
        <v>0.57</v>
      </c>
      <c r="V18" t="n">
        <v>0.73</v>
      </c>
      <c r="W18" t="n">
        <v>1.16</v>
      </c>
      <c r="X18" t="n">
        <v>0.27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9.9864</v>
      </c>
      <c r="E19" t="n">
        <v>10.01</v>
      </c>
      <c r="F19" t="n">
        <v>6.95</v>
      </c>
      <c r="G19" t="n">
        <v>29.8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94.59</v>
      </c>
      <c r="Q19" t="n">
        <v>204.14</v>
      </c>
      <c r="R19" t="n">
        <v>30.08</v>
      </c>
      <c r="S19" t="n">
        <v>17.37</v>
      </c>
      <c r="T19" t="n">
        <v>4211.83</v>
      </c>
      <c r="U19" t="n">
        <v>0.58</v>
      </c>
      <c r="V19" t="n">
        <v>0.73</v>
      </c>
      <c r="W19" t="n">
        <v>1.16</v>
      </c>
      <c r="X19" t="n">
        <v>0.26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9.9864</v>
      </c>
      <c r="E20" t="n">
        <v>10.01</v>
      </c>
      <c r="F20" t="n">
        <v>6.95</v>
      </c>
      <c r="G20" t="n">
        <v>29.8</v>
      </c>
      <c r="H20" t="n">
        <v>0.48</v>
      </c>
      <c r="I20" t="n">
        <v>14</v>
      </c>
      <c r="J20" t="n">
        <v>201.79</v>
      </c>
      <c r="K20" t="n">
        <v>54.38</v>
      </c>
      <c r="L20" t="n">
        <v>5.5</v>
      </c>
      <c r="M20" t="n">
        <v>12</v>
      </c>
      <c r="N20" t="n">
        <v>41.92</v>
      </c>
      <c r="O20" t="n">
        <v>25121.79</v>
      </c>
      <c r="P20" t="n">
        <v>94.55</v>
      </c>
      <c r="Q20" t="n">
        <v>204.14</v>
      </c>
      <c r="R20" t="n">
        <v>29.89</v>
      </c>
      <c r="S20" t="n">
        <v>17.37</v>
      </c>
      <c r="T20" t="n">
        <v>4116.06</v>
      </c>
      <c r="U20" t="n">
        <v>0.58</v>
      </c>
      <c r="V20" t="n">
        <v>0.73</v>
      </c>
      <c r="W20" t="n">
        <v>1.16</v>
      </c>
      <c r="X20" t="n">
        <v>0.26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10.0505</v>
      </c>
      <c r="E21" t="n">
        <v>9.949999999999999</v>
      </c>
      <c r="F21" t="n">
        <v>6.93</v>
      </c>
      <c r="G21" t="n">
        <v>31.97</v>
      </c>
      <c r="H21" t="n">
        <v>0.51</v>
      </c>
      <c r="I21" t="n">
        <v>13</v>
      </c>
      <c r="J21" t="n">
        <v>202.19</v>
      </c>
      <c r="K21" t="n">
        <v>54.38</v>
      </c>
      <c r="L21" t="n">
        <v>5.75</v>
      </c>
      <c r="M21" t="n">
        <v>11</v>
      </c>
      <c r="N21" t="n">
        <v>42.06</v>
      </c>
      <c r="O21" t="n">
        <v>25170.34</v>
      </c>
      <c r="P21" t="n">
        <v>94.02</v>
      </c>
      <c r="Q21" t="n">
        <v>204.14</v>
      </c>
      <c r="R21" t="n">
        <v>29.26</v>
      </c>
      <c r="S21" t="n">
        <v>17.37</v>
      </c>
      <c r="T21" t="n">
        <v>3805.91</v>
      </c>
      <c r="U21" t="n">
        <v>0.59</v>
      </c>
      <c r="V21" t="n">
        <v>0.74</v>
      </c>
      <c r="W21" t="n">
        <v>1.16</v>
      </c>
      <c r="X21" t="n">
        <v>0.24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10.0446</v>
      </c>
      <c r="E22" t="n">
        <v>9.960000000000001</v>
      </c>
      <c r="F22" t="n">
        <v>6.93</v>
      </c>
      <c r="G22" t="n">
        <v>32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93.91</v>
      </c>
      <c r="Q22" t="n">
        <v>204.15</v>
      </c>
      <c r="R22" t="n">
        <v>29.43</v>
      </c>
      <c r="S22" t="n">
        <v>17.37</v>
      </c>
      <c r="T22" t="n">
        <v>3893.33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10.103</v>
      </c>
      <c r="E23" t="n">
        <v>9.9</v>
      </c>
      <c r="F23" t="n">
        <v>6.91</v>
      </c>
      <c r="G23" t="n">
        <v>34.57</v>
      </c>
      <c r="H23" t="n">
        <v>0.55</v>
      </c>
      <c r="I23" t="n">
        <v>12</v>
      </c>
      <c r="J23" t="n">
        <v>202.98</v>
      </c>
      <c r="K23" t="n">
        <v>54.38</v>
      </c>
      <c r="L23" t="n">
        <v>6.25</v>
      </c>
      <c r="M23" t="n">
        <v>10</v>
      </c>
      <c r="N23" t="n">
        <v>42.35</v>
      </c>
      <c r="O23" t="n">
        <v>25267.7</v>
      </c>
      <c r="P23" t="n">
        <v>93.64</v>
      </c>
      <c r="Q23" t="n">
        <v>204.2</v>
      </c>
      <c r="R23" t="n">
        <v>28.88</v>
      </c>
      <c r="S23" t="n">
        <v>17.37</v>
      </c>
      <c r="T23" t="n">
        <v>3622.54</v>
      </c>
      <c r="U23" t="n">
        <v>0.6</v>
      </c>
      <c r="V23" t="n">
        <v>0.74</v>
      </c>
      <c r="W23" t="n">
        <v>1.15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10.1109</v>
      </c>
      <c r="E24" t="n">
        <v>9.890000000000001</v>
      </c>
      <c r="F24" t="n">
        <v>6.91</v>
      </c>
      <c r="G24" t="n">
        <v>34.53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93.31999999999999</v>
      </c>
      <c r="Q24" t="n">
        <v>204.16</v>
      </c>
      <c r="R24" t="n">
        <v>28.73</v>
      </c>
      <c r="S24" t="n">
        <v>17.37</v>
      </c>
      <c r="T24" t="n">
        <v>3546.59</v>
      </c>
      <c r="U24" t="n">
        <v>0.6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10.1764</v>
      </c>
      <c r="E25" t="n">
        <v>9.83</v>
      </c>
      <c r="F25" t="n">
        <v>6.88</v>
      </c>
      <c r="G25" t="n">
        <v>37.54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9</v>
      </c>
      <c r="N25" t="n">
        <v>42.64</v>
      </c>
      <c r="O25" t="n">
        <v>25365.14</v>
      </c>
      <c r="P25" t="n">
        <v>92.67</v>
      </c>
      <c r="Q25" t="n">
        <v>204.15</v>
      </c>
      <c r="R25" t="n">
        <v>27.73</v>
      </c>
      <c r="S25" t="n">
        <v>17.37</v>
      </c>
      <c r="T25" t="n">
        <v>3053.03</v>
      </c>
      <c r="U25" t="n">
        <v>0.63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10.1712</v>
      </c>
      <c r="E26" t="n">
        <v>9.83</v>
      </c>
      <c r="F26" t="n">
        <v>6.89</v>
      </c>
      <c r="G26" t="n">
        <v>37.57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92.8</v>
      </c>
      <c r="Q26" t="n">
        <v>204.17</v>
      </c>
      <c r="R26" t="n">
        <v>27.88</v>
      </c>
      <c r="S26" t="n">
        <v>17.37</v>
      </c>
      <c r="T26" t="n">
        <v>3124.95</v>
      </c>
      <c r="U26" t="n">
        <v>0.62</v>
      </c>
      <c r="V26" t="n">
        <v>0.74</v>
      </c>
      <c r="W26" t="n">
        <v>1.15</v>
      </c>
      <c r="X26" t="n">
        <v>0.2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10.1747</v>
      </c>
      <c r="E27" t="n">
        <v>9.83</v>
      </c>
      <c r="F27" t="n">
        <v>6.88</v>
      </c>
      <c r="G27" t="n">
        <v>37.55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92.40000000000001</v>
      </c>
      <c r="Q27" t="n">
        <v>204.14</v>
      </c>
      <c r="R27" t="n">
        <v>27.91</v>
      </c>
      <c r="S27" t="n">
        <v>17.37</v>
      </c>
      <c r="T27" t="n">
        <v>3142.25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10.2357</v>
      </c>
      <c r="E28" t="n">
        <v>9.77</v>
      </c>
      <c r="F28" t="n">
        <v>6.86</v>
      </c>
      <c r="G28" t="n">
        <v>41.18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91.89</v>
      </c>
      <c r="Q28" t="n">
        <v>204.15</v>
      </c>
      <c r="R28" t="n">
        <v>27.29</v>
      </c>
      <c r="S28" t="n">
        <v>17.37</v>
      </c>
      <c r="T28" t="n">
        <v>2836.35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10.2284</v>
      </c>
      <c r="E29" t="n">
        <v>9.779999999999999</v>
      </c>
      <c r="F29" t="n">
        <v>6.87</v>
      </c>
      <c r="G29" t="n">
        <v>41.23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91.98</v>
      </c>
      <c r="Q29" t="n">
        <v>204.15</v>
      </c>
      <c r="R29" t="n">
        <v>27.33</v>
      </c>
      <c r="S29" t="n">
        <v>17.37</v>
      </c>
      <c r="T29" t="n">
        <v>2859.48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10.2377</v>
      </c>
      <c r="E30" t="n">
        <v>9.77</v>
      </c>
      <c r="F30" t="n">
        <v>6.86</v>
      </c>
      <c r="G30" t="n">
        <v>41.17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91.83</v>
      </c>
      <c r="Q30" t="n">
        <v>204.16</v>
      </c>
      <c r="R30" t="n">
        <v>27.18</v>
      </c>
      <c r="S30" t="n">
        <v>17.37</v>
      </c>
      <c r="T30" t="n">
        <v>2784.23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10.2922</v>
      </c>
      <c r="E31" t="n">
        <v>9.720000000000001</v>
      </c>
      <c r="F31" t="n">
        <v>6.85</v>
      </c>
      <c r="G31" t="n">
        <v>45.66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91.31</v>
      </c>
      <c r="Q31" t="n">
        <v>204.14</v>
      </c>
      <c r="R31" t="n">
        <v>26.76</v>
      </c>
      <c r="S31" t="n">
        <v>17.37</v>
      </c>
      <c r="T31" t="n">
        <v>2576.68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10.2819</v>
      </c>
      <c r="E32" t="n">
        <v>9.73</v>
      </c>
      <c r="F32" t="n">
        <v>6.86</v>
      </c>
      <c r="G32" t="n">
        <v>45.73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91.69</v>
      </c>
      <c r="Q32" t="n">
        <v>204.14</v>
      </c>
      <c r="R32" t="n">
        <v>27.15</v>
      </c>
      <c r="S32" t="n">
        <v>17.37</v>
      </c>
      <c r="T32" t="n">
        <v>2773.84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10.2884</v>
      </c>
      <c r="E33" t="n">
        <v>9.720000000000001</v>
      </c>
      <c r="F33" t="n">
        <v>6.85</v>
      </c>
      <c r="G33" t="n">
        <v>45.69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91.44</v>
      </c>
      <c r="Q33" t="n">
        <v>204.14</v>
      </c>
      <c r="R33" t="n">
        <v>26.94</v>
      </c>
      <c r="S33" t="n">
        <v>17.37</v>
      </c>
      <c r="T33" t="n">
        <v>2667.27</v>
      </c>
      <c r="U33" t="n">
        <v>0.64</v>
      </c>
      <c r="V33" t="n">
        <v>0.75</v>
      </c>
      <c r="W33" t="n">
        <v>1.15</v>
      </c>
      <c r="X33" t="n">
        <v>0.16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10.2795</v>
      </c>
      <c r="E34" t="n">
        <v>9.73</v>
      </c>
      <c r="F34" t="n">
        <v>6.86</v>
      </c>
      <c r="G34" t="n">
        <v>45.74</v>
      </c>
      <c r="H34" t="n">
        <v>0.77</v>
      </c>
      <c r="I34" t="n">
        <v>9</v>
      </c>
      <c r="J34" t="n">
        <v>207.34</v>
      </c>
      <c r="K34" t="n">
        <v>54.38</v>
      </c>
      <c r="L34" t="n">
        <v>9</v>
      </c>
      <c r="M34" t="n">
        <v>7</v>
      </c>
      <c r="N34" t="n">
        <v>43.96</v>
      </c>
      <c r="O34" t="n">
        <v>25806.1</v>
      </c>
      <c r="P34" t="n">
        <v>91.28</v>
      </c>
      <c r="Q34" t="n">
        <v>204.14</v>
      </c>
      <c r="R34" t="n">
        <v>27.16</v>
      </c>
      <c r="S34" t="n">
        <v>17.37</v>
      </c>
      <c r="T34" t="n">
        <v>2776.95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10.3523</v>
      </c>
      <c r="E35" t="n">
        <v>9.66</v>
      </c>
      <c r="F35" t="n">
        <v>6.83</v>
      </c>
      <c r="G35" t="n">
        <v>51.24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90.45999999999999</v>
      </c>
      <c r="Q35" t="n">
        <v>204.14</v>
      </c>
      <c r="R35" t="n">
        <v>26.27</v>
      </c>
      <c r="S35" t="n">
        <v>17.37</v>
      </c>
      <c r="T35" t="n">
        <v>2334.96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10.3657</v>
      </c>
      <c r="E36" t="n">
        <v>9.65</v>
      </c>
      <c r="F36" t="n">
        <v>6.82</v>
      </c>
      <c r="G36" t="n">
        <v>51.15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90.36</v>
      </c>
      <c r="Q36" t="n">
        <v>204.15</v>
      </c>
      <c r="R36" t="n">
        <v>25.74</v>
      </c>
      <c r="S36" t="n">
        <v>17.37</v>
      </c>
      <c r="T36" t="n">
        <v>2073.04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10.3582</v>
      </c>
      <c r="E37" t="n">
        <v>9.65</v>
      </c>
      <c r="F37" t="n">
        <v>6.83</v>
      </c>
      <c r="G37" t="n">
        <v>51.2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6</v>
      </c>
      <c r="N37" t="n">
        <v>44.41</v>
      </c>
      <c r="O37" t="n">
        <v>25954</v>
      </c>
      <c r="P37" t="n">
        <v>90.2</v>
      </c>
      <c r="Q37" t="n">
        <v>204.14</v>
      </c>
      <c r="R37" t="n">
        <v>25.93</v>
      </c>
      <c r="S37" t="n">
        <v>17.37</v>
      </c>
      <c r="T37" t="n">
        <v>2165.7</v>
      </c>
      <c r="U37" t="n">
        <v>0.67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10.3549</v>
      </c>
      <c r="E38" t="n">
        <v>9.66</v>
      </c>
      <c r="F38" t="n">
        <v>6.83</v>
      </c>
      <c r="G38" t="n">
        <v>51.22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89.95999999999999</v>
      </c>
      <c r="Q38" t="n">
        <v>204.16</v>
      </c>
      <c r="R38" t="n">
        <v>26.23</v>
      </c>
      <c r="S38" t="n">
        <v>17.37</v>
      </c>
      <c r="T38" t="n">
        <v>2318.3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10.3582</v>
      </c>
      <c r="E39" t="n">
        <v>9.65</v>
      </c>
      <c r="F39" t="n">
        <v>6.83</v>
      </c>
      <c r="G39" t="n">
        <v>51.2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89.94</v>
      </c>
      <c r="Q39" t="n">
        <v>204.15</v>
      </c>
      <c r="R39" t="n">
        <v>25.99</v>
      </c>
      <c r="S39" t="n">
        <v>17.37</v>
      </c>
      <c r="T39" t="n">
        <v>2195.63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10.3532</v>
      </c>
      <c r="E40" t="n">
        <v>9.66</v>
      </c>
      <c r="F40" t="n">
        <v>6.83</v>
      </c>
      <c r="G40" t="n">
        <v>51.23</v>
      </c>
      <c r="H40" t="n">
        <v>0.89</v>
      </c>
      <c r="I40" t="n">
        <v>8</v>
      </c>
      <c r="J40" t="n">
        <v>209.74</v>
      </c>
      <c r="K40" t="n">
        <v>54.38</v>
      </c>
      <c r="L40" t="n">
        <v>10.5</v>
      </c>
      <c r="M40" t="n">
        <v>6</v>
      </c>
      <c r="N40" t="n">
        <v>44.87</v>
      </c>
      <c r="O40" t="n">
        <v>26102.37</v>
      </c>
      <c r="P40" t="n">
        <v>89.62</v>
      </c>
      <c r="Q40" t="n">
        <v>204.18</v>
      </c>
      <c r="R40" t="n">
        <v>26.14</v>
      </c>
      <c r="S40" t="n">
        <v>17.37</v>
      </c>
      <c r="T40" t="n">
        <v>2274.03</v>
      </c>
      <c r="U40" t="n">
        <v>0.66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10.4257</v>
      </c>
      <c r="E41" t="n">
        <v>9.59</v>
      </c>
      <c r="F41" t="n">
        <v>6.8</v>
      </c>
      <c r="G41" t="n">
        <v>58.31</v>
      </c>
      <c r="H41" t="n">
        <v>0.91</v>
      </c>
      <c r="I41" t="n">
        <v>7</v>
      </c>
      <c r="J41" t="n">
        <v>210.14</v>
      </c>
      <c r="K41" t="n">
        <v>54.38</v>
      </c>
      <c r="L41" t="n">
        <v>10.75</v>
      </c>
      <c r="M41" t="n">
        <v>5</v>
      </c>
      <c r="N41" t="n">
        <v>45.02</v>
      </c>
      <c r="O41" t="n">
        <v>26151.93</v>
      </c>
      <c r="P41" t="n">
        <v>89.12</v>
      </c>
      <c r="Q41" t="n">
        <v>204.18</v>
      </c>
      <c r="R41" t="n">
        <v>25.25</v>
      </c>
      <c r="S41" t="n">
        <v>17.37</v>
      </c>
      <c r="T41" t="n">
        <v>1830.55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10.4176</v>
      </c>
      <c r="E42" t="n">
        <v>9.6</v>
      </c>
      <c r="F42" t="n">
        <v>6.81</v>
      </c>
      <c r="G42" t="n">
        <v>58.37</v>
      </c>
      <c r="H42" t="n">
        <v>0.93</v>
      </c>
      <c r="I42" t="n">
        <v>7</v>
      </c>
      <c r="J42" t="n">
        <v>210.55</v>
      </c>
      <c r="K42" t="n">
        <v>54.38</v>
      </c>
      <c r="L42" t="n">
        <v>11</v>
      </c>
      <c r="M42" t="n">
        <v>5</v>
      </c>
      <c r="N42" t="n">
        <v>45.17</v>
      </c>
      <c r="O42" t="n">
        <v>26201.54</v>
      </c>
      <c r="P42" t="n">
        <v>89.36</v>
      </c>
      <c r="Q42" t="n">
        <v>204.15</v>
      </c>
      <c r="R42" t="n">
        <v>25.56</v>
      </c>
      <c r="S42" t="n">
        <v>17.37</v>
      </c>
      <c r="T42" t="n">
        <v>1988.55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10.4251</v>
      </c>
      <c r="E43" t="n">
        <v>9.59</v>
      </c>
      <c r="F43" t="n">
        <v>6.8</v>
      </c>
      <c r="G43" t="n">
        <v>58.31</v>
      </c>
      <c r="H43" t="n">
        <v>0.95</v>
      </c>
      <c r="I43" t="n">
        <v>7</v>
      </c>
      <c r="J43" t="n">
        <v>210.95</v>
      </c>
      <c r="K43" t="n">
        <v>54.38</v>
      </c>
      <c r="L43" t="n">
        <v>11.25</v>
      </c>
      <c r="M43" t="n">
        <v>5</v>
      </c>
      <c r="N43" t="n">
        <v>45.32</v>
      </c>
      <c r="O43" t="n">
        <v>26251.2</v>
      </c>
      <c r="P43" t="n">
        <v>89.42</v>
      </c>
      <c r="Q43" t="n">
        <v>204.18</v>
      </c>
      <c r="R43" t="n">
        <v>25.23</v>
      </c>
      <c r="S43" t="n">
        <v>17.37</v>
      </c>
      <c r="T43" t="n">
        <v>1821.1</v>
      </c>
      <c r="U43" t="n">
        <v>0.6899999999999999</v>
      </c>
      <c r="V43" t="n">
        <v>0.75</v>
      </c>
      <c r="W43" t="n">
        <v>1.15</v>
      </c>
      <c r="X43" t="n">
        <v>0.11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10.4152</v>
      </c>
      <c r="E44" t="n">
        <v>9.6</v>
      </c>
      <c r="F44" t="n">
        <v>6.81</v>
      </c>
      <c r="G44" t="n">
        <v>58.39</v>
      </c>
      <c r="H44" t="n">
        <v>0.97</v>
      </c>
      <c r="I44" t="n">
        <v>7</v>
      </c>
      <c r="J44" t="n">
        <v>211.35</v>
      </c>
      <c r="K44" t="n">
        <v>54.38</v>
      </c>
      <c r="L44" t="n">
        <v>11.5</v>
      </c>
      <c r="M44" t="n">
        <v>5</v>
      </c>
      <c r="N44" t="n">
        <v>45.48</v>
      </c>
      <c r="O44" t="n">
        <v>26300.92</v>
      </c>
      <c r="P44" t="n">
        <v>89.40000000000001</v>
      </c>
      <c r="Q44" t="n">
        <v>204.14</v>
      </c>
      <c r="R44" t="n">
        <v>25.59</v>
      </c>
      <c r="S44" t="n">
        <v>17.37</v>
      </c>
      <c r="T44" t="n">
        <v>2003.71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10.4134</v>
      </c>
      <c r="E45" t="n">
        <v>9.6</v>
      </c>
      <c r="F45" t="n">
        <v>6.81</v>
      </c>
      <c r="G45" t="n">
        <v>58.41</v>
      </c>
      <c r="H45" t="n">
        <v>0.99</v>
      </c>
      <c r="I45" t="n">
        <v>7</v>
      </c>
      <c r="J45" t="n">
        <v>211.76</v>
      </c>
      <c r="K45" t="n">
        <v>54.38</v>
      </c>
      <c r="L45" t="n">
        <v>11.75</v>
      </c>
      <c r="M45" t="n">
        <v>5</v>
      </c>
      <c r="N45" t="n">
        <v>45.63</v>
      </c>
      <c r="O45" t="n">
        <v>26350.68</v>
      </c>
      <c r="P45" t="n">
        <v>89.13</v>
      </c>
      <c r="Q45" t="n">
        <v>204.14</v>
      </c>
      <c r="R45" t="n">
        <v>25.65</v>
      </c>
      <c r="S45" t="n">
        <v>17.37</v>
      </c>
      <c r="T45" t="n">
        <v>2032.59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10.4143</v>
      </c>
      <c r="E46" t="n">
        <v>9.6</v>
      </c>
      <c r="F46" t="n">
        <v>6.81</v>
      </c>
      <c r="G46" t="n">
        <v>58.4</v>
      </c>
      <c r="H46" t="n">
        <v>1</v>
      </c>
      <c r="I46" t="n">
        <v>7</v>
      </c>
      <c r="J46" t="n">
        <v>212.16</v>
      </c>
      <c r="K46" t="n">
        <v>54.38</v>
      </c>
      <c r="L46" t="n">
        <v>12</v>
      </c>
      <c r="M46" t="n">
        <v>5</v>
      </c>
      <c r="N46" t="n">
        <v>45.78</v>
      </c>
      <c r="O46" t="n">
        <v>26400.51</v>
      </c>
      <c r="P46" t="n">
        <v>88.86</v>
      </c>
      <c r="Q46" t="n">
        <v>204.18</v>
      </c>
      <c r="R46" t="n">
        <v>25.7</v>
      </c>
      <c r="S46" t="n">
        <v>17.37</v>
      </c>
      <c r="T46" t="n">
        <v>2056.87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10.4118</v>
      </c>
      <c r="E47" t="n">
        <v>9.6</v>
      </c>
      <c r="F47" t="n">
        <v>6.82</v>
      </c>
      <c r="G47" t="n">
        <v>58.42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88.68000000000001</v>
      </c>
      <c r="Q47" t="n">
        <v>204.14</v>
      </c>
      <c r="R47" t="n">
        <v>25.76</v>
      </c>
      <c r="S47" t="n">
        <v>17.37</v>
      </c>
      <c r="T47" t="n">
        <v>2089.78</v>
      </c>
      <c r="U47" t="n">
        <v>0.67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10.4185</v>
      </c>
      <c r="E48" t="n">
        <v>9.6</v>
      </c>
      <c r="F48" t="n">
        <v>6.81</v>
      </c>
      <c r="G48" t="n">
        <v>58.37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88.20999999999999</v>
      </c>
      <c r="Q48" t="n">
        <v>204.16</v>
      </c>
      <c r="R48" t="n">
        <v>25.48</v>
      </c>
      <c r="S48" t="n">
        <v>17.37</v>
      </c>
      <c r="T48" t="n">
        <v>1946.42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10.4913</v>
      </c>
      <c r="E49" t="n">
        <v>9.529999999999999</v>
      </c>
      <c r="F49" t="n">
        <v>6.78</v>
      </c>
      <c r="G49" t="n">
        <v>67.81999999999999</v>
      </c>
      <c r="H49" t="n">
        <v>1.06</v>
      </c>
      <c r="I49" t="n">
        <v>6</v>
      </c>
      <c r="J49" t="n">
        <v>213.37</v>
      </c>
      <c r="K49" t="n">
        <v>54.38</v>
      </c>
      <c r="L49" t="n">
        <v>12.75</v>
      </c>
      <c r="M49" t="n">
        <v>4</v>
      </c>
      <c r="N49" t="n">
        <v>46.25</v>
      </c>
      <c r="O49" t="n">
        <v>26550.29</v>
      </c>
      <c r="P49" t="n">
        <v>87.72</v>
      </c>
      <c r="Q49" t="n">
        <v>204.14</v>
      </c>
      <c r="R49" t="n">
        <v>24.62</v>
      </c>
      <c r="S49" t="n">
        <v>17.37</v>
      </c>
      <c r="T49" t="n">
        <v>1522.25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10.4797</v>
      </c>
      <c r="E50" t="n">
        <v>9.539999999999999</v>
      </c>
      <c r="F50" t="n">
        <v>6.79</v>
      </c>
      <c r="G50" t="n">
        <v>67.92</v>
      </c>
      <c r="H50" t="n">
        <v>1.08</v>
      </c>
      <c r="I50" t="n">
        <v>6</v>
      </c>
      <c r="J50" t="n">
        <v>213.78</v>
      </c>
      <c r="K50" t="n">
        <v>54.38</v>
      </c>
      <c r="L50" t="n">
        <v>13</v>
      </c>
      <c r="M50" t="n">
        <v>4</v>
      </c>
      <c r="N50" t="n">
        <v>46.4</v>
      </c>
      <c r="O50" t="n">
        <v>26600.32</v>
      </c>
      <c r="P50" t="n">
        <v>87.81</v>
      </c>
      <c r="Q50" t="n">
        <v>204.14</v>
      </c>
      <c r="R50" t="n">
        <v>24.85</v>
      </c>
      <c r="S50" t="n">
        <v>17.37</v>
      </c>
      <c r="T50" t="n">
        <v>1638.99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10.4855</v>
      </c>
      <c r="E51" t="n">
        <v>9.539999999999999</v>
      </c>
      <c r="F51" t="n">
        <v>6.79</v>
      </c>
      <c r="G51" t="n">
        <v>67.87</v>
      </c>
      <c r="H51" t="n">
        <v>1.1</v>
      </c>
      <c r="I51" t="n">
        <v>6</v>
      </c>
      <c r="J51" t="n">
        <v>214.19</v>
      </c>
      <c r="K51" t="n">
        <v>54.38</v>
      </c>
      <c r="L51" t="n">
        <v>13.25</v>
      </c>
      <c r="M51" t="n">
        <v>4</v>
      </c>
      <c r="N51" t="n">
        <v>46.56</v>
      </c>
      <c r="O51" t="n">
        <v>26650.41</v>
      </c>
      <c r="P51" t="n">
        <v>87.88</v>
      </c>
      <c r="Q51" t="n">
        <v>204.14</v>
      </c>
      <c r="R51" t="n">
        <v>24.85</v>
      </c>
      <c r="S51" t="n">
        <v>17.37</v>
      </c>
      <c r="T51" t="n">
        <v>1635.81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10.4843</v>
      </c>
      <c r="E52" t="n">
        <v>9.539999999999999</v>
      </c>
      <c r="F52" t="n">
        <v>6.79</v>
      </c>
      <c r="G52" t="n">
        <v>67.88</v>
      </c>
      <c r="H52" t="n">
        <v>1.12</v>
      </c>
      <c r="I52" t="n">
        <v>6</v>
      </c>
      <c r="J52" t="n">
        <v>214.59</v>
      </c>
      <c r="K52" t="n">
        <v>54.38</v>
      </c>
      <c r="L52" t="n">
        <v>13.5</v>
      </c>
      <c r="M52" t="n">
        <v>4</v>
      </c>
      <c r="N52" t="n">
        <v>46.72</v>
      </c>
      <c r="O52" t="n">
        <v>26700.55</v>
      </c>
      <c r="P52" t="n">
        <v>87.86</v>
      </c>
      <c r="Q52" t="n">
        <v>204.14</v>
      </c>
      <c r="R52" t="n">
        <v>24.97</v>
      </c>
      <c r="S52" t="n">
        <v>17.37</v>
      </c>
      <c r="T52" t="n">
        <v>1696.48</v>
      </c>
      <c r="U52" t="n">
        <v>0.7</v>
      </c>
      <c r="V52" t="n">
        <v>0.75</v>
      </c>
      <c r="W52" t="n">
        <v>1.14</v>
      </c>
      <c r="X52" t="n">
        <v>0.1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10.4913</v>
      </c>
      <c r="E53" t="n">
        <v>9.529999999999999</v>
      </c>
      <c r="F53" t="n">
        <v>6.78</v>
      </c>
      <c r="G53" t="n">
        <v>67.81999999999999</v>
      </c>
      <c r="H53" t="n">
        <v>1.14</v>
      </c>
      <c r="I53" t="n">
        <v>6</v>
      </c>
      <c r="J53" t="n">
        <v>215</v>
      </c>
      <c r="K53" t="n">
        <v>54.38</v>
      </c>
      <c r="L53" t="n">
        <v>13.75</v>
      </c>
      <c r="M53" t="n">
        <v>4</v>
      </c>
      <c r="N53" t="n">
        <v>46.87</v>
      </c>
      <c r="O53" t="n">
        <v>26750.75</v>
      </c>
      <c r="P53" t="n">
        <v>87.63</v>
      </c>
      <c r="Q53" t="n">
        <v>204.15</v>
      </c>
      <c r="R53" t="n">
        <v>24.61</v>
      </c>
      <c r="S53" t="n">
        <v>17.37</v>
      </c>
      <c r="T53" t="n">
        <v>1514.87</v>
      </c>
      <c r="U53" t="n">
        <v>0.71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10.4861</v>
      </c>
      <c r="E54" t="n">
        <v>9.539999999999999</v>
      </c>
      <c r="F54" t="n">
        <v>6.79</v>
      </c>
      <c r="G54" t="n">
        <v>67.86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87.39</v>
      </c>
      <c r="Q54" t="n">
        <v>204.17</v>
      </c>
      <c r="R54" t="n">
        <v>24.81</v>
      </c>
      <c r="S54" t="n">
        <v>17.37</v>
      </c>
      <c r="T54" t="n">
        <v>1618.66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10.4791</v>
      </c>
      <c r="E55" t="n">
        <v>9.539999999999999</v>
      </c>
      <c r="F55" t="n">
        <v>6.79</v>
      </c>
      <c r="G55" t="n">
        <v>67.93000000000001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87.37</v>
      </c>
      <c r="Q55" t="n">
        <v>204.14</v>
      </c>
      <c r="R55" t="n">
        <v>25.03</v>
      </c>
      <c r="S55" t="n">
        <v>17.37</v>
      </c>
      <c r="T55" t="n">
        <v>1728.99</v>
      </c>
      <c r="U55" t="n">
        <v>0.6899999999999999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10.4865</v>
      </c>
      <c r="E56" t="n">
        <v>9.539999999999999</v>
      </c>
      <c r="F56" t="n">
        <v>6.79</v>
      </c>
      <c r="G56" t="n">
        <v>67.86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86.95999999999999</v>
      </c>
      <c r="Q56" t="n">
        <v>204.14</v>
      </c>
      <c r="R56" t="n">
        <v>24.75</v>
      </c>
      <c r="S56" t="n">
        <v>17.37</v>
      </c>
      <c r="T56" t="n">
        <v>1585.61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10.4828</v>
      </c>
      <c r="E57" t="n">
        <v>9.539999999999999</v>
      </c>
      <c r="F57" t="n">
        <v>6.79</v>
      </c>
      <c r="G57" t="n">
        <v>67.89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4</v>
      </c>
      <c r="N57" t="n">
        <v>47.51</v>
      </c>
      <c r="O57" t="n">
        <v>26952.08</v>
      </c>
      <c r="P57" t="n">
        <v>86.81</v>
      </c>
      <c r="Q57" t="n">
        <v>204.14</v>
      </c>
      <c r="R57" t="n">
        <v>24.91</v>
      </c>
      <c r="S57" t="n">
        <v>17.37</v>
      </c>
      <c r="T57" t="n">
        <v>1665.26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10.4846</v>
      </c>
      <c r="E58" t="n">
        <v>9.539999999999999</v>
      </c>
      <c r="F58" t="n">
        <v>6.79</v>
      </c>
      <c r="G58" t="n">
        <v>67.88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4</v>
      </c>
      <c r="N58" t="n">
        <v>47.66</v>
      </c>
      <c r="O58" t="n">
        <v>27002.55</v>
      </c>
      <c r="P58" t="n">
        <v>86.64</v>
      </c>
      <c r="Q58" t="n">
        <v>204.14</v>
      </c>
      <c r="R58" t="n">
        <v>24.78</v>
      </c>
      <c r="S58" t="n">
        <v>17.37</v>
      </c>
      <c r="T58" t="n">
        <v>1603.08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10.4825</v>
      </c>
      <c r="E59" t="n">
        <v>9.539999999999999</v>
      </c>
      <c r="F59" t="n">
        <v>6.79</v>
      </c>
      <c r="G59" t="n">
        <v>67.90000000000001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4</v>
      </c>
      <c r="N59" t="n">
        <v>47.82</v>
      </c>
      <c r="O59" t="n">
        <v>27053.07</v>
      </c>
      <c r="P59" t="n">
        <v>86.12</v>
      </c>
      <c r="Q59" t="n">
        <v>204.15</v>
      </c>
      <c r="R59" t="n">
        <v>25.03</v>
      </c>
      <c r="S59" t="n">
        <v>17.37</v>
      </c>
      <c r="T59" t="n">
        <v>1726.81</v>
      </c>
      <c r="U59" t="n">
        <v>0.6899999999999999</v>
      </c>
      <c r="V59" t="n">
        <v>0.75</v>
      </c>
      <c r="W59" t="n">
        <v>1.14</v>
      </c>
      <c r="X59" t="n">
        <v>0.1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10.5445</v>
      </c>
      <c r="E60" t="n">
        <v>9.48</v>
      </c>
      <c r="F60" t="n">
        <v>6.77</v>
      </c>
      <c r="G60" t="n">
        <v>81.27</v>
      </c>
      <c r="H60" t="n">
        <v>1.26</v>
      </c>
      <c r="I60" t="n">
        <v>5</v>
      </c>
      <c r="J60" t="n">
        <v>217.86</v>
      </c>
      <c r="K60" t="n">
        <v>54.38</v>
      </c>
      <c r="L60" t="n">
        <v>15.5</v>
      </c>
      <c r="M60" t="n">
        <v>3</v>
      </c>
      <c r="N60" t="n">
        <v>47.98</v>
      </c>
      <c r="O60" t="n">
        <v>27103.65</v>
      </c>
      <c r="P60" t="n">
        <v>85.78</v>
      </c>
      <c r="Q60" t="n">
        <v>204.23</v>
      </c>
      <c r="R60" t="n">
        <v>24.37</v>
      </c>
      <c r="S60" t="n">
        <v>17.37</v>
      </c>
      <c r="T60" t="n">
        <v>1403.52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10.5356</v>
      </c>
      <c r="E61" t="n">
        <v>9.49</v>
      </c>
      <c r="F61" t="n">
        <v>6.78</v>
      </c>
      <c r="G61" t="n">
        <v>81.37</v>
      </c>
      <c r="H61" t="n">
        <v>1.28</v>
      </c>
      <c r="I61" t="n">
        <v>5</v>
      </c>
      <c r="J61" t="n">
        <v>218.27</v>
      </c>
      <c r="K61" t="n">
        <v>54.38</v>
      </c>
      <c r="L61" t="n">
        <v>15.75</v>
      </c>
      <c r="M61" t="n">
        <v>3</v>
      </c>
      <c r="N61" t="n">
        <v>48.15</v>
      </c>
      <c r="O61" t="n">
        <v>27154.29</v>
      </c>
      <c r="P61" t="n">
        <v>86.08</v>
      </c>
      <c r="Q61" t="n">
        <v>204.14</v>
      </c>
      <c r="R61" t="n">
        <v>24.63</v>
      </c>
      <c r="S61" t="n">
        <v>17.37</v>
      </c>
      <c r="T61" t="n">
        <v>1532.64</v>
      </c>
      <c r="U61" t="n">
        <v>0.71</v>
      </c>
      <c r="V61" t="n">
        <v>0.75</v>
      </c>
      <c r="W61" t="n">
        <v>1.14</v>
      </c>
      <c r="X61" t="n">
        <v>0.09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10.5448</v>
      </c>
      <c r="E62" t="n">
        <v>9.48</v>
      </c>
      <c r="F62" t="n">
        <v>6.77</v>
      </c>
      <c r="G62" t="n">
        <v>81.27</v>
      </c>
      <c r="H62" t="n">
        <v>1.3</v>
      </c>
      <c r="I62" t="n">
        <v>5</v>
      </c>
      <c r="J62" t="n">
        <v>218.68</v>
      </c>
      <c r="K62" t="n">
        <v>54.38</v>
      </c>
      <c r="L62" t="n">
        <v>16</v>
      </c>
      <c r="M62" t="n">
        <v>3</v>
      </c>
      <c r="N62" t="n">
        <v>48.31</v>
      </c>
      <c r="O62" t="n">
        <v>27204.98</v>
      </c>
      <c r="P62" t="n">
        <v>86</v>
      </c>
      <c r="Q62" t="n">
        <v>204.14</v>
      </c>
      <c r="R62" t="n">
        <v>24.37</v>
      </c>
      <c r="S62" t="n">
        <v>17.37</v>
      </c>
      <c r="T62" t="n">
        <v>1400.23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10.5439</v>
      </c>
      <c r="E63" t="n">
        <v>9.48</v>
      </c>
      <c r="F63" t="n">
        <v>6.77</v>
      </c>
      <c r="G63" t="n">
        <v>81.28</v>
      </c>
      <c r="H63" t="n">
        <v>1.32</v>
      </c>
      <c r="I63" t="n">
        <v>5</v>
      </c>
      <c r="J63" t="n">
        <v>219.09</v>
      </c>
      <c r="K63" t="n">
        <v>54.38</v>
      </c>
      <c r="L63" t="n">
        <v>16.25</v>
      </c>
      <c r="M63" t="n">
        <v>3</v>
      </c>
      <c r="N63" t="n">
        <v>48.47</v>
      </c>
      <c r="O63" t="n">
        <v>27255.72</v>
      </c>
      <c r="P63" t="n">
        <v>86.27</v>
      </c>
      <c r="Q63" t="n">
        <v>204.15</v>
      </c>
      <c r="R63" t="n">
        <v>24.41</v>
      </c>
      <c r="S63" t="n">
        <v>17.37</v>
      </c>
      <c r="T63" t="n">
        <v>1424.81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10.5473</v>
      </c>
      <c r="E64" t="n">
        <v>9.48</v>
      </c>
      <c r="F64" t="n">
        <v>6.77</v>
      </c>
      <c r="G64" t="n">
        <v>81.23999999999999</v>
      </c>
      <c r="H64" t="n">
        <v>1.34</v>
      </c>
      <c r="I64" t="n">
        <v>5</v>
      </c>
      <c r="J64" t="n">
        <v>219.51</v>
      </c>
      <c r="K64" t="n">
        <v>54.38</v>
      </c>
      <c r="L64" t="n">
        <v>16.5</v>
      </c>
      <c r="M64" t="n">
        <v>3</v>
      </c>
      <c r="N64" t="n">
        <v>48.63</v>
      </c>
      <c r="O64" t="n">
        <v>27306.53</v>
      </c>
      <c r="P64" t="n">
        <v>86</v>
      </c>
      <c r="Q64" t="n">
        <v>204.14</v>
      </c>
      <c r="R64" t="n">
        <v>24.34</v>
      </c>
      <c r="S64" t="n">
        <v>17.37</v>
      </c>
      <c r="T64" t="n">
        <v>1388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10.5396</v>
      </c>
      <c r="E65" t="n">
        <v>9.49</v>
      </c>
      <c r="F65" t="n">
        <v>6.78</v>
      </c>
      <c r="G65" t="n">
        <v>81.31999999999999</v>
      </c>
      <c r="H65" t="n">
        <v>1.35</v>
      </c>
      <c r="I65" t="n">
        <v>5</v>
      </c>
      <c r="J65" t="n">
        <v>219.92</v>
      </c>
      <c r="K65" t="n">
        <v>54.38</v>
      </c>
      <c r="L65" t="n">
        <v>16.75</v>
      </c>
      <c r="M65" t="n">
        <v>3</v>
      </c>
      <c r="N65" t="n">
        <v>48.79</v>
      </c>
      <c r="O65" t="n">
        <v>27357.38</v>
      </c>
      <c r="P65" t="n">
        <v>85.98999999999999</v>
      </c>
      <c r="Q65" t="n">
        <v>204.14</v>
      </c>
      <c r="R65" t="n">
        <v>24.48</v>
      </c>
      <c r="S65" t="n">
        <v>17.37</v>
      </c>
      <c r="T65" t="n">
        <v>1458.72</v>
      </c>
      <c r="U65" t="n">
        <v>0.71</v>
      </c>
      <c r="V65" t="n">
        <v>0.75</v>
      </c>
      <c r="W65" t="n">
        <v>1.15</v>
      </c>
      <c r="X65" t="n">
        <v>0.09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10.539</v>
      </c>
      <c r="E66" t="n">
        <v>9.49</v>
      </c>
      <c r="F66" t="n">
        <v>6.78</v>
      </c>
      <c r="G66" t="n">
        <v>81.33</v>
      </c>
      <c r="H66" t="n">
        <v>1.37</v>
      </c>
      <c r="I66" t="n">
        <v>5</v>
      </c>
      <c r="J66" t="n">
        <v>220.33</v>
      </c>
      <c r="K66" t="n">
        <v>54.38</v>
      </c>
      <c r="L66" t="n">
        <v>17</v>
      </c>
      <c r="M66" t="n">
        <v>3</v>
      </c>
      <c r="N66" t="n">
        <v>48.95</v>
      </c>
      <c r="O66" t="n">
        <v>27408.3</v>
      </c>
      <c r="P66" t="n">
        <v>85.88</v>
      </c>
      <c r="Q66" t="n">
        <v>204.14</v>
      </c>
      <c r="R66" t="n">
        <v>24.54</v>
      </c>
      <c r="S66" t="n">
        <v>17.37</v>
      </c>
      <c r="T66" t="n">
        <v>1488.54</v>
      </c>
      <c r="U66" t="n">
        <v>0.71</v>
      </c>
      <c r="V66" t="n">
        <v>0.75</v>
      </c>
      <c r="W66" t="n">
        <v>1.15</v>
      </c>
      <c r="X66" t="n">
        <v>0.09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10.5442</v>
      </c>
      <c r="E67" t="n">
        <v>9.48</v>
      </c>
      <c r="F67" t="n">
        <v>6.77</v>
      </c>
      <c r="G67" t="n">
        <v>81.27</v>
      </c>
      <c r="H67" t="n">
        <v>1.39</v>
      </c>
      <c r="I67" t="n">
        <v>5</v>
      </c>
      <c r="J67" t="n">
        <v>220.74</v>
      </c>
      <c r="K67" t="n">
        <v>54.38</v>
      </c>
      <c r="L67" t="n">
        <v>17.25</v>
      </c>
      <c r="M67" t="n">
        <v>3</v>
      </c>
      <c r="N67" t="n">
        <v>49.12</v>
      </c>
      <c r="O67" t="n">
        <v>27459.27</v>
      </c>
      <c r="P67" t="n">
        <v>85.56999999999999</v>
      </c>
      <c r="Q67" t="n">
        <v>204.16</v>
      </c>
      <c r="R67" t="n">
        <v>24.41</v>
      </c>
      <c r="S67" t="n">
        <v>17.37</v>
      </c>
      <c r="T67" t="n">
        <v>1421.46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10.5529</v>
      </c>
      <c r="E68" t="n">
        <v>9.48</v>
      </c>
      <c r="F68" t="n">
        <v>6.76</v>
      </c>
      <c r="G68" t="n">
        <v>81.18000000000001</v>
      </c>
      <c r="H68" t="n">
        <v>1.41</v>
      </c>
      <c r="I68" t="n">
        <v>5</v>
      </c>
      <c r="J68" t="n">
        <v>221.16</v>
      </c>
      <c r="K68" t="n">
        <v>54.38</v>
      </c>
      <c r="L68" t="n">
        <v>17.5</v>
      </c>
      <c r="M68" t="n">
        <v>3</v>
      </c>
      <c r="N68" t="n">
        <v>49.28</v>
      </c>
      <c r="O68" t="n">
        <v>27510.3</v>
      </c>
      <c r="P68" t="n">
        <v>85.33</v>
      </c>
      <c r="Q68" t="n">
        <v>204.14</v>
      </c>
      <c r="R68" t="n">
        <v>24.23</v>
      </c>
      <c r="S68" t="n">
        <v>17.37</v>
      </c>
      <c r="T68" t="n">
        <v>1334.12</v>
      </c>
      <c r="U68" t="n">
        <v>0.72</v>
      </c>
      <c r="V68" t="n">
        <v>0.75</v>
      </c>
      <c r="W68" t="n">
        <v>1.14</v>
      </c>
      <c r="X68" t="n">
        <v>0.07000000000000001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10.5572</v>
      </c>
      <c r="E69" t="n">
        <v>9.470000000000001</v>
      </c>
      <c r="F69" t="n">
        <v>6.76</v>
      </c>
      <c r="G69" t="n">
        <v>81.13</v>
      </c>
      <c r="H69" t="n">
        <v>1.42</v>
      </c>
      <c r="I69" t="n">
        <v>5</v>
      </c>
      <c r="J69" t="n">
        <v>221.57</v>
      </c>
      <c r="K69" t="n">
        <v>54.38</v>
      </c>
      <c r="L69" t="n">
        <v>17.75</v>
      </c>
      <c r="M69" t="n">
        <v>3</v>
      </c>
      <c r="N69" t="n">
        <v>49.45</v>
      </c>
      <c r="O69" t="n">
        <v>27561.39</v>
      </c>
      <c r="P69" t="n">
        <v>84.88</v>
      </c>
      <c r="Q69" t="n">
        <v>204.14</v>
      </c>
      <c r="R69" t="n">
        <v>24.07</v>
      </c>
      <c r="S69" t="n">
        <v>17.37</v>
      </c>
      <c r="T69" t="n">
        <v>1250.78</v>
      </c>
      <c r="U69" t="n">
        <v>0.72</v>
      </c>
      <c r="V69" t="n">
        <v>0.76</v>
      </c>
      <c r="W69" t="n">
        <v>1.14</v>
      </c>
      <c r="X69" t="n">
        <v>0.07000000000000001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10.5535</v>
      </c>
      <c r="E70" t="n">
        <v>9.48</v>
      </c>
      <c r="F70" t="n">
        <v>6.76</v>
      </c>
      <c r="G70" t="n">
        <v>81.17</v>
      </c>
      <c r="H70" t="n">
        <v>1.44</v>
      </c>
      <c r="I70" t="n">
        <v>5</v>
      </c>
      <c r="J70" t="n">
        <v>221.99</v>
      </c>
      <c r="K70" t="n">
        <v>54.38</v>
      </c>
      <c r="L70" t="n">
        <v>18</v>
      </c>
      <c r="M70" t="n">
        <v>3</v>
      </c>
      <c r="N70" t="n">
        <v>49.61</v>
      </c>
      <c r="O70" t="n">
        <v>27612.53</v>
      </c>
      <c r="P70" t="n">
        <v>84.53</v>
      </c>
      <c r="Q70" t="n">
        <v>204.16</v>
      </c>
      <c r="R70" t="n">
        <v>24.06</v>
      </c>
      <c r="S70" t="n">
        <v>17.37</v>
      </c>
      <c r="T70" t="n">
        <v>1247.79</v>
      </c>
      <c r="U70" t="n">
        <v>0.72</v>
      </c>
      <c r="V70" t="n">
        <v>0.75</v>
      </c>
      <c r="W70" t="n">
        <v>1.15</v>
      </c>
      <c r="X70" t="n">
        <v>0.07000000000000001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10.5473</v>
      </c>
      <c r="E71" t="n">
        <v>9.48</v>
      </c>
      <c r="F71" t="n">
        <v>6.77</v>
      </c>
      <c r="G71" t="n">
        <v>81.23999999999999</v>
      </c>
      <c r="H71" t="n">
        <v>1.46</v>
      </c>
      <c r="I71" t="n">
        <v>5</v>
      </c>
      <c r="J71" t="n">
        <v>222.4</v>
      </c>
      <c r="K71" t="n">
        <v>54.38</v>
      </c>
      <c r="L71" t="n">
        <v>18.25</v>
      </c>
      <c r="M71" t="n">
        <v>3</v>
      </c>
      <c r="N71" t="n">
        <v>49.78</v>
      </c>
      <c r="O71" t="n">
        <v>27663.85</v>
      </c>
      <c r="P71" t="n">
        <v>84.06999999999999</v>
      </c>
      <c r="Q71" t="n">
        <v>204.14</v>
      </c>
      <c r="R71" t="n">
        <v>24.2</v>
      </c>
      <c r="S71" t="n">
        <v>17.37</v>
      </c>
      <c r="T71" t="n">
        <v>1316.59</v>
      </c>
      <c r="U71" t="n">
        <v>0.72</v>
      </c>
      <c r="V71" t="n">
        <v>0.75</v>
      </c>
      <c r="W71" t="n">
        <v>1.15</v>
      </c>
      <c r="X71" t="n">
        <v>0.08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10.5504</v>
      </c>
      <c r="E72" t="n">
        <v>9.48</v>
      </c>
      <c r="F72" t="n">
        <v>6.77</v>
      </c>
      <c r="G72" t="n">
        <v>81.20999999999999</v>
      </c>
      <c r="H72" t="n">
        <v>1.48</v>
      </c>
      <c r="I72" t="n">
        <v>5</v>
      </c>
      <c r="J72" t="n">
        <v>222.82</v>
      </c>
      <c r="K72" t="n">
        <v>54.38</v>
      </c>
      <c r="L72" t="n">
        <v>18.5</v>
      </c>
      <c r="M72" t="n">
        <v>3</v>
      </c>
      <c r="N72" t="n">
        <v>49.94</v>
      </c>
      <c r="O72" t="n">
        <v>27715.11</v>
      </c>
      <c r="P72" t="n">
        <v>83.67</v>
      </c>
      <c r="Q72" t="n">
        <v>204.14</v>
      </c>
      <c r="R72" t="n">
        <v>24.18</v>
      </c>
      <c r="S72" t="n">
        <v>17.37</v>
      </c>
      <c r="T72" t="n">
        <v>1307.25</v>
      </c>
      <c r="U72" t="n">
        <v>0.72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10.5495</v>
      </c>
      <c r="E73" t="n">
        <v>9.48</v>
      </c>
      <c r="F73" t="n">
        <v>6.77</v>
      </c>
      <c r="G73" t="n">
        <v>81.22</v>
      </c>
      <c r="H73" t="n">
        <v>1.49</v>
      </c>
      <c r="I73" t="n">
        <v>5</v>
      </c>
      <c r="J73" t="n">
        <v>223.23</v>
      </c>
      <c r="K73" t="n">
        <v>54.38</v>
      </c>
      <c r="L73" t="n">
        <v>18.75</v>
      </c>
      <c r="M73" t="n">
        <v>3</v>
      </c>
      <c r="N73" t="n">
        <v>50.11</v>
      </c>
      <c r="O73" t="n">
        <v>27766.43</v>
      </c>
      <c r="P73" t="n">
        <v>83.66</v>
      </c>
      <c r="Q73" t="n">
        <v>204.14</v>
      </c>
      <c r="R73" t="n">
        <v>24.2</v>
      </c>
      <c r="S73" t="n">
        <v>17.37</v>
      </c>
      <c r="T73" t="n">
        <v>1317.69</v>
      </c>
      <c r="U73" t="n">
        <v>0.72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10.5442</v>
      </c>
      <c r="E74" t="n">
        <v>9.48</v>
      </c>
      <c r="F74" t="n">
        <v>6.77</v>
      </c>
      <c r="G74" t="n">
        <v>81.27</v>
      </c>
      <c r="H74" t="n">
        <v>1.51</v>
      </c>
      <c r="I74" t="n">
        <v>5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83.45999999999999</v>
      </c>
      <c r="Q74" t="n">
        <v>204.14</v>
      </c>
      <c r="R74" t="n">
        <v>24.4</v>
      </c>
      <c r="S74" t="n">
        <v>17.37</v>
      </c>
      <c r="T74" t="n">
        <v>1416.51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10.5467</v>
      </c>
      <c r="E75" t="n">
        <v>9.48</v>
      </c>
      <c r="F75" t="n">
        <v>6.77</v>
      </c>
      <c r="G75" t="n">
        <v>81.25</v>
      </c>
      <c r="H75" t="n">
        <v>1.53</v>
      </c>
      <c r="I75" t="n">
        <v>5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83.01000000000001</v>
      </c>
      <c r="Q75" t="n">
        <v>204.15</v>
      </c>
      <c r="R75" t="n">
        <v>24.33</v>
      </c>
      <c r="S75" t="n">
        <v>17.37</v>
      </c>
      <c r="T75" t="n">
        <v>1383.29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10.551</v>
      </c>
      <c r="E76" t="n">
        <v>9.48</v>
      </c>
      <c r="F76" t="n">
        <v>6.77</v>
      </c>
      <c r="G76" t="n">
        <v>81.2</v>
      </c>
      <c r="H76" t="n">
        <v>1.54</v>
      </c>
      <c r="I76" t="n">
        <v>5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82.53</v>
      </c>
      <c r="Q76" t="n">
        <v>204.15</v>
      </c>
      <c r="R76" t="n">
        <v>24.12</v>
      </c>
      <c r="S76" t="n">
        <v>17.37</v>
      </c>
      <c r="T76" t="n">
        <v>1278.58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10.6195</v>
      </c>
      <c r="E77" t="n">
        <v>9.42</v>
      </c>
      <c r="F77" t="n">
        <v>6.74</v>
      </c>
      <c r="G77" t="n">
        <v>101.17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2</v>
      </c>
      <c r="N77" t="n">
        <v>50.78</v>
      </c>
      <c r="O77" t="n">
        <v>27972.28</v>
      </c>
      <c r="P77" t="n">
        <v>82</v>
      </c>
      <c r="Q77" t="n">
        <v>204.14</v>
      </c>
      <c r="R77" t="n">
        <v>23.46</v>
      </c>
      <c r="S77" t="n">
        <v>17.37</v>
      </c>
      <c r="T77" t="n">
        <v>953.0700000000001</v>
      </c>
      <c r="U77" t="n">
        <v>0.74</v>
      </c>
      <c r="V77" t="n">
        <v>0.76</v>
      </c>
      <c r="W77" t="n">
        <v>1.14</v>
      </c>
      <c r="X77" t="n">
        <v>0.05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10.6185</v>
      </c>
      <c r="E78" t="n">
        <v>9.42</v>
      </c>
      <c r="F78" t="n">
        <v>6.75</v>
      </c>
      <c r="G78" t="n">
        <v>101.18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2</v>
      </c>
      <c r="N78" t="n">
        <v>50.95</v>
      </c>
      <c r="O78" t="n">
        <v>28023.89</v>
      </c>
      <c r="P78" t="n">
        <v>82.06999999999999</v>
      </c>
      <c r="Q78" t="n">
        <v>204.15</v>
      </c>
      <c r="R78" t="n">
        <v>23.51</v>
      </c>
      <c r="S78" t="n">
        <v>17.37</v>
      </c>
      <c r="T78" t="n">
        <v>974.87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10.6151</v>
      </c>
      <c r="E79" t="n">
        <v>9.42</v>
      </c>
      <c r="F79" t="n">
        <v>6.75</v>
      </c>
      <c r="G79" t="n">
        <v>101.22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2</v>
      </c>
      <c r="N79" t="n">
        <v>51.11</v>
      </c>
      <c r="O79" t="n">
        <v>28075.56</v>
      </c>
      <c r="P79" t="n">
        <v>82.38</v>
      </c>
      <c r="Q79" t="n">
        <v>204.14</v>
      </c>
      <c r="R79" t="n">
        <v>23.64</v>
      </c>
      <c r="S79" t="n">
        <v>17.37</v>
      </c>
      <c r="T79" t="n">
        <v>1041.23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10.6157</v>
      </c>
      <c r="E80" t="n">
        <v>9.42</v>
      </c>
      <c r="F80" t="n">
        <v>6.75</v>
      </c>
      <c r="G80" t="n">
        <v>101.22</v>
      </c>
      <c r="H80" t="n">
        <v>1.61</v>
      </c>
      <c r="I80" t="n">
        <v>4</v>
      </c>
      <c r="J80" t="n">
        <v>226.16</v>
      </c>
      <c r="K80" t="n">
        <v>54.38</v>
      </c>
      <c r="L80" t="n">
        <v>20.5</v>
      </c>
      <c r="M80" t="n">
        <v>2</v>
      </c>
      <c r="N80" t="n">
        <v>51.28</v>
      </c>
      <c r="O80" t="n">
        <v>28127.29</v>
      </c>
      <c r="P80" t="n">
        <v>82.44</v>
      </c>
      <c r="Q80" t="n">
        <v>204.14</v>
      </c>
      <c r="R80" t="n">
        <v>23.62</v>
      </c>
      <c r="S80" t="n">
        <v>17.37</v>
      </c>
      <c r="T80" t="n">
        <v>1032.39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10.6135</v>
      </c>
      <c r="E81" t="n">
        <v>9.42</v>
      </c>
      <c r="F81" t="n">
        <v>6.75</v>
      </c>
      <c r="G81" t="n">
        <v>101.25</v>
      </c>
      <c r="H81" t="n">
        <v>1.63</v>
      </c>
      <c r="I81" t="n">
        <v>4</v>
      </c>
      <c r="J81" t="n">
        <v>226.58</v>
      </c>
      <c r="K81" t="n">
        <v>54.38</v>
      </c>
      <c r="L81" t="n">
        <v>20.75</v>
      </c>
      <c r="M81" t="n">
        <v>2</v>
      </c>
      <c r="N81" t="n">
        <v>51.45</v>
      </c>
      <c r="O81" t="n">
        <v>28179.08</v>
      </c>
      <c r="P81" t="n">
        <v>82.56999999999999</v>
      </c>
      <c r="Q81" t="n">
        <v>204.14</v>
      </c>
      <c r="R81" t="n">
        <v>23.7</v>
      </c>
      <c r="S81" t="n">
        <v>17.37</v>
      </c>
      <c r="T81" t="n">
        <v>1070.18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10.6182</v>
      </c>
      <c r="E82" t="n">
        <v>9.42</v>
      </c>
      <c r="F82" t="n">
        <v>6.75</v>
      </c>
      <c r="G82" t="n">
        <v>101.18</v>
      </c>
      <c r="H82" t="n">
        <v>1.64</v>
      </c>
      <c r="I82" t="n">
        <v>4</v>
      </c>
      <c r="J82" t="n">
        <v>227</v>
      </c>
      <c r="K82" t="n">
        <v>54.38</v>
      </c>
      <c r="L82" t="n">
        <v>21</v>
      </c>
      <c r="M82" t="n">
        <v>2</v>
      </c>
      <c r="N82" t="n">
        <v>51.62</v>
      </c>
      <c r="O82" t="n">
        <v>28230.92</v>
      </c>
      <c r="P82" t="n">
        <v>82.59999999999999</v>
      </c>
      <c r="Q82" t="n">
        <v>204.14</v>
      </c>
      <c r="R82" t="n">
        <v>23.59</v>
      </c>
      <c r="S82" t="n">
        <v>17.37</v>
      </c>
      <c r="T82" t="n">
        <v>1019.12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10.6229</v>
      </c>
      <c r="E83" t="n">
        <v>9.41</v>
      </c>
      <c r="F83" t="n">
        <v>6.74</v>
      </c>
      <c r="G83" t="n">
        <v>101.12</v>
      </c>
      <c r="H83" t="n">
        <v>1.66</v>
      </c>
      <c r="I83" t="n">
        <v>4</v>
      </c>
      <c r="J83" t="n">
        <v>227.42</v>
      </c>
      <c r="K83" t="n">
        <v>54.38</v>
      </c>
      <c r="L83" t="n">
        <v>21.25</v>
      </c>
      <c r="M83" t="n">
        <v>2</v>
      </c>
      <c r="N83" t="n">
        <v>51.8</v>
      </c>
      <c r="O83" t="n">
        <v>28282.83</v>
      </c>
      <c r="P83" t="n">
        <v>82.58</v>
      </c>
      <c r="Q83" t="n">
        <v>204.16</v>
      </c>
      <c r="R83" t="n">
        <v>23.42</v>
      </c>
      <c r="S83" t="n">
        <v>17.37</v>
      </c>
      <c r="T83" t="n">
        <v>932.53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10.6195</v>
      </c>
      <c r="E84" t="n">
        <v>9.42</v>
      </c>
      <c r="F84" t="n">
        <v>6.74</v>
      </c>
      <c r="G84" t="n">
        <v>101.17</v>
      </c>
      <c r="H84" t="n">
        <v>1.68</v>
      </c>
      <c r="I84" t="n">
        <v>4</v>
      </c>
      <c r="J84" t="n">
        <v>227.84</v>
      </c>
      <c r="K84" t="n">
        <v>54.38</v>
      </c>
      <c r="L84" t="n">
        <v>21.5</v>
      </c>
      <c r="M84" t="n">
        <v>2</v>
      </c>
      <c r="N84" t="n">
        <v>51.97</v>
      </c>
      <c r="O84" t="n">
        <v>28334.8</v>
      </c>
      <c r="P84" t="n">
        <v>82.54000000000001</v>
      </c>
      <c r="Q84" t="n">
        <v>204.14</v>
      </c>
      <c r="R84" t="n">
        <v>23.5</v>
      </c>
      <c r="S84" t="n">
        <v>17.37</v>
      </c>
      <c r="T84" t="n">
        <v>970.25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10.6126</v>
      </c>
      <c r="E85" t="n">
        <v>9.42</v>
      </c>
      <c r="F85" t="n">
        <v>6.75</v>
      </c>
      <c r="G85" t="n">
        <v>101.26</v>
      </c>
      <c r="H85" t="n">
        <v>1.69</v>
      </c>
      <c r="I85" t="n">
        <v>4</v>
      </c>
      <c r="J85" t="n">
        <v>228.27</v>
      </c>
      <c r="K85" t="n">
        <v>54.38</v>
      </c>
      <c r="L85" t="n">
        <v>21.75</v>
      </c>
      <c r="M85" t="n">
        <v>2</v>
      </c>
      <c r="N85" t="n">
        <v>52.14</v>
      </c>
      <c r="O85" t="n">
        <v>28386.82</v>
      </c>
      <c r="P85" t="n">
        <v>82.52</v>
      </c>
      <c r="Q85" t="n">
        <v>204.14</v>
      </c>
      <c r="R85" t="n">
        <v>23.7</v>
      </c>
      <c r="S85" t="n">
        <v>17.37</v>
      </c>
      <c r="T85" t="n">
        <v>1073.54</v>
      </c>
      <c r="U85" t="n">
        <v>0.73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10.6151</v>
      </c>
      <c r="E86" t="n">
        <v>9.42</v>
      </c>
      <c r="F86" t="n">
        <v>6.75</v>
      </c>
      <c r="G86" t="n">
        <v>101.22</v>
      </c>
      <c r="H86" t="n">
        <v>1.71</v>
      </c>
      <c r="I86" t="n">
        <v>4</v>
      </c>
      <c r="J86" t="n">
        <v>228.69</v>
      </c>
      <c r="K86" t="n">
        <v>54.38</v>
      </c>
      <c r="L86" t="n">
        <v>22</v>
      </c>
      <c r="M86" t="n">
        <v>2</v>
      </c>
      <c r="N86" t="n">
        <v>52.31</v>
      </c>
      <c r="O86" t="n">
        <v>28438.91</v>
      </c>
      <c r="P86" t="n">
        <v>82.40000000000001</v>
      </c>
      <c r="Q86" t="n">
        <v>204.14</v>
      </c>
      <c r="R86" t="n">
        <v>23.68</v>
      </c>
      <c r="S86" t="n">
        <v>17.37</v>
      </c>
      <c r="T86" t="n">
        <v>1061.63</v>
      </c>
      <c r="U86" t="n">
        <v>0.73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10.6145</v>
      </c>
      <c r="E87" t="n">
        <v>9.42</v>
      </c>
      <c r="F87" t="n">
        <v>6.75</v>
      </c>
      <c r="G87" t="n">
        <v>101.23</v>
      </c>
      <c r="H87" t="n">
        <v>1.73</v>
      </c>
      <c r="I87" t="n">
        <v>4</v>
      </c>
      <c r="J87" t="n">
        <v>229.11</v>
      </c>
      <c r="K87" t="n">
        <v>54.38</v>
      </c>
      <c r="L87" t="n">
        <v>22.25</v>
      </c>
      <c r="M87" t="n">
        <v>2</v>
      </c>
      <c r="N87" t="n">
        <v>52.48</v>
      </c>
      <c r="O87" t="n">
        <v>28491.06</v>
      </c>
      <c r="P87" t="n">
        <v>82.31</v>
      </c>
      <c r="Q87" t="n">
        <v>204.14</v>
      </c>
      <c r="R87" t="n">
        <v>23.65</v>
      </c>
      <c r="S87" t="n">
        <v>17.37</v>
      </c>
      <c r="T87" t="n">
        <v>1047.89</v>
      </c>
      <c r="U87" t="n">
        <v>0.73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10.6157</v>
      </c>
      <c r="E88" t="n">
        <v>9.42</v>
      </c>
      <c r="F88" t="n">
        <v>6.75</v>
      </c>
      <c r="G88" t="n">
        <v>101.22</v>
      </c>
      <c r="H88" t="n">
        <v>1.74</v>
      </c>
      <c r="I88" t="n">
        <v>4</v>
      </c>
      <c r="J88" t="n">
        <v>229.53</v>
      </c>
      <c r="K88" t="n">
        <v>54.38</v>
      </c>
      <c r="L88" t="n">
        <v>22.5</v>
      </c>
      <c r="M88" t="n">
        <v>2</v>
      </c>
      <c r="N88" t="n">
        <v>52.66</v>
      </c>
      <c r="O88" t="n">
        <v>28543.27</v>
      </c>
      <c r="P88" t="n">
        <v>82.15000000000001</v>
      </c>
      <c r="Q88" t="n">
        <v>204.14</v>
      </c>
      <c r="R88" t="n">
        <v>23.57</v>
      </c>
      <c r="S88" t="n">
        <v>17.37</v>
      </c>
      <c r="T88" t="n">
        <v>1005.32</v>
      </c>
      <c r="U88" t="n">
        <v>0.74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10.6167</v>
      </c>
      <c r="E89" t="n">
        <v>9.42</v>
      </c>
      <c r="F89" t="n">
        <v>6.75</v>
      </c>
      <c r="G89" t="n">
        <v>101.2</v>
      </c>
      <c r="H89" t="n">
        <v>1.76</v>
      </c>
      <c r="I89" t="n">
        <v>4</v>
      </c>
      <c r="J89" t="n">
        <v>229.96</v>
      </c>
      <c r="K89" t="n">
        <v>54.38</v>
      </c>
      <c r="L89" t="n">
        <v>22.75</v>
      </c>
      <c r="M89" t="n">
        <v>2</v>
      </c>
      <c r="N89" t="n">
        <v>52.83</v>
      </c>
      <c r="O89" t="n">
        <v>28595.54</v>
      </c>
      <c r="P89" t="n">
        <v>82.01000000000001</v>
      </c>
      <c r="Q89" t="n">
        <v>204.14</v>
      </c>
      <c r="R89" t="n">
        <v>23.58</v>
      </c>
      <c r="S89" t="n">
        <v>17.37</v>
      </c>
      <c r="T89" t="n">
        <v>1010.37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10.6235</v>
      </c>
      <c r="E90" t="n">
        <v>9.41</v>
      </c>
      <c r="F90" t="n">
        <v>6.74</v>
      </c>
      <c r="G90" t="n">
        <v>101.11</v>
      </c>
      <c r="H90" t="n">
        <v>1.77</v>
      </c>
      <c r="I90" t="n">
        <v>4</v>
      </c>
      <c r="J90" t="n">
        <v>230.38</v>
      </c>
      <c r="K90" t="n">
        <v>54.38</v>
      </c>
      <c r="L90" t="n">
        <v>23</v>
      </c>
      <c r="M90" t="n">
        <v>2</v>
      </c>
      <c r="N90" t="n">
        <v>53</v>
      </c>
      <c r="O90" t="n">
        <v>28647.87</v>
      </c>
      <c r="P90" t="n">
        <v>81.66</v>
      </c>
      <c r="Q90" t="n">
        <v>204.15</v>
      </c>
      <c r="R90" t="n">
        <v>23.32</v>
      </c>
      <c r="S90" t="n">
        <v>17.37</v>
      </c>
      <c r="T90" t="n">
        <v>879.9400000000001</v>
      </c>
      <c r="U90" t="n">
        <v>0.75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10.6201</v>
      </c>
      <c r="E91" t="n">
        <v>9.42</v>
      </c>
      <c r="F91" t="n">
        <v>6.74</v>
      </c>
      <c r="G91" t="n">
        <v>101.16</v>
      </c>
      <c r="H91" t="n">
        <v>1.79</v>
      </c>
      <c r="I91" t="n">
        <v>4</v>
      </c>
      <c r="J91" t="n">
        <v>230.81</v>
      </c>
      <c r="K91" t="n">
        <v>54.38</v>
      </c>
      <c r="L91" t="n">
        <v>23.25</v>
      </c>
      <c r="M91" t="n">
        <v>2</v>
      </c>
      <c r="N91" t="n">
        <v>53.18</v>
      </c>
      <c r="O91" t="n">
        <v>28700.26</v>
      </c>
      <c r="P91" t="n">
        <v>81.44</v>
      </c>
      <c r="Q91" t="n">
        <v>204.14</v>
      </c>
      <c r="R91" t="n">
        <v>23.43</v>
      </c>
      <c r="S91" t="n">
        <v>17.37</v>
      </c>
      <c r="T91" t="n">
        <v>938.3099999999999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10.6223</v>
      </c>
      <c r="E92" t="n">
        <v>9.41</v>
      </c>
      <c r="F92" t="n">
        <v>6.74</v>
      </c>
      <c r="G92" t="n">
        <v>101.13</v>
      </c>
      <c r="H92" t="n">
        <v>1.81</v>
      </c>
      <c r="I92" t="n">
        <v>4</v>
      </c>
      <c r="J92" t="n">
        <v>231.23</v>
      </c>
      <c r="K92" t="n">
        <v>54.38</v>
      </c>
      <c r="L92" t="n">
        <v>23.5</v>
      </c>
      <c r="M92" t="n">
        <v>2</v>
      </c>
      <c r="N92" t="n">
        <v>53.36</v>
      </c>
      <c r="O92" t="n">
        <v>28752.71</v>
      </c>
      <c r="P92" t="n">
        <v>81.09999999999999</v>
      </c>
      <c r="Q92" t="n">
        <v>204.14</v>
      </c>
      <c r="R92" t="n">
        <v>23.42</v>
      </c>
      <c r="S92" t="n">
        <v>17.37</v>
      </c>
      <c r="T92" t="n">
        <v>931.52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10.6257</v>
      </c>
      <c r="E93" t="n">
        <v>9.41</v>
      </c>
      <c r="F93" t="n">
        <v>6.74</v>
      </c>
      <c r="G93" t="n">
        <v>101.08</v>
      </c>
      <c r="H93" t="n">
        <v>1.82</v>
      </c>
      <c r="I93" t="n">
        <v>4</v>
      </c>
      <c r="J93" t="n">
        <v>231.66</v>
      </c>
      <c r="K93" t="n">
        <v>54.38</v>
      </c>
      <c r="L93" t="n">
        <v>23.75</v>
      </c>
      <c r="M93" t="n">
        <v>2</v>
      </c>
      <c r="N93" t="n">
        <v>53.53</v>
      </c>
      <c r="O93" t="n">
        <v>28805.23</v>
      </c>
      <c r="P93" t="n">
        <v>80.72</v>
      </c>
      <c r="Q93" t="n">
        <v>204.14</v>
      </c>
      <c r="R93" t="n">
        <v>23.33</v>
      </c>
      <c r="S93" t="n">
        <v>17.37</v>
      </c>
      <c r="T93" t="n">
        <v>889.59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10.6235</v>
      </c>
      <c r="E94" t="n">
        <v>9.41</v>
      </c>
      <c r="F94" t="n">
        <v>6.74</v>
      </c>
      <c r="G94" t="n">
        <v>101.11</v>
      </c>
      <c r="H94" t="n">
        <v>1.84</v>
      </c>
      <c r="I94" t="n">
        <v>4</v>
      </c>
      <c r="J94" t="n">
        <v>232.08</v>
      </c>
      <c r="K94" t="n">
        <v>54.38</v>
      </c>
      <c r="L94" t="n">
        <v>24</v>
      </c>
      <c r="M94" t="n">
        <v>2</v>
      </c>
      <c r="N94" t="n">
        <v>53.71</v>
      </c>
      <c r="O94" t="n">
        <v>28857.81</v>
      </c>
      <c r="P94" t="n">
        <v>80.39</v>
      </c>
      <c r="Q94" t="n">
        <v>204.14</v>
      </c>
      <c r="R94" t="n">
        <v>23.39</v>
      </c>
      <c r="S94" t="n">
        <v>17.37</v>
      </c>
      <c r="T94" t="n">
        <v>915.92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10.6295</v>
      </c>
      <c r="E95" t="n">
        <v>9.41</v>
      </c>
      <c r="F95" t="n">
        <v>6.74</v>
      </c>
      <c r="G95" t="n">
        <v>101.03</v>
      </c>
      <c r="H95" t="n">
        <v>1.85</v>
      </c>
      <c r="I95" t="n">
        <v>4</v>
      </c>
      <c r="J95" t="n">
        <v>232.51</v>
      </c>
      <c r="K95" t="n">
        <v>54.38</v>
      </c>
      <c r="L95" t="n">
        <v>24.25</v>
      </c>
      <c r="M95" t="n">
        <v>2</v>
      </c>
      <c r="N95" t="n">
        <v>53.88</v>
      </c>
      <c r="O95" t="n">
        <v>28910.45</v>
      </c>
      <c r="P95" t="n">
        <v>80.05</v>
      </c>
      <c r="Q95" t="n">
        <v>204.14</v>
      </c>
      <c r="R95" t="n">
        <v>23.17</v>
      </c>
      <c r="S95" t="n">
        <v>17.37</v>
      </c>
      <c r="T95" t="n">
        <v>807.22</v>
      </c>
      <c r="U95" t="n">
        <v>0.75</v>
      </c>
      <c r="V95" t="n">
        <v>0.76</v>
      </c>
      <c r="W95" t="n">
        <v>1.14</v>
      </c>
      <c r="X95" t="n">
        <v>0.04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10.6282</v>
      </c>
      <c r="E96" t="n">
        <v>9.41</v>
      </c>
      <c r="F96" t="n">
        <v>6.74</v>
      </c>
      <c r="G96" t="n">
        <v>101.05</v>
      </c>
      <c r="H96" t="n">
        <v>1.87</v>
      </c>
      <c r="I96" t="n">
        <v>4</v>
      </c>
      <c r="J96" t="n">
        <v>232.94</v>
      </c>
      <c r="K96" t="n">
        <v>54.38</v>
      </c>
      <c r="L96" t="n">
        <v>24.5</v>
      </c>
      <c r="M96" t="n">
        <v>2</v>
      </c>
      <c r="N96" t="n">
        <v>54.06</v>
      </c>
      <c r="O96" t="n">
        <v>28963.15</v>
      </c>
      <c r="P96" t="n">
        <v>79.73999999999999</v>
      </c>
      <c r="Q96" t="n">
        <v>204.14</v>
      </c>
      <c r="R96" t="n">
        <v>23.13</v>
      </c>
      <c r="S96" t="n">
        <v>17.37</v>
      </c>
      <c r="T96" t="n">
        <v>785.74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10.6301</v>
      </c>
      <c r="E97" t="n">
        <v>9.41</v>
      </c>
      <c r="F97" t="n">
        <v>6.74</v>
      </c>
      <c r="G97" t="n">
        <v>101.03</v>
      </c>
      <c r="H97" t="n">
        <v>1.89</v>
      </c>
      <c r="I97" t="n">
        <v>4</v>
      </c>
      <c r="J97" t="n">
        <v>233.37</v>
      </c>
      <c r="K97" t="n">
        <v>54.38</v>
      </c>
      <c r="L97" t="n">
        <v>24.75</v>
      </c>
      <c r="M97" t="n">
        <v>2</v>
      </c>
      <c r="N97" t="n">
        <v>54.24</v>
      </c>
      <c r="O97" t="n">
        <v>29015.91</v>
      </c>
      <c r="P97" t="n">
        <v>79.34</v>
      </c>
      <c r="Q97" t="n">
        <v>204.14</v>
      </c>
      <c r="R97" t="n">
        <v>23.21</v>
      </c>
      <c r="S97" t="n">
        <v>17.37</v>
      </c>
      <c r="T97" t="n">
        <v>825.4299999999999</v>
      </c>
      <c r="U97" t="n">
        <v>0.75</v>
      </c>
      <c r="V97" t="n">
        <v>0.76</v>
      </c>
      <c r="W97" t="n">
        <v>1.14</v>
      </c>
      <c r="X97" t="n">
        <v>0.04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10.6279</v>
      </c>
      <c r="E98" t="n">
        <v>9.41</v>
      </c>
      <c r="F98" t="n">
        <v>6.74</v>
      </c>
      <c r="G98" t="n">
        <v>101.05</v>
      </c>
      <c r="H98" t="n">
        <v>1.9</v>
      </c>
      <c r="I98" t="n">
        <v>4</v>
      </c>
      <c r="J98" t="n">
        <v>233.79</v>
      </c>
      <c r="K98" t="n">
        <v>54.38</v>
      </c>
      <c r="L98" t="n">
        <v>25</v>
      </c>
      <c r="M98" t="n">
        <v>2</v>
      </c>
      <c r="N98" t="n">
        <v>54.42</v>
      </c>
      <c r="O98" t="n">
        <v>29068.74</v>
      </c>
      <c r="P98" t="n">
        <v>79.14</v>
      </c>
      <c r="Q98" t="n">
        <v>204.14</v>
      </c>
      <c r="R98" t="n">
        <v>23.23</v>
      </c>
      <c r="S98" t="n">
        <v>17.37</v>
      </c>
      <c r="T98" t="n">
        <v>839.27</v>
      </c>
      <c r="U98" t="n">
        <v>0.75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10.6245</v>
      </c>
      <c r="E99" t="n">
        <v>9.41</v>
      </c>
      <c r="F99" t="n">
        <v>6.74</v>
      </c>
      <c r="G99" t="n">
        <v>101.1</v>
      </c>
      <c r="H99" t="n">
        <v>1.92</v>
      </c>
      <c r="I99" t="n">
        <v>4</v>
      </c>
      <c r="J99" t="n">
        <v>234.22</v>
      </c>
      <c r="K99" t="n">
        <v>54.38</v>
      </c>
      <c r="L99" t="n">
        <v>25.25</v>
      </c>
      <c r="M99" t="n">
        <v>2</v>
      </c>
      <c r="N99" t="n">
        <v>54.6</v>
      </c>
      <c r="O99" t="n">
        <v>29121.63</v>
      </c>
      <c r="P99" t="n">
        <v>78.78</v>
      </c>
      <c r="Q99" t="n">
        <v>204.14</v>
      </c>
      <c r="R99" t="n">
        <v>23.39</v>
      </c>
      <c r="S99" t="n">
        <v>17.37</v>
      </c>
      <c r="T99" t="n">
        <v>915.39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10.6245</v>
      </c>
      <c r="E100" t="n">
        <v>9.41</v>
      </c>
      <c r="F100" t="n">
        <v>6.74</v>
      </c>
      <c r="G100" t="n">
        <v>101.1</v>
      </c>
      <c r="H100" t="n">
        <v>1.93</v>
      </c>
      <c r="I100" t="n">
        <v>4</v>
      </c>
      <c r="J100" t="n">
        <v>234.65</v>
      </c>
      <c r="K100" t="n">
        <v>54.38</v>
      </c>
      <c r="L100" t="n">
        <v>25.5</v>
      </c>
      <c r="M100" t="n">
        <v>2</v>
      </c>
      <c r="N100" t="n">
        <v>54.78</v>
      </c>
      <c r="O100" t="n">
        <v>29174.59</v>
      </c>
      <c r="P100" t="n">
        <v>78.28</v>
      </c>
      <c r="Q100" t="n">
        <v>204.14</v>
      </c>
      <c r="R100" t="n">
        <v>23.38</v>
      </c>
      <c r="S100" t="n">
        <v>17.37</v>
      </c>
      <c r="T100" t="n">
        <v>910.89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10.6264</v>
      </c>
      <c r="E101" t="n">
        <v>9.41</v>
      </c>
      <c r="F101" t="n">
        <v>6.74</v>
      </c>
      <c r="G101" t="n">
        <v>101.08</v>
      </c>
      <c r="H101" t="n">
        <v>1.95</v>
      </c>
      <c r="I101" t="n">
        <v>4</v>
      </c>
      <c r="J101" t="n">
        <v>235.08</v>
      </c>
      <c r="K101" t="n">
        <v>54.38</v>
      </c>
      <c r="L101" t="n">
        <v>25.75</v>
      </c>
      <c r="M101" t="n">
        <v>1</v>
      </c>
      <c r="N101" t="n">
        <v>54.96</v>
      </c>
      <c r="O101" t="n">
        <v>29227.61</v>
      </c>
      <c r="P101" t="n">
        <v>78.13</v>
      </c>
      <c r="Q101" t="n">
        <v>204.14</v>
      </c>
      <c r="R101" t="n">
        <v>23.26</v>
      </c>
      <c r="S101" t="n">
        <v>17.37</v>
      </c>
      <c r="T101" t="n">
        <v>853.5599999999999</v>
      </c>
      <c r="U101" t="n">
        <v>0.75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10.6254</v>
      </c>
      <c r="E102" t="n">
        <v>9.41</v>
      </c>
      <c r="F102" t="n">
        <v>6.74</v>
      </c>
      <c r="G102" t="n">
        <v>101.09</v>
      </c>
      <c r="H102" t="n">
        <v>1.96</v>
      </c>
      <c r="I102" t="n">
        <v>4</v>
      </c>
      <c r="J102" t="n">
        <v>235.51</v>
      </c>
      <c r="K102" t="n">
        <v>54.38</v>
      </c>
      <c r="L102" t="n">
        <v>26</v>
      </c>
      <c r="M102" t="n">
        <v>1</v>
      </c>
      <c r="N102" t="n">
        <v>55.14</v>
      </c>
      <c r="O102" t="n">
        <v>29280.69</v>
      </c>
      <c r="P102" t="n">
        <v>77.98</v>
      </c>
      <c r="Q102" t="n">
        <v>204.14</v>
      </c>
      <c r="R102" t="n">
        <v>23.29</v>
      </c>
      <c r="S102" t="n">
        <v>17.37</v>
      </c>
      <c r="T102" t="n">
        <v>867.0599999999999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10.6229</v>
      </c>
      <c r="E103" t="n">
        <v>9.41</v>
      </c>
      <c r="F103" t="n">
        <v>6.74</v>
      </c>
      <c r="G103" t="n">
        <v>101.12</v>
      </c>
      <c r="H103" t="n">
        <v>1.98</v>
      </c>
      <c r="I103" t="n">
        <v>4</v>
      </c>
      <c r="J103" t="n">
        <v>235.94</v>
      </c>
      <c r="K103" t="n">
        <v>54.38</v>
      </c>
      <c r="L103" t="n">
        <v>26.25</v>
      </c>
      <c r="M103" t="n">
        <v>1</v>
      </c>
      <c r="N103" t="n">
        <v>55.32</v>
      </c>
      <c r="O103" t="n">
        <v>29333.84</v>
      </c>
      <c r="P103" t="n">
        <v>77.87</v>
      </c>
      <c r="Q103" t="n">
        <v>204.14</v>
      </c>
      <c r="R103" t="n">
        <v>23.35</v>
      </c>
      <c r="S103" t="n">
        <v>17.37</v>
      </c>
      <c r="T103" t="n">
        <v>897.5599999999999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10.6217</v>
      </c>
      <c r="E104" t="n">
        <v>9.41</v>
      </c>
      <c r="F104" t="n">
        <v>6.74</v>
      </c>
      <c r="G104" t="n">
        <v>101.14</v>
      </c>
      <c r="H104" t="n">
        <v>1.99</v>
      </c>
      <c r="I104" t="n">
        <v>4</v>
      </c>
      <c r="J104" t="n">
        <v>236.37</v>
      </c>
      <c r="K104" t="n">
        <v>54.38</v>
      </c>
      <c r="L104" t="n">
        <v>26.5</v>
      </c>
      <c r="M104" t="n">
        <v>1</v>
      </c>
      <c r="N104" t="n">
        <v>55.5</v>
      </c>
      <c r="O104" t="n">
        <v>29387.05</v>
      </c>
      <c r="P104" t="n">
        <v>77.72</v>
      </c>
      <c r="Q104" t="n">
        <v>204.14</v>
      </c>
      <c r="R104" t="n">
        <v>23.39</v>
      </c>
      <c r="S104" t="n">
        <v>17.37</v>
      </c>
      <c r="T104" t="n">
        <v>914.84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10.6235</v>
      </c>
      <c r="E105" t="n">
        <v>9.41</v>
      </c>
      <c r="F105" t="n">
        <v>6.74</v>
      </c>
      <c r="G105" t="n">
        <v>101.11</v>
      </c>
      <c r="H105" t="n">
        <v>2.01</v>
      </c>
      <c r="I105" t="n">
        <v>4</v>
      </c>
      <c r="J105" t="n">
        <v>236.81</v>
      </c>
      <c r="K105" t="n">
        <v>54.38</v>
      </c>
      <c r="L105" t="n">
        <v>26.75</v>
      </c>
      <c r="M105" t="n">
        <v>1</v>
      </c>
      <c r="N105" t="n">
        <v>55.68</v>
      </c>
      <c r="O105" t="n">
        <v>29440.33</v>
      </c>
      <c r="P105" t="n">
        <v>77.53</v>
      </c>
      <c r="Q105" t="n">
        <v>204.14</v>
      </c>
      <c r="R105" t="n">
        <v>23.32</v>
      </c>
      <c r="S105" t="n">
        <v>17.37</v>
      </c>
      <c r="T105" t="n">
        <v>881.52</v>
      </c>
      <c r="U105" t="n">
        <v>0.75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10.6248</v>
      </c>
      <c r="E106" t="n">
        <v>9.41</v>
      </c>
      <c r="F106" t="n">
        <v>6.74</v>
      </c>
      <c r="G106" t="n">
        <v>101.1</v>
      </c>
      <c r="H106" t="n">
        <v>2.02</v>
      </c>
      <c r="I106" t="n">
        <v>4</v>
      </c>
      <c r="J106" t="n">
        <v>237.24</v>
      </c>
      <c r="K106" t="n">
        <v>54.38</v>
      </c>
      <c r="L106" t="n">
        <v>27</v>
      </c>
      <c r="M106" t="n">
        <v>1</v>
      </c>
      <c r="N106" t="n">
        <v>55.86</v>
      </c>
      <c r="O106" t="n">
        <v>29493.67</v>
      </c>
      <c r="P106" t="n">
        <v>77.33</v>
      </c>
      <c r="Q106" t="n">
        <v>204.14</v>
      </c>
      <c r="R106" t="n">
        <v>23.33</v>
      </c>
      <c r="S106" t="n">
        <v>17.37</v>
      </c>
      <c r="T106" t="n">
        <v>887.5700000000001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10.6264</v>
      </c>
      <c r="E107" t="n">
        <v>9.41</v>
      </c>
      <c r="F107" t="n">
        <v>6.74</v>
      </c>
      <c r="G107" t="n">
        <v>101.08</v>
      </c>
      <c r="H107" t="n">
        <v>2.04</v>
      </c>
      <c r="I107" t="n">
        <v>4</v>
      </c>
      <c r="J107" t="n">
        <v>237.67</v>
      </c>
      <c r="K107" t="n">
        <v>54.38</v>
      </c>
      <c r="L107" t="n">
        <v>27.25</v>
      </c>
      <c r="M107" t="n">
        <v>1</v>
      </c>
      <c r="N107" t="n">
        <v>56.05</v>
      </c>
      <c r="O107" t="n">
        <v>29547.07</v>
      </c>
      <c r="P107" t="n">
        <v>77.12</v>
      </c>
      <c r="Q107" t="n">
        <v>204.14</v>
      </c>
      <c r="R107" t="n">
        <v>23.24</v>
      </c>
      <c r="S107" t="n">
        <v>17.37</v>
      </c>
      <c r="T107" t="n">
        <v>841.29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10.6248</v>
      </c>
      <c r="E108" t="n">
        <v>9.41</v>
      </c>
      <c r="F108" t="n">
        <v>6.74</v>
      </c>
      <c r="G108" t="n">
        <v>101.1</v>
      </c>
      <c r="H108" t="n">
        <v>2.05</v>
      </c>
      <c r="I108" t="n">
        <v>4</v>
      </c>
      <c r="J108" t="n">
        <v>238.11</v>
      </c>
      <c r="K108" t="n">
        <v>54.38</v>
      </c>
      <c r="L108" t="n">
        <v>27.5</v>
      </c>
      <c r="M108" t="n">
        <v>0</v>
      </c>
      <c r="N108" t="n">
        <v>56.23</v>
      </c>
      <c r="O108" t="n">
        <v>29600.54</v>
      </c>
      <c r="P108" t="n">
        <v>77.13</v>
      </c>
      <c r="Q108" t="n">
        <v>204.14</v>
      </c>
      <c r="R108" t="n">
        <v>23.27</v>
      </c>
      <c r="S108" t="n">
        <v>17.37</v>
      </c>
      <c r="T108" t="n">
        <v>859.03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</row>
    <row r="109">
      <c r="A109" t="n">
        <v>0</v>
      </c>
      <c r="B109" t="n">
        <v>140</v>
      </c>
      <c r="C109" t="inlineStr">
        <is>
          <t xml:space="preserve">CONCLUIDO	</t>
        </is>
      </c>
      <c r="D109" t="n">
        <v>5.5915</v>
      </c>
      <c r="E109" t="n">
        <v>17.88</v>
      </c>
      <c r="F109" t="n">
        <v>9.029999999999999</v>
      </c>
      <c r="G109" t="n">
        <v>4.75</v>
      </c>
      <c r="H109" t="n">
        <v>0.06</v>
      </c>
      <c r="I109" t="n">
        <v>114</v>
      </c>
      <c r="J109" t="n">
        <v>274.09</v>
      </c>
      <c r="K109" t="n">
        <v>60.56</v>
      </c>
      <c r="L109" t="n">
        <v>1</v>
      </c>
      <c r="M109" t="n">
        <v>112</v>
      </c>
      <c r="N109" t="n">
        <v>72.53</v>
      </c>
      <c r="O109" t="n">
        <v>34038.11</v>
      </c>
      <c r="P109" t="n">
        <v>156.72</v>
      </c>
      <c r="Q109" t="n">
        <v>204.27</v>
      </c>
      <c r="R109" t="n">
        <v>94.81</v>
      </c>
      <c r="S109" t="n">
        <v>17.37</v>
      </c>
      <c r="T109" t="n">
        <v>36076.39</v>
      </c>
      <c r="U109" t="n">
        <v>0.18</v>
      </c>
      <c r="V109" t="n">
        <v>0.57</v>
      </c>
      <c r="W109" t="n">
        <v>1.32</v>
      </c>
      <c r="X109" t="n">
        <v>2.33</v>
      </c>
      <c r="Y109" t="n">
        <v>1</v>
      </c>
      <c r="Z109" t="n">
        <v>10</v>
      </c>
    </row>
    <row r="110">
      <c r="A110" t="n">
        <v>1</v>
      </c>
      <c r="B110" t="n">
        <v>140</v>
      </c>
      <c r="C110" t="inlineStr">
        <is>
          <t xml:space="preserve">CONCLUIDO	</t>
        </is>
      </c>
      <c r="D110" t="n">
        <v>6.3494</v>
      </c>
      <c r="E110" t="n">
        <v>15.75</v>
      </c>
      <c r="F110" t="n">
        <v>8.41</v>
      </c>
      <c r="G110" t="n">
        <v>5.94</v>
      </c>
      <c r="H110" t="n">
        <v>0.08</v>
      </c>
      <c r="I110" t="n">
        <v>85</v>
      </c>
      <c r="J110" t="n">
        <v>274.57</v>
      </c>
      <c r="K110" t="n">
        <v>60.56</v>
      </c>
      <c r="L110" t="n">
        <v>1.25</v>
      </c>
      <c r="M110" t="n">
        <v>83</v>
      </c>
      <c r="N110" t="n">
        <v>72.76000000000001</v>
      </c>
      <c r="O110" t="n">
        <v>34097.72</v>
      </c>
      <c r="P110" t="n">
        <v>145.87</v>
      </c>
      <c r="Q110" t="n">
        <v>204.24</v>
      </c>
      <c r="R110" t="n">
        <v>75.66</v>
      </c>
      <c r="S110" t="n">
        <v>17.37</v>
      </c>
      <c r="T110" t="n">
        <v>26649.27</v>
      </c>
      <c r="U110" t="n">
        <v>0.23</v>
      </c>
      <c r="V110" t="n">
        <v>0.61</v>
      </c>
      <c r="W110" t="n">
        <v>1.27</v>
      </c>
      <c r="X110" t="n">
        <v>1.72</v>
      </c>
      <c r="Y110" t="n">
        <v>1</v>
      </c>
      <c r="Z110" t="n">
        <v>10</v>
      </c>
    </row>
    <row r="111">
      <c r="A111" t="n">
        <v>2</v>
      </c>
      <c r="B111" t="n">
        <v>140</v>
      </c>
      <c r="C111" t="inlineStr">
        <is>
          <t xml:space="preserve">CONCLUIDO	</t>
        </is>
      </c>
      <c r="D111" t="n">
        <v>6.8968</v>
      </c>
      <c r="E111" t="n">
        <v>14.5</v>
      </c>
      <c r="F111" t="n">
        <v>8.050000000000001</v>
      </c>
      <c r="G111" t="n">
        <v>7.1</v>
      </c>
      <c r="H111" t="n">
        <v>0.1</v>
      </c>
      <c r="I111" t="n">
        <v>68</v>
      </c>
      <c r="J111" t="n">
        <v>275.05</v>
      </c>
      <c r="K111" t="n">
        <v>60.56</v>
      </c>
      <c r="L111" t="n">
        <v>1.5</v>
      </c>
      <c r="M111" t="n">
        <v>66</v>
      </c>
      <c r="N111" t="n">
        <v>73</v>
      </c>
      <c r="O111" t="n">
        <v>34157.42</v>
      </c>
      <c r="P111" t="n">
        <v>139.52</v>
      </c>
      <c r="Q111" t="n">
        <v>204.15</v>
      </c>
      <c r="R111" t="n">
        <v>64.08</v>
      </c>
      <c r="S111" t="n">
        <v>17.37</v>
      </c>
      <c r="T111" t="n">
        <v>20942.39</v>
      </c>
      <c r="U111" t="n">
        <v>0.27</v>
      </c>
      <c r="V111" t="n">
        <v>0.63</v>
      </c>
      <c r="W111" t="n">
        <v>1.25</v>
      </c>
      <c r="X111" t="n">
        <v>1.35</v>
      </c>
      <c r="Y111" t="n">
        <v>1</v>
      </c>
      <c r="Z111" t="n">
        <v>10</v>
      </c>
    </row>
    <row r="112">
      <c r="A112" t="n">
        <v>3</v>
      </c>
      <c r="B112" t="n">
        <v>140</v>
      </c>
      <c r="C112" t="inlineStr">
        <is>
          <t xml:space="preserve">CONCLUIDO	</t>
        </is>
      </c>
      <c r="D112" t="n">
        <v>7.2928</v>
      </c>
      <c r="E112" t="n">
        <v>13.71</v>
      </c>
      <c r="F112" t="n">
        <v>7.83</v>
      </c>
      <c r="G112" t="n">
        <v>8.25</v>
      </c>
      <c r="H112" t="n">
        <v>0.11</v>
      </c>
      <c r="I112" t="n">
        <v>57</v>
      </c>
      <c r="J112" t="n">
        <v>275.54</v>
      </c>
      <c r="K112" t="n">
        <v>60.56</v>
      </c>
      <c r="L112" t="n">
        <v>1.75</v>
      </c>
      <c r="M112" t="n">
        <v>55</v>
      </c>
      <c r="N112" t="n">
        <v>73.23</v>
      </c>
      <c r="O112" t="n">
        <v>34217.22</v>
      </c>
      <c r="P112" t="n">
        <v>135.75</v>
      </c>
      <c r="Q112" t="n">
        <v>204.21</v>
      </c>
      <c r="R112" t="n">
        <v>57.37</v>
      </c>
      <c r="S112" t="n">
        <v>17.37</v>
      </c>
      <c r="T112" t="n">
        <v>17642.06</v>
      </c>
      <c r="U112" t="n">
        <v>0.3</v>
      </c>
      <c r="V112" t="n">
        <v>0.65</v>
      </c>
      <c r="W112" t="n">
        <v>1.23</v>
      </c>
      <c r="X112" t="n">
        <v>1.14</v>
      </c>
      <c r="Y112" t="n">
        <v>1</v>
      </c>
      <c r="Z112" t="n">
        <v>10</v>
      </c>
    </row>
    <row r="113">
      <c r="A113" t="n">
        <v>4</v>
      </c>
      <c r="B113" t="n">
        <v>140</v>
      </c>
      <c r="C113" t="inlineStr">
        <is>
          <t xml:space="preserve">CONCLUIDO	</t>
        </is>
      </c>
      <c r="D113" t="n">
        <v>7.6102</v>
      </c>
      <c r="E113" t="n">
        <v>13.14</v>
      </c>
      <c r="F113" t="n">
        <v>7.68</v>
      </c>
      <c r="G113" t="n">
        <v>9.4</v>
      </c>
      <c r="H113" t="n">
        <v>0.13</v>
      </c>
      <c r="I113" t="n">
        <v>49</v>
      </c>
      <c r="J113" t="n">
        <v>276.02</v>
      </c>
      <c r="K113" t="n">
        <v>60.56</v>
      </c>
      <c r="L113" t="n">
        <v>2</v>
      </c>
      <c r="M113" t="n">
        <v>47</v>
      </c>
      <c r="N113" t="n">
        <v>73.47</v>
      </c>
      <c r="O113" t="n">
        <v>34277.1</v>
      </c>
      <c r="P113" t="n">
        <v>133</v>
      </c>
      <c r="Q113" t="n">
        <v>204.18</v>
      </c>
      <c r="R113" t="n">
        <v>52.5</v>
      </c>
      <c r="S113" t="n">
        <v>17.37</v>
      </c>
      <c r="T113" t="n">
        <v>15245.3</v>
      </c>
      <c r="U113" t="n">
        <v>0.33</v>
      </c>
      <c r="V113" t="n">
        <v>0.67</v>
      </c>
      <c r="W113" t="n">
        <v>1.22</v>
      </c>
      <c r="X113" t="n">
        <v>0.99</v>
      </c>
      <c r="Y113" t="n">
        <v>1</v>
      </c>
      <c r="Z113" t="n">
        <v>10</v>
      </c>
    </row>
    <row r="114">
      <c r="A114" t="n">
        <v>5</v>
      </c>
      <c r="B114" t="n">
        <v>140</v>
      </c>
      <c r="C114" t="inlineStr">
        <is>
          <t xml:space="preserve">CONCLUIDO	</t>
        </is>
      </c>
      <c r="D114" t="n">
        <v>7.8788</v>
      </c>
      <c r="E114" t="n">
        <v>12.69</v>
      </c>
      <c r="F114" t="n">
        <v>7.55</v>
      </c>
      <c r="G114" t="n">
        <v>10.53</v>
      </c>
      <c r="H114" t="n">
        <v>0.14</v>
      </c>
      <c r="I114" t="n">
        <v>43</v>
      </c>
      <c r="J114" t="n">
        <v>276.51</v>
      </c>
      <c r="K114" t="n">
        <v>60.56</v>
      </c>
      <c r="L114" t="n">
        <v>2.25</v>
      </c>
      <c r="M114" t="n">
        <v>41</v>
      </c>
      <c r="N114" t="n">
        <v>73.70999999999999</v>
      </c>
      <c r="O114" t="n">
        <v>34337.08</v>
      </c>
      <c r="P114" t="n">
        <v>130.61</v>
      </c>
      <c r="Q114" t="n">
        <v>204.22</v>
      </c>
      <c r="R114" t="n">
        <v>48.34</v>
      </c>
      <c r="S114" t="n">
        <v>17.37</v>
      </c>
      <c r="T114" t="n">
        <v>13194.87</v>
      </c>
      <c r="U114" t="n">
        <v>0.36</v>
      </c>
      <c r="V114" t="n">
        <v>0.68</v>
      </c>
      <c r="W114" t="n">
        <v>1.21</v>
      </c>
      <c r="X114" t="n">
        <v>0.85</v>
      </c>
      <c r="Y114" t="n">
        <v>1</v>
      </c>
      <c r="Z114" t="n">
        <v>10</v>
      </c>
    </row>
    <row r="115">
      <c r="A115" t="n">
        <v>6</v>
      </c>
      <c r="B115" t="n">
        <v>140</v>
      </c>
      <c r="C115" t="inlineStr">
        <is>
          <t xml:space="preserve">CONCLUIDO	</t>
        </is>
      </c>
      <c r="D115" t="n">
        <v>8.105600000000001</v>
      </c>
      <c r="E115" t="n">
        <v>12.34</v>
      </c>
      <c r="F115" t="n">
        <v>7.45</v>
      </c>
      <c r="G115" t="n">
        <v>11.77</v>
      </c>
      <c r="H115" t="n">
        <v>0.16</v>
      </c>
      <c r="I115" t="n">
        <v>38</v>
      </c>
      <c r="J115" t="n">
        <v>277</v>
      </c>
      <c r="K115" t="n">
        <v>60.56</v>
      </c>
      <c r="L115" t="n">
        <v>2.5</v>
      </c>
      <c r="M115" t="n">
        <v>36</v>
      </c>
      <c r="N115" t="n">
        <v>73.94</v>
      </c>
      <c r="O115" t="n">
        <v>34397.15</v>
      </c>
      <c r="P115" t="n">
        <v>128.87</v>
      </c>
      <c r="Q115" t="n">
        <v>204.14</v>
      </c>
      <c r="R115" t="n">
        <v>45.39</v>
      </c>
      <c r="S115" t="n">
        <v>17.37</v>
      </c>
      <c r="T115" t="n">
        <v>11747.8</v>
      </c>
      <c r="U115" t="n">
        <v>0.38</v>
      </c>
      <c r="V115" t="n">
        <v>0.6899999999999999</v>
      </c>
      <c r="W115" t="n">
        <v>1.2</v>
      </c>
      <c r="X115" t="n">
        <v>0.76</v>
      </c>
      <c r="Y115" t="n">
        <v>1</v>
      </c>
      <c r="Z115" t="n">
        <v>10</v>
      </c>
    </row>
    <row r="116">
      <c r="A116" t="n">
        <v>7</v>
      </c>
      <c r="B116" t="n">
        <v>140</v>
      </c>
      <c r="C116" t="inlineStr">
        <is>
          <t xml:space="preserve">CONCLUIDO	</t>
        </is>
      </c>
      <c r="D116" t="n">
        <v>8.254799999999999</v>
      </c>
      <c r="E116" t="n">
        <v>12.11</v>
      </c>
      <c r="F116" t="n">
        <v>7.39</v>
      </c>
      <c r="G116" t="n">
        <v>12.66</v>
      </c>
      <c r="H116" t="n">
        <v>0.18</v>
      </c>
      <c r="I116" t="n">
        <v>35</v>
      </c>
      <c r="J116" t="n">
        <v>277.48</v>
      </c>
      <c r="K116" t="n">
        <v>60.56</v>
      </c>
      <c r="L116" t="n">
        <v>2.75</v>
      </c>
      <c r="M116" t="n">
        <v>33</v>
      </c>
      <c r="N116" t="n">
        <v>74.18000000000001</v>
      </c>
      <c r="O116" t="n">
        <v>34457.31</v>
      </c>
      <c r="P116" t="n">
        <v>127.66</v>
      </c>
      <c r="Q116" t="n">
        <v>204.23</v>
      </c>
      <c r="R116" t="n">
        <v>43.19</v>
      </c>
      <c r="S116" t="n">
        <v>17.37</v>
      </c>
      <c r="T116" t="n">
        <v>10663.81</v>
      </c>
      <c r="U116" t="n">
        <v>0.4</v>
      </c>
      <c r="V116" t="n">
        <v>0.6899999999999999</v>
      </c>
      <c r="W116" t="n">
        <v>1.2</v>
      </c>
      <c r="X116" t="n">
        <v>0.6899999999999999</v>
      </c>
      <c r="Y116" t="n">
        <v>1</v>
      </c>
      <c r="Z116" t="n">
        <v>10</v>
      </c>
    </row>
    <row r="117">
      <c r="A117" t="n">
        <v>8</v>
      </c>
      <c r="B117" t="n">
        <v>140</v>
      </c>
      <c r="C117" t="inlineStr">
        <is>
          <t xml:space="preserve">CONCLUIDO	</t>
        </is>
      </c>
      <c r="D117" t="n">
        <v>8.410399999999999</v>
      </c>
      <c r="E117" t="n">
        <v>11.89</v>
      </c>
      <c r="F117" t="n">
        <v>7.32</v>
      </c>
      <c r="G117" t="n">
        <v>13.72</v>
      </c>
      <c r="H117" t="n">
        <v>0.19</v>
      </c>
      <c r="I117" t="n">
        <v>32</v>
      </c>
      <c r="J117" t="n">
        <v>277.97</v>
      </c>
      <c r="K117" t="n">
        <v>60.56</v>
      </c>
      <c r="L117" t="n">
        <v>3</v>
      </c>
      <c r="M117" t="n">
        <v>30</v>
      </c>
      <c r="N117" t="n">
        <v>74.42</v>
      </c>
      <c r="O117" t="n">
        <v>34517.57</v>
      </c>
      <c r="P117" t="n">
        <v>126.4</v>
      </c>
      <c r="Q117" t="n">
        <v>204.18</v>
      </c>
      <c r="R117" t="n">
        <v>41.32</v>
      </c>
      <c r="S117" t="n">
        <v>17.37</v>
      </c>
      <c r="T117" t="n">
        <v>9741.82</v>
      </c>
      <c r="U117" t="n">
        <v>0.42</v>
      </c>
      <c r="V117" t="n">
        <v>0.7</v>
      </c>
      <c r="W117" t="n">
        <v>1.19</v>
      </c>
      <c r="X117" t="n">
        <v>0.63</v>
      </c>
      <c r="Y117" t="n">
        <v>1</v>
      </c>
      <c r="Z117" t="n">
        <v>10</v>
      </c>
    </row>
    <row r="118">
      <c r="A118" t="n">
        <v>9</v>
      </c>
      <c r="B118" t="n">
        <v>140</v>
      </c>
      <c r="C118" t="inlineStr">
        <is>
          <t xml:space="preserve">CONCLUIDO	</t>
        </is>
      </c>
      <c r="D118" t="n">
        <v>8.5657</v>
      </c>
      <c r="E118" t="n">
        <v>11.67</v>
      </c>
      <c r="F118" t="n">
        <v>7.26</v>
      </c>
      <c r="G118" t="n">
        <v>15.02</v>
      </c>
      <c r="H118" t="n">
        <v>0.21</v>
      </c>
      <c r="I118" t="n">
        <v>29</v>
      </c>
      <c r="J118" t="n">
        <v>278.46</v>
      </c>
      <c r="K118" t="n">
        <v>60.56</v>
      </c>
      <c r="L118" t="n">
        <v>3.25</v>
      </c>
      <c r="M118" t="n">
        <v>27</v>
      </c>
      <c r="N118" t="n">
        <v>74.66</v>
      </c>
      <c r="O118" t="n">
        <v>34577.92</v>
      </c>
      <c r="P118" t="n">
        <v>125.35</v>
      </c>
      <c r="Q118" t="n">
        <v>204.15</v>
      </c>
      <c r="R118" t="n">
        <v>39.51</v>
      </c>
      <c r="S118" t="n">
        <v>17.37</v>
      </c>
      <c r="T118" t="n">
        <v>8850.780000000001</v>
      </c>
      <c r="U118" t="n">
        <v>0.44</v>
      </c>
      <c r="V118" t="n">
        <v>0.7</v>
      </c>
      <c r="W118" t="n">
        <v>1.18</v>
      </c>
      <c r="X118" t="n">
        <v>0.57</v>
      </c>
      <c r="Y118" t="n">
        <v>1</v>
      </c>
      <c r="Z118" t="n">
        <v>10</v>
      </c>
    </row>
    <row r="119">
      <c r="A119" t="n">
        <v>10</v>
      </c>
      <c r="B119" t="n">
        <v>140</v>
      </c>
      <c r="C119" t="inlineStr">
        <is>
          <t xml:space="preserve">CONCLUIDO	</t>
        </is>
      </c>
      <c r="D119" t="n">
        <v>8.6829</v>
      </c>
      <c r="E119" t="n">
        <v>11.52</v>
      </c>
      <c r="F119" t="n">
        <v>7.21</v>
      </c>
      <c r="G119" t="n">
        <v>16.01</v>
      </c>
      <c r="H119" t="n">
        <v>0.22</v>
      </c>
      <c r="I119" t="n">
        <v>27</v>
      </c>
      <c r="J119" t="n">
        <v>278.95</v>
      </c>
      <c r="K119" t="n">
        <v>60.56</v>
      </c>
      <c r="L119" t="n">
        <v>3.5</v>
      </c>
      <c r="M119" t="n">
        <v>25</v>
      </c>
      <c r="N119" t="n">
        <v>74.90000000000001</v>
      </c>
      <c r="O119" t="n">
        <v>34638.36</v>
      </c>
      <c r="P119" t="n">
        <v>124.32</v>
      </c>
      <c r="Q119" t="n">
        <v>204.18</v>
      </c>
      <c r="R119" t="n">
        <v>37.86</v>
      </c>
      <c r="S119" t="n">
        <v>17.37</v>
      </c>
      <c r="T119" t="n">
        <v>8038.84</v>
      </c>
      <c r="U119" t="n">
        <v>0.46</v>
      </c>
      <c r="V119" t="n">
        <v>0.71</v>
      </c>
      <c r="W119" t="n">
        <v>1.18</v>
      </c>
      <c r="X119" t="n">
        <v>0.51</v>
      </c>
      <c r="Y119" t="n">
        <v>1</v>
      </c>
      <c r="Z119" t="n">
        <v>10</v>
      </c>
    </row>
    <row r="120">
      <c r="A120" t="n">
        <v>11</v>
      </c>
      <c r="B120" t="n">
        <v>140</v>
      </c>
      <c r="C120" t="inlineStr">
        <is>
          <t xml:space="preserve">CONCLUIDO	</t>
        </is>
      </c>
      <c r="D120" t="n">
        <v>8.785</v>
      </c>
      <c r="E120" t="n">
        <v>11.38</v>
      </c>
      <c r="F120" t="n">
        <v>7.18</v>
      </c>
      <c r="G120" t="n">
        <v>17.22</v>
      </c>
      <c r="H120" t="n">
        <v>0.24</v>
      </c>
      <c r="I120" t="n">
        <v>25</v>
      </c>
      <c r="J120" t="n">
        <v>279.44</v>
      </c>
      <c r="K120" t="n">
        <v>60.56</v>
      </c>
      <c r="L120" t="n">
        <v>3.75</v>
      </c>
      <c r="M120" t="n">
        <v>23</v>
      </c>
      <c r="N120" t="n">
        <v>75.14</v>
      </c>
      <c r="O120" t="n">
        <v>34698.9</v>
      </c>
      <c r="P120" t="n">
        <v>123.77</v>
      </c>
      <c r="Q120" t="n">
        <v>204.18</v>
      </c>
      <c r="R120" t="n">
        <v>36.9</v>
      </c>
      <c r="S120" t="n">
        <v>17.37</v>
      </c>
      <c r="T120" t="n">
        <v>7567.79</v>
      </c>
      <c r="U120" t="n">
        <v>0.47</v>
      </c>
      <c r="V120" t="n">
        <v>0.71</v>
      </c>
      <c r="W120" t="n">
        <v>1.18</v>
      </c>
      <c r="X120" t="n">
        <v>0.48</v>
      </c>
      <c r="Y120" t="n">
        <v>1</v>
      </c>
      <c r="Z120" t="n">
        <v>10</v>
      </c>
    </row>
    <row r="121">
      <c r="A121" t="n">
        <v>12</v>
      </c>
      <c r="B121" t="n">
        <v>140</v>
      </c>
      <c r="C121" t="inlineStr">
        <is>
          <t xml:space="preserve">CONCLUIDO	</t>
        </is>
      </c>
      <c r="D121" t="n">
        <v>8.8979</v>
      </c>
      <c r="E121" t="n">
        <v>11.24</v>
      </c>
      <c r="F121" t="n">
        <v>7.14</v>
      </c>
      <c r="G121" t="n">
        <v>18.62</v>
      </c>
      <c r="H121" t="n">
        <v>0.25</v>
      </c>
      <c r="I121" t="n">
        <v>23</v>
      </c>
      <c r="J121" t="n">
        <v>279.94</v>
      </c>
      <c r="K121" t="n">
        <v>60.56</v>
      </c>
      <c r="L121" t="n">
        <v>4</v>
      </c>
      <c r="M121" t="n">
        <v>21</v>
      </c>
      <c r="N121" t="n">
        <v>75.38</v>
      </c>
      <c r="O121" t="n">
        <v>34759.54</v>
      </c>
      <c r="P121" t="n">
        <v>122.96</v>
      </c>
      <c r="Q121" t="n">
        <v>204.19</v>
      </c>
      <c r="R121" t="n">
        <v>35.67</v>
      </c>
      <c r="S121" t="n">
        <v>17.37</v>
      </c>
      <c r="T121" t="n">
        <v>6961.52</v>
      </c>
      <c r="U121" t="n">
        <v>0.49</v>
      </c>
      <c r="V121" t="n">
        <v>0.72</v>
      </c>
      <c r="W121" t="n">
        <v>1.17</v>
      </c>
      <c r="X121" t="n">
        <v>0.44</v>
      </c>
      <c r="Y121" t="n">
        <v>1</v>
      </c>
      <c r="Z121" t="n">
        <v>10</v>
      </c>
    </row>
    <row r="122">
      <c r="A122" t="n">
        <v>13</v>
      </c>
      <c r="B122" t="n">
        <v>140</v>
      </c>
      <c r="C122" t="inlineStr">
        <is>
          <t xml:space="preserve">CONCLUIDO	</t>
        </is>
      </c>
      <c r="D122" t="n">
        <v>8.9604</v>
      </c>
      <c r="E122" t="n">
        <v>11.16</v>
      </c>
      <c r="F122" t="n">
        <v>7.11</v>
      </c>
      <c r="G122" t="n">
        <v>19.39</v>
      </c>
      <c r="H122" t="n">
        <v>0.27</v>
      </c>
      <c r="I122" t="n">
        <v>22</v>
      </c>
      <c r="J122" t="n">
        <v>280.43</v>
      </c>
      <c r="K122" t="n">
        <v>60.56</v>
      </c>
      <c r="L122" t="n">
        <v>4.25</v>
      </c>
      <c r="M122" t="n">
        <v>20</v>
      </c>
      <c r="N122" t="n">
        <v>75.62</v>
      </c>
      <c r="O122" t="n">
        <v>34820.27</v>
      </c>
      <c r="P122" t="n">
        <v>122.52</v>
      </c>
      <c r="Q122" t="n">
        <v>204.17</v>
      </c>
      <c r="R122" t="n">
        <v>34.98</v>
      </c>
      <c r="S122" t="n">
        <v>17.37</v>
      </c>
      <c r="T122" t="n">
        <v>6623.97</v>
      </c>
      <c r="U122" t="n">
        <v>0.5</v>
      </c>
      <c r="V122" t="n">
        <v>0.72</v>
      </c>
      <c r="W122" t="n">
        <v>1.17</v>
      </c>
      <c r="X122" t="n">
        <v>0.42</v>
      </c>
      <c r="Y122" t="n">
        <v>1</v>
      </c>
      <c r="Z122" t="n">
        <v>10</v>
      </c>
    </row>
    <row r="123">
      <c r="A123" t="n">
        <v>14</v>
      </c>
      <c r="B123" t="n">
        <v>140</v>
      </c>
      <c r="C123" t="inlineStr">
        <is>
          <t xml:space="preserve">CONCLUIDO	</t>
        </is>
      </c>
      <c r="D123" t="n">
        <v>9.0128</v>
      </c>
      <c r="E123" t="n">
        <v>11.1</v>
      </c>
      <c r="F123" t="n">
        <v>7.1</v>
      </c>
      <c r="G123" t="n">
        <v>20.28</v>
      </c>
      <c r="H123" t="n">
        <v>0.29</v>
      </c>
      <c r="I123" t="n">
        <v>21</v>
      </c>
      <c r="J123" t="n">
        <v>280.92</v>
      </c>
      <c r="K123" t="n">
        <v>60.56</v>
      </c>
      <c r="L123" t="n">
        <v>4.5</v>
      </c>
      <c r="M123" t="n">
        <v>19</v>
      </c>
      <c r="N123" t="n">
        <v>75.87</v>
      </c>
      <c r="O123" t="n">
        <v>34881.09</v>
      </c>
      <c r="P123" t="n">
        <v>122.18</v>
      </c>
      <c r="Q123" t="n">
        <v>204.19</v>
      </c>
      <c r="R123" t="n">
        <v>34.34</v>
      </c>
      <c r="S123" t="n">
        <v>17.37</v>
      </c>
      <c r="T123" t="n">
        <v>6309.07</v>
      </c>
      <c r="U123" t="n">
        <v>0.51</v>
      </c>
      <c r="V123" t="n">
        <v>0.72</v>
      </c>
      <c r="W123" t="n">
        <v>1.18</v>
      </c>
      <c r="X123" t="n">
        <v>0.41</v>
      </c>
      <c r="Y123" t="n">
        <v>1</v>
      </c>
      <c r="Z123" t="n">
        <v>10</v>
      </c>
    </row>
    <row r="124">
      <c r="A124" t="n">
        <v>15</v>
      </c>
      <c r="B124" t="n">
        <v>140</v>
      </c>
      <c r="C124" t="inlineStr">
        <is>
          <t xml:space="preserve">CONCLUIDO	</t>
        </is>
      </c>
      <c r="D124" t="n">
        <v>9.078099999999999</v>
      </c>
      <c r="E124" t="n">
        <v>11.02</v>
      </c>
      <c r="F124" t="n">
        <v>7.07</v>
      </c>
      <c r="G124" t="n">
        <v>21.21</v>
      </c>
      <c r="H124" t="n">
        <v>0.3</v>
      </c>
      <c r="I124" t="n">
        <v>20</v>
      </c>
      <c r="J124" t="n">
        <v>281.41</v>
      </c>
      <c r="K124" t="n">
        <v>60.56</v>
      </c>
      <c r="L124" t="n">
        <v>4.75</v>
      </c>
      <c r="M124" t="n">
        <v>18</v>
      </c>
      <c r="N124" t="n">
        <v>76.11</v>
      </c>
      <c r="O124" t="n">
        <v>34942.02</v>
      </c>
      <c r="P124" t="n">
        <v>121.63</v>
      </c>
      <c r="Q124" t="n">
        <v>204.17</v>
      </c>
      <c r="R124" t="n">
        <v>33.72</v>
      </c>
      <c r="S124" t="n">
        <v>17.37</v>
      </c>
      <c r="T124" t="n">
        <v>6002.67</v>
      </c>
      <c r="U124" t="n">
        <v>0.52</v>
      </c>
      <c r="V124" t="n">
        <v>0.72</v>
      </c>
      <c r="W124" t="n">
        <v>1.17</v>
      </c>
      <c r="X124" t="n">
        <v>0.38</v>
      </c>
      <c r="Y124" t="n">
        <v>1</v>
      </c>
      <c r="Z124" t="n">
        <v>10</v>
      </c>
    </row>
    <row r="125">
      <c r="A125" t="n">
        <v>16</v>
      </c>
      <c r="B125" t="n">
        <v>140</v>
      </c>
      <c r="C125" t="inlineStr">
        <is>
          <t xml:space="preserve">CONCLUIDO	</t>
        </is>
      </c>
      <c r="D125" t="n">
        <v>9.132400000000001</v>
      </c>
      <c r="E125" t="n">
        <v>10.95</v>
      </c>
      <c r="F125" t="n">
        <v>7.06</v>
      </c>
      <c r="G125" t="n">
        <v>22.28</v>
      </c>
      <c r="H125" t="n">
        <v>0.32</v>
      </c>
      <c r="I125" t="n">
        <v>19</v>
      </c>
      <c r="J125" t="n">
        <v>281.91</v>
      </c>
      <c r="K125" t="n">
        <v>60.56</v>
      </c>
      <c r="L125" t="n">
        <v>5</v>
      </c>
      <c r="M125" t="n">
        <v>17</v>
      </c>
      <c r="N125" t="n">
        <v>76.34999999999999</v>
      </c>
      <c r="O125" t="n">
        <v>35003.04</v>
      </c>
      <c r="P125" t="n">
        <v>121.38</v>
      </c>
      <c r="Q125" t="n">
        <v>204.14</v>
      </c>
      <c r="R125" t="n">
        <v>33.31</v>
      </c>
      <c r="S125" t="n">
        <v>17.37</v>
      </c>
      <c r="T125" t="n">
        <v>5803.54</v>
      </c>
      <c r="U125" t="n">
        <v>0.52</v>
      </c>
      <c r="V125" t="n">
        <v>0.72</v>
      </c>
      <c r="W125" t="n">
        <v>1.16</v>
      </c>
      <c r="X125" t="n">
        <v>0.36</v>
      </c>
      <c r="Y125" t="n">
        <v>1</v>
      </c>
      <c r="Z125" t="n">
        <v>10</v>
      </c>
    </row>
    <row r="126">
      <c r="A126" t="n">
        <v>17</v>
      </c>
      <c r="B126" t="n">
        <v>140</v>
      </c>
      <c r="C126" t="inlineStr">
        <is>
          <t xml:space="preserve">CONCLUIDO	</t>
        </is>
      </c>
      <c r="D126" t="n">
        <v>9.200799999999999</v>
      </c>
      <c r="E126" t="n">
        <v>10.87</v>
      </c>
      <c r="F126" t="n">
        <v>7.03</v>
      </c>
      <c r="G126" t="n">
        <v>23.43</v>
      </c>
      <c r="H126" t="n">
        <v>0.33</v>
      </c>
      <c r="I126" t="n">
        <v>18</v>
      </c>
      <c r="J126" t="n">
        <v>282.4</v>
      </c>
      <c r="K126" t="n">
        <v>60.56</v>
      </c>
      <c r="L126" t="n">
        <v>5.25</v>
      </c>
      <c r="M126" t="n">
        <v>16</v>
      </c>
      <c r="N126" t="n">
        <v>76.59999999999999</v>
      </c>
      <c r="O126" t="n">
        <v>35064.15</v>
      </c>
      <c r="P126" t="n">
        <v>120.81</v>
      </c>
      <c r="Q126" t="n">
        <v>204.15</v>
      </c>
      <c r="R126" t="n">
        <v>32.12</v>
      </c>
      <c r="S126" t="n">
        <v>17.37</v>
      </c>
      <c r="T126" t="n">
        <v>5211.66</v>
      </c>
      <c r="U126" t="n">
        <v>0.54</v>
      </c>
      <c r="V126" t="n">
        <v>0.73</v>
      </c>
      <c r="W126" t="n">
        <v>1.17</v>
      </c>
      <c r="X126" t="n">
        <v>0.34</v>
      </c>
      <c r="Y126" t="n">
        <v>1</v>
      </c>
      <c r="Z126" t="n">
        <v>10</v>
      </c>
    </row>
    <row r="127">
      <c r="A127" t="n">
        <v>18</v>
      </c>
      <c r="B127" t="n">
        <v>140</v>
      </c>
      <c r="C127" t="inlineStr">
        <is>
          <t xml:space="preserve">CONCLUIDO	</t>
        </is>
      </c>
      <c r="D127" t="n">
        <v>9.2471</v>
      </c>
      <c r="E127" t="n">
        <v>10.81</v>
      </c>
      <c r="F127" t="n">
        <v>7.03</v>
      </c>
      <c r="G127" t="n">
        <v>24.8</v>
      </c>
      <c r="H127" t="n">
        <v>0.35</v>
      </c>
      <c r="I127" t="n">
        <v>17</v>
      </c>
      <c r="J127" t="n">
        <v>282.9</v>
      </c>
      <c r="K127" t="n">
        <v>60.56</v>
      </c>
      <c r="L127" t="n">
        <v>5.5</v>
      </c>
      <c r="M127" t="n">
        <v>15</v>
      </c>
      <c r="N127" t="n">
        <v>76.84999999999999</v>
      </c>
      <c r="O127" t="n">
        <v>35125.37</v>
      </c>
      <c r="P127" t="n">
        <v>120.68</v>
      </c>
      <c r="Q127" t="n">
        <v>204.14</v>
      </c>
      <c r="R127" t="n">
        <v>32.01</v>
      </c>
      <c r="S127" t="n">
        <v>17.37</v>
      </c>
      <c r="T127" t="n">
        <v>5160.95</v>
      </c>
      <c r="U127" t="n">
        <v>0.54</v>
      </c>
      <c r="V127" t="n">
        <v>0.73</v>
      </c>
      <c r="W127" t="n">
        <v>1.17</v>
      </c>
      <c r="X127" t="n">
        <v>0.33</v>
      </c>
      <c r="Y127" t="n">
        <v>1</v>
      </c>
      <c r="Z127" t="n">
        <v>10</v>
      </c>
    </row>
    <row r="128">
      <c r="A128" t="n">
        <v>19</v>
      </c>
      <c r="B128" t="n">
        <v>140</v>
      </c>
      <c r="C128" t="inlineStr">
        <is>
          <t xml:space="preserve">CONCLUIDO	</t>
        </is>
      </c>
      <c r="D128" t="n">
        <v>9.324999999999999</v>
      </c>
      <c r="E128" t="n">
        <v>10.72</v>
      </c>
      <c r="F128" t="n">
        <v>6.99</v>
      </c>
      <c r="G128" t="n">
        <v>26.2</v>
      </c>
      <c r="H128" t="n">
        <v>0.36</v>
      </c>
      <c r="I128" t="n">
        <v>16</v>
      </c>
      <c r="J128" t="n">
        <v>283.4</v>
      </c>
      <c r="K128" t="n">
        <v>60.56</v>
      </c>
      <c r="L128" t="n">
        <v>5.75</v>
      </c>
      <c r="M128" t="n">
        <v>14</v>
      </c>
      <c r="N128" t="n">
        <v>77.09</v>
      </c>
      <c r="O128" t="n">
        <v>35186.68</v>
      </c>
      <c r="P128" t="n">
        <v>119.99</v>
      </c>
      <c r="Q128" t="n">
        <v>204.16</v>
      </c>
      <c r="R128" t="n">
        <v>31.2</v>
      </c>
      <c r="S128" t="n">
        <v>17.37</v>
      </c>
      <c r="T128" t="n">
        <v>4761.16</v>
      </c>
      <c r="U128" t="n">
        <v>0.5600000000000001</v>
      </c>
      <c r="V128" t="n">
        <v>0.73</v>
      </c>
      <c r="W128" t="n">
        <v>1.16</v>
      </c>
      <c r="X128" t="n">
        <v>0.3</v>
      </c>
      <c r="Y128" t="n">
        <v>1</v>
      </c>
      <c r="Z128" t="n">
        <v>10</v>
      </c>
    </row>
    <row r="129">
      <c r="A129" t="n">
        <v>20</v>
      </c>
      <c r="B129" t="n">
        <v>140</v>
      </c>
      <c r="C129" t="inlineStr">
        <is>
          <t xml:space="preserve">CONCLUIDO	</t>
        </is>
      </c>
      <c r="D129" t="n">
        <v>9.3064</v>
      </c>
      <c r="E129" t="n">
        <v>10.75</v>
      </c>
      <c r="F129" t="n">
        <v>7.01</v>
      </c>
      <c r="G129" t="n">
        <v>26.28</v>
      </c>
      <c r="H129" t="n">
        <v>0.38</v>
      </c>
      <c r="I129" t="n">
        <v>16</v>
      </c>
      <c r="J129" t="n">
        <v>283.9</v>
      </c>
      <c r="K129" t="n">
        <v>60.56</v>
      </c>
      <c r="L129" t="n">
        <v>6</v>
      </c>
      <c r="M129" t="n">
        <v>14</v>
      </c>
      <c r="N129" t="n">
        <v>77.34</v>
      </c>
      <c r="O129" t="n">
        <v>35248.1</v>
      </c>
      <c r="P129" t="n">
        <v>120.29</v>
      </c>
      <c r="Q129" t="n">
        <v>204.14</v>
      </c>
      <c r="R129" t="n">
        <v>31.71</v>
      </c>
      <c r="S129" t="n">
        <v>17.37</v>
      </c>
      <c r="T129" t="n">
        <v>5018.93</v>
      </c>
      <c r="U129" t="n">
        <v>0.55</v>
      </c>
      <c r="V129" t="n">
        <v>0.73</v>
      </c>
      <c r="W129" t="n">
        <v>1.17</v>
      </c>
      <c r="X129" t="n">
        <v>0.32</v>
      </c>
      <c r="Y129" t="n">
        <v>1</v>
      </c>
      <c r="Z129" t="n">
        <v>10</v>
      </c>
    </row>
    <row r="130">
      <c r="A130" t="n">
        <v>21</v>
      </c>
      <c r="B130" t="n">
        <v>140</v>
      </c>
      <c r="C130" t="inlineStr">
        <is>
          <t xml:space="preserve">CONCLUIDO	</t>
        </is>
      </c>
      <c r="D130" t="n">
        <v>9.387499999999999</v>
      </c>
      <c r="E130" t="n">
        <v>10.65</v>
      </c>
      <c r="F130" t="n">
        <v>6.97</v>
      </c>
      <c r="G130" t="n">
        <v>27.87</v>
      </c>
      <c r="H130" t="n">
        <v>0.39</v>
      </c>
      <c r="I130" t="n">
        <v>15</v>
      </c>
      <c r="J130" t="n">
        <v>284.4</v>
      </c>
      <c r="K130" t="n">
        <v>60.56</v>
      </c>
      <c r="L130" t="n">
        <v>6.25</v>
      </c>
      <c r="M130" t="n">
        <v>13</v>
      </c>
      <c r="N130" t="n">
        <v>77.59</v>
      </c>
      <c r="O130" t="n">
        <v>35309.61</v>
      </c>
      <c r="P130" t="n">
        <v>119.6</v>
      </c>
      <c r="Q130" t="n">
        <v>204.14</v>
      </c>
      <c r="R130" t="n">
        <v>30.5</v>
      </c>
      <c r="S130" t="n">
        <v>17.37</v>
      </c>
      <c r="T130" t="n">
        <v>4418.05</v>
      </c>
      <c r="U130" t="n">
        <v>0.57</v>
      </c>
      <c r="V130" t="n">
        <v>0.73</v>
      </c>
      <c r="W130" t="n">
        <v>1.16</v>
      </c>
      <c r="X130" t="n">
        <v>0.28</v>
      </c>
      <c r="Y130" t="n">
        <v>1</v>
      </c>
      <c r="Z130" t="n">
        <v>10</v>
      </c>
    </row>
    <row r="131">
      <c r="A131" t="n">
        <v>22</v>
      </c>
      <c r="B131" t="n">
        <v>140</v>
      </c>
      <c r="C131" t="inlineStr">
        <is>
          <t xml:space="preserve">CONCLUIDO	</t>
        </is>
      </c>
      <c r="D131" t="n">
        <v>9.381399999999999</v>
      </c>
      <c r="E131" t="n">
        <v>10.66</v>
      </c>
      <c r="F131" t="n">
        <v>6.97</v>
      </c>
      <c r="G131" t="n">
        <v>27.9</v>
      </c>
      <c r="H131" t="n">
        <v>0.41</v>
      </c>
      <c r="I131" t="n">
        <v>15</v>
      </c>
      <c r="J131" t="n">
        <v>284.89</v>
      </c>
      <c r="K131" t="n">
        <v>60.56</v>
      </c>
      <c r="L131" t="n">
        <v>6.5</v>
      </c>
      <c r="M131" t="n">
        <v>13</v>
      </c>
      <c r="N131" t="n">
        <v>77.84</v>
      </c>
      <c r="O131" t="n">
        <v>35371.22</v>
      </c>
      <c r="P131" t="n">
        <v>119.55</v>
      </c>
      <c r="Q131" t="n">
        <v>204.14</v>
      </c>
      <c r="R131" t="n">
        <v>30.54</v>
      </c>
      <c r="S131" t="n">
        <v>17.37</v>
      </c>
      <c r="T131" t="n">
        <v>4435.95</v>
      </c>
      <c r="U131" t="n">
        <v>0.57</v>
      </c>
      <c r="V131" t="n">
        <v>0.73</v>
      </c>
      <c r="W131" t="n">
        <v>1.16</v>
      </c>
      <c r="X131" t="n">
        <v>0.28</v>
      </c>
      <c r="Y131" t="n">
        <v>1</v>
      </c>
      <c r="Z131" t="n">
        <v>10</v>
      </c>
    </row>
    <row r="132">
      <c r="A132" t="n">
        <v>23</v>
      </c>
      <c r="B132" t="n">
        <v>140</v>
      </c>
      <c r="C132" t="inlineStr">
        <is>
          <t xml:space="preserve">CONCLUIDO	</t>
        </is>
      </c>
      <c r="D132" t="n">
        <v>9.452299999999999</v>
      </c>
      <c r="E132" t="n">
        <v>10.58</v>
      </c>
      <c r="F132" t="n">
        <v>6.95</v>
      </c>
      <c r="G132" t="n">
        <v>29.77</v>
      </c>
      <c r="H132" t="n">
        <v>0.42</v>
      </c>
      <c r="I132" t="n">
        <v>14</v>
      </c>
      <c r="J132" t="n">
        <v>285.39</v>
      </c>
      <c r="K132" t="n">
        <v>60.56</v>
      </c>
      <c r="L132" t="n">
        <v>6.75</v>
      </c>
      <c r="M132" t="n">
        <v>12</v>
      </c>
      <c r="N132" t="n">
        <v>78.09</v>
      </c>
      <c r="O132" t="n">
        <v>35432.93</v>
      </c>
      <c r="P132" t="n">
        <v>119.06</v>
      </c>
      <c r="Q132" t="n">
        <v>204.17</v>
      </c>
      <c r="R132" t="n">
        <v>29.81</v>
      </c>
      <c r="S132" t="n">
        <v>17.37</v>
      </c>
      <c r="T132" t="n">
        <v>4079.2</v>
      </c>
      <c r="U132" t="n">
        <v>0.58</v>
      </c>
      <c r="V132" t="n">
        <v>0.74</v>
      </c>
      <c r="W132" t="n">
        <v>1.16</v>
      </c>
      <c r="X132" t="n">
        <v>0.26</v>
      </c>
      <c r="Y132" t="n">
        <v>1</v>
      </c>
      <c r="Z132" t="n">
        <v>10</v>
      </c>
    </row>
    <row r="133">
      <c r="A133" t="n">
        <v>24</v>
      </c>
      <c r="B133" t="n">
        <v>140</v>
      </c>
      <c r="C133" t="inlineStr">
        <is>
          <t xml:space="preserve">CONCLUIDO	</t>
        </is>
      </c>
      <c r="D133" t="n">
        <v>9.444599999999999</v>
      </c>
      <c r="E133" t="n">
        <v>10.59</v>
      </c>
      <c r="F133" t="n">
        <v>6.96</v>
      </c>
      <c r="G133" t="n">
        <v>29.81</v>
      </c>
      <c r="H133" t="n">
        <v>0.44</v>
      </c>
      <c r="I133" t="n">
        <v>14</v>
      </c>
      <c r="J133" t="n">
        <v>285.9</v>
      </c>
      <c r="K133" t="n">
        <v>60.56</v>
      </c>
      <c r="L133" t="n">
        <v>7</v>
      </c>
      <c r="M133" t="n">
        <v>12</v>
      </c>
      <c r="N133" t="n">
        <v>78.34</v>
      </c>
      <c r="O133" t="n">
        <v>35494.74</v>
      </c>
      <c r="P133" t="n">
        <v>119.12</v>
      </c>
      <c r="Q133" t="n">
        <v>204.14</v>
      </c>
      <c r="R133" t="n">
        <v>30.03</v>
      </c>
      <c r="S133" t="n">
        <v>17.37</v>
      </c>
      <c r="T133" t="n">
        <v>4185.61</v>
      </c>
      <c r="U133" t="n">
        <v>0.58</v>
      </c>
      <c r="V133" t="n">
        <v>0.73</v>
      </c>
      <c r="W133" t="n">
        <v>1.16</v>
      </c>
      <c r="X133" t="n">
        <v>0.26</v>
      </c>
      <c r="Y133" t="n">
        <v>1</v>
      </c>
      <c r="Z133" t="n">
        <v>10</v>
      </c>
    </row>
    <row r="134">
      <c r="A134" t="n">
        <v>25</v>
      </c>
      <c r="B134" t="n">
        <v>140</v>
      </c>
      <c r="C134" t="inlineStr">
        <is>
          <t xml:space="preserve">CONCLUIDO	</t>
        </is>
      </c>
      <c r="D134" t="n">
        <v>9.517300000000001</v>
      </c>
      <c r="E134" t="n">
        <v>10.51</v>
      </c>
      <c r="F134" t="n">
        <v>6.93</v>
      </c>
      <c r="G134" t="n">
        <v>31.97</v>
      </c>
      <c r="H134" t="n">
        <v>0.45</v>
      </c>
      <c r="I134" t="n">
        <v>13</v>
      </c>
      <c r="J134" t="n">
        <v>286.4</v>
      </c>
      <c r="K134" t="n">
        <v>60.56</v>
      </c>
      <c r="L134" t="n">
        <v>7.25</v>
      </c>
      <c r="M134" t="n">
        <v>11</v>
      </c>
      <c r="N134" t="n">
        <v>78.59</v>
      </c>
      <c r="O134" t="n">
        <v>35556.78</v>
      </c>
      <c r="P134" t="n">
        <v>118.58</v>
      </c>
      <c r="Q134" t="n">
        <v>204.18</v>
      </c>
      <c r="R134" t="n">
        <v>29.21</v>
      </c>
      <c r="S134" t="n">
        <v>17.37</v>
      </c>
      <c r="T134" t="n">
        <v>3782.98</v>
      </c>
      <c r="U134" t="n">
        <v>0.59</v>
      </c>
      <c r="V134" t="n">
        <v>0.74</v>
      </c>
      <c r="W134" t="n">
        <v>1.15</v>
      </c>
      <c r="X134" t="n">
        <v>0.24</v>
      </c>
      <c r="Y134" t="n">
        <v>1</v>
      </c>
      <c r="Z134" t="n">
        <v>10</v>
      </c>
    </row>
    <row r="135">
      <c r="A135" t="n">
        <v>26</v>
      </c>
      <c r="B135" t="n">
        <v>140</v>
      </c>
      <c r="C135" t="inlineStr">
        <is>
          <t xml:space="preserve">CONCLUIDO	</t>
        </is>
      </c>
      <c r="D135" t="n">
        <v>9.517799999999999</v>
      </c>
      <c r="E135" t="n">
        <v>10.51</v>
      </c>
      <c r="F135" t="n">
        <v>6.93</v>
      </c>
      <c r="G135" t="n">
        <v>31.97</v>
      </c>
      <c r="H135" t="n">
        <v>0.47</v>
      </c>
      <c r="I135" t="n">
        <v>13</v>
      </c>
      <c r="J135" t="n">
        <v>286.9</v>
      </c>
      <c r="K135" t="n">
        <v>60.56</v>
      </c>
      <c r="L135" t="n">
        <v>7.5</v>
      </c>
      <c r="M135" t="n">
        <v>11</v>
      </c>
      <c r="N135" t="n">
        <v>78.84999999999999</v>
      </c>
      <c r="O135" t="n">
        <v>35618.8</v>
      </c>
      <c r="P135" t="n">
        <v>118.56</v>
      </c>
      <c r="Q135" t="n">
        <v>204.14</v>
      </c>
      <c r="R135" t="n">
        <v>29.05</v>
      </c>
      <c r="S135" t="n">
        <v>17.37</v>
      </c>
      <c r="T135" t="n">
        <v>3700.96</v>
      </c>
      <c r="U135" t="n">
        <v>0.6</v>
      </c>
      <c r="V135" t="n">
        <v>0.74</v>
      </c>
      <c r="W135" t="n">
        <v>1.16</v>
      </c>
      <c r="X135" t="n">
        <v>0.24</v>
      </c>
      <c r="Y135" t="n">
        <v>1</v>
      </c>
      <c r="Z135" t="n">
        <v>10</v>
      </c>
    </row>
    <row r="136">
      <c r="A136" t="n">
        <v>27</v>
      </c>
      <c r="B136" t="n">
        <v>140</v>
      </c>
      <c r="C136" t="inlineStr">
        <is>
          <t xml:space="preserve">CONCLUIDO	</t>
        </is>
      </c>
      <c r="D136" t="n">
        <v>9.579599999999999</v>
      </c>
      <c r="E136" t="n">
        <v>10.44</v>
      </c>
      <c r="F136" t="n">
        <v>6.91</v>
      </c>
      <c r="G136" t="n">
        <v>34.56</v>
      </c>
      <c r="H136" t="n">
        <v>0.48</v>
      </c>
      <c r="I136" t="n">
        <v>12</v>
      </c>
      <c r="J136" t="n">
        <v>287.41</v>
      </c>
      <c r="K136" t="n">
        <v>60.56</v>
      </c>
      <c r="L136" t="n">
        <v>7.75</v>
      </c>
      <c r="M136" t="n">
        <v>10</v>
      </c>
      <c r="N136" t="n">
        <v>79.09999999999999</v>
      </c>
      <c r="O136" t="n">
        <v>35680.92</v>
      </c>
      <c r="P136" t="n">
        <v>118.18</v>
      </c>
      <c r="Q136" t="n">
        <v>204.14</v>
      </c>
      <c r="R136" t="n">
        <v>28.75</v>
      </c>
      <c r="S136" t="n">
        <v>17.37</v>
      </c>
      <c r="T136" t="n">
        <v>3558.14</v>
      </c>
      <c r="U136" t="n">
        <v>0.6</v>
      </c>
      <c r="V136" t="n">
        <v>0.74</v>
      </c>
      <c r="W136" t="n">
        <v>1.15</v>
      </c>
      <c r="X136" t="n">
        <v>0.22</v>
      </c>
      <c r="Y136" t="n">
        <v>1</v>
      </c>
      <c r="Z136" t="n">
        <v>10</v>
      </c>
    </row>
    <row r="137">
      <c r="A137" t="n">
        <v>28</v>
      </c>
      <c r="B137" t="n">
        <v>140</v>
      </c>
      <c r="C137" t="inlineStr">
        <is>
          <t xml:space="preserve">CONCLUIDO	</t>
        </is>
      </c>
      <c r="D137" t="n">
        <v>9.575699999999999</v>
      </c>
      <c r="E137" t="n">
        <v>10.44</v>
      </c>
      <c r="F137" t="n">
        <v>6.92</v>
      </c>
      <c r="G137" t="n">
        <v>34.58</v>
      </c>
      <c r="H137" t="n">
        <v>0.49</v>
      </c>
      <c r="I137" t="n">
        <v>12</v>
      </c>
      <c r="J137" t="n">
        <v>287.91</v>
      </c>
      <c r="K137" t="n">
        <v>60.56</v>
      </c>
      <c r="L137" t="n">
        <v>8</v>
      </c>
      <c r="M137" t="n">
        <v>10</v>
      </c>
      <c r="N137" t="n">
        <v>79.36</v>
      </c>
      <c r="O137" t="n">
        <v>35743.15</v>
      </c>
      <c r="P137" t="n">
        <v>118.26</v>
      </c>
      <c r="Q137" t="n">
        <v>204.16</v>
      </c>
      <c r="R137" t="n">
        <v>28.67</v>
      </c>
      <c r="S137" t="n">
        <v>17.37</v>
      </c>
      <c r="T137" t="n">
        <v>3519.15</v>
      </c>
      <c r="U137" t="n">
        <v>0.61</v>
      </c>
      <c r="V137" t="n">
        <v>0.74</v>
      </c>
      <c r="W137" t="n">
        <v>1.16</v>
      </c>
      <c r="X137" t="n">
        <v>0.22</v>
      </c>
      <c r="Y137" t="n">
        <v>1</v>
      </c>
      <c r="Z137" t="n">
        <v>10</v>
      </c>
    </row>
    <row r="138">
      <c r="A138" t="n">
        <v>29</v>
      </c>
      <c r="B138" t="n">
        <v>140</v>
      </c>
      <c r="C138" t="inlineStr">
        <is>
          <t xml:space="preserve">CONCLUIDO	</t>
        </is>
      </c>
      <c r="D138" t="n">
        <v>9.5806</v>
      </c>
      <c r="E138" t="n">
        <v>10.44</v>
      </c>
      <c r="F138" t="n">
        <v>6.91</v>
      </c>
      <c r="G138" t="n">
        <v>34.55</v>
      </c>
      <c r="H138" t="n">
        <v>0.51</v>
      </c>
      <c r="I138" t="n">
        <v>12</v>
      </c>
      <c r="J138" t="n">
        <v>288.42</v>
      </c>
      <c r="K138" t="n">
        <v>60.56</v>
      </c>
      <c r="L138" t="n">
        <v>8.25</v>
      </c>
      <c r="M138" t="n">
        <v>10</v>
      </c>
      <c r="N138" t="n">
        <v>79.61</v>
      </c>
      <c r="O138" t="n">
        <v>35805.48</v>
      </c>
      <c r="P138" t="n">
        <v>118.04</v>
      </c>
      <c r="Q138" t="n">
        <v>204.16</v>
      </c>
      <c r="R138" t="n">
        <v>28.79</v>
      </c>
      <c r="S138" t="n">
        <v>17.37</v>
      </c>
      <c r="T138" t="n">
        <v>3576.88</v>
      </c>
      <c r="U138" t="n">
        <v>0.6</v>
      </c>
      <c r="V138" t="n">
        <v>0.74</v>
      </c>
      <c r="W138" t="n">
        <v>1.15</v>
      </c>
      <c r="X138" t="n">
        <v>0.22</v>
      </c>
      <c r="Y138" t="n">
        <v>1</v>
      </c>
      <c r="Z138" t="n">
        <v>10</v>
      </c>
    </row>
    <row r="139">
      <c r="A139" t="n">
        <v>30</v>
      </c>
      <c r="B139" t="n">
        <v>140</v>
      </c>
      <c r="C139" t="inlineStr">
        <is>
          <t xml:space="preserve">CONCLUIDO	</t>
        </is>
      </c>
      <c r="D139" t="n">
        <v>9.6538</v>
      </c>
      <c r="E139" t="n">
        <v>10.36</v>
      </c>
      <c r="F139" t="n">
        <v>6.88</v>
      </c>
      <c r="G139" t="n">
        <v>37.54</v>
      </c>
      <c r="H139" t="n">
        <v>0.52</v>
      </c>
      <c r="I139" t="n">
        <v>11</v>
      </c>
      <c r="J139" t="n">
        <v>288.92</v>
      </c>
      <c r="K139" t="n">
        <v>60.56</v>
      </c>
      <c r="L139" t="n">
        <v>8.5</v>
      </c>
      <c r="M139" t="n">
        <v>9</v>
      </c>
      <c r="N139" t="n">
        <v>79.87</v>
      </c>
      <c r="O139" t="n">
        <v>35867.91</v>
      </c>
      <c r="P139" t="n">
        <v>117.4</v>
      </c>
      <c r="Q139" t="n">
        <v>204.14</v>
      </c>
      <c r="R139" t="n">
        <v>27.66</v>
      </c>
      <c r="S139" t="n">
        <v>17.37</v>
      </c>
      <c r="T139" t="n">
        <v>3019.72</v>
      </c>
      <c r="U139" t="n">
        <v>0.63</v>
      </c>
      <c r="V139" t="n">
        <v>0.74</v>
      </c>
      <c r="W139" t="n">
        <v>1.16</v>
      </c>
      <c r="X139" t="n">
        <v>0.19</v>
      </c>
      <c r="Y139" t="n">
        <v>1</v>
      </c>
      <c r="Z139" t="n">
        <v>10</v>
      </c>
    </row>
    <row r="140">
      <c r="A140" t="n">
        <v>31</v>
      </c>
      <c r="B140" t="n">
        <v>140</v>
      </c>
      <c r="C140" t="inlineStr">
        <is>
          <t xml:space="preserve">CONCLUIDO	</t>
        </is>
      </c>
      <c r="D140" t="n">
        <v>9.6569</v>
      </c>
      <c r="E140" t="n">
        <v>10.36</v>
      </c>
      <c r="F140" t="n">
        <v>6.88</v>
      </c>
      <c r="G140" t="n">
        <v>37.53</v>
      </c>
      <c r="H140" t="n">
        <v>0.54</v>
      </c>
      <c r="I140" t="n">
        <v>11</v>
      </c>
      <c r="J140" t="n">
        <v>289.43</v>
      </c>
      <c r="K140" t="n">
        <v>60.56</v>
      </c>
      <c r="L140" t="n">
        <v>8.75</v>
      </c>
      <c r="M140" t="n">
        <v>9</v>
      </c>
      <c r="N140" t="n">
        <v>80.12</v>
      </c>
      <c r="O140" t="n">
        <v>35930.44</v>
      </c>
      <c r="P140" t="n">
        <v>117.31</v>
      </c>
      <c r="Q140" t="n">
        <v>204.17</v>
      </c>
      <c r="R140" t="n">
        <v>27.73</v>
      </c>
      <c r="S140" t="n">
        <v>17.37</v>
      </c>
      <c r="T140" t="n">
        <v>3053.26</v>
      </c>
      <c r="U140" t="n">
        <v>0.63</v>
      </c>
      <c r="V140" t="n">
        <v>0.74</v>
      </c>
      <c r="W140" t="n">
        <v>1.15</v>
      </c>
      <c r="X140" t="n">
        <v>0.19</v>
      </c>
      <c r="Y140" t="n">
        <v>1</v>
      </c>
      <c r="Z140" t="n">
        <v>10</v>
      </c>
    </row>
    <row r="141">
      <c r="A141" t="n">
        <v>32</v>
      </c>
      <c r="B141" t="n">
        <v>140</v>
      </c>
      <c r="C141" t="inlineStr">
        <is>
          <t xml:space="preserve">CONCLUIDO	</t>
        </is>
      </c>
      <c r="D141" t="n">
        <v>9.6442</v>
      </c>
      <c r="E141" t="n">
        <v>10.37</v>
      </c>
      <c r="F141" t="n">
        <v>6.89</v>
      </c>
      <c r="G141" t="n">
        <v>37.6</v>
      </c>
      <c r="H141" t="n">
        <v>0.55</v>
      </c>
      <c r="I141" t="n">
        <v>11</v>
      </c>
      <c r="J141" t="n">
        <v>289.94</v>
      </c>
      <c r="K141" t="n">
        <v>60.56</v>
      </c>
      <c r="L141" t="n">
        <v>9</v>
      </c>
      <c r="M141" t="n">
        <v>9</v>
      </c>
      <c r="N141" t="n">
        <v>80.38</v>
      </c>
      <c r="O141" t="n">
        <v>35993.08</v>
      </c>
      <c r="P141" t="n">
        <v>117.54</v>
      </c>
      <c r="Q141" t="n">
        <v>204.15</v>
      </c>
      <c r="R141" t="n">
        <v>28.19</v>
      </c>
      <c r="S141" t="n">
        <v>17.37</v>
      </c>
      <c r="T141" t="n">
        <v>3280.92</v>
      </c>
      <c r="U141" t="n">
        <v>0.62</v>
      </c>
      <c r="V141" t="n">
        <v>0.74</v>
      </c>
      <c r="W141" t="n">
        <v>1.15</v>
      </c>
      <c r="X141" t="n">
        <v>0.2</v>
      </c>
      <c r="Y141" t="n">
        <v>1</v>
      </c>
      <c r="Z141" t="n">
        <v>10</v>
      </c>
    </row>
    <row r="142">
      <c r="A142" t="n">
        <v>33</v>
      </c>
      <c r="B142" t="n">
        <v>140</v>
      </c>
      <c r="C142" t="inlineStr">
        <is>
          <t xml:space="preserve">CONCLUIDO	</t>
        </is>
      </c>
      <c r="D142" t="n">
        <v>9.648099999999999</v>
      </c>
      <c r="E142" t="n">
        <v>10.36</v>
      </c>
      <c r="F142" t="n">
        <v>6.89</v>
      </c>
      <c r="G142" t="n">
        <v>37.58</v>
      </c>
      <c r="H142" t="n">
        <v>0.57</v>
      </c>
      <c r="I142" t="n">
        <v>11</v>
      </c>
      <c r="J142" t="n">
        <v>290.45</v>
      </c>
      <c r="K142" t="n">
        <v>60.56</v>
      </c>
      <c r="L142" t="n">
        <v>9.25</v>
      </c>
      <c r="M142" t="n">
        <v>9</v>
      </c>
      <c r="N142" t="n">
        <v>80.64</v>
      </c>
      <c r="O142" t="n">
        <v>36055.83</v>
      </c>
      <c r="P142" t="n">
        <v>117.25</v>
      </c>
      <c r="Q142" t="n">
        <v>204.14</v>
      </c>
      <c r="R142" t="n">
        <v>27.87</v>
      </c>
      <c r="S142" t="n">
        <v>17.37</v>
      </c>
      <c r="T142" t="n">
        <v>3122.18</v>
      </c>
      <c r="U142" t="n">
        <v>0.62</v>
      </c>
      <c r="V142" t="n">
        <v>0.74</v>
      </c>
      <c r="W142" t="n">
        <v>1.16</v>
      </c>
      <c r="X142" t="n">
        <v>0.2</v>
      </c>
      <c r="Y142" t="n">
        <v>1</v>
      </c>
      <c r="Z142" t="n">
        <v>10</v>
      </c>
    </row>
    <row r="143">
      <c r="A143" t="n">
        <v>34</v>
      </c>
      <c r="B143" t="n">
        <v>140</v>
      </c>
      <c r="C143" t="inlineStr">
        <is>
          <t xml:space="preserve">CONCLUIDO	</t>
        </is>
      </c>
      <c r="D143" t="n">
        <v>9.7203</v>
      </c>
      <c r="E143" t="n">
        <v>10.29</v>
      </c>
      <c r="F143" t="n">
        <v>6.86</v>
      </c>
      <c r="G143" t="n">
        <v>41.19</v>
      </c>
      <c r="H143" t="n">
        <v>0.58</v>
      </c>
      <c r="I143" t="n">
        <v>10</v>
      </c>
      <c r="J143" t="n">
        <v>290.96</v>
      </c>
      <c r="K143" t="n">
        <v>60.56</v>
      </c>
      <c r="L143" t="n">
        <v>9.5</v>
      </c>
      <c r="M143" t="n">
        <v>8</v>
      </c>
      <c r="N143" t="n">
        <v>80.90000000000001</v>
      </c>
      <c r="O143" t="n">
        <v>36118.68</v>
      </c>
      <c r="P143" t="n">
        <v>116.75</v>
      </c>
      <c r="Q143" t="n">
        <v>204.14</v>
      </c>
      <c r="R143" t="n">
        <v>27.13</v>
      </c>
      <c r="S143" t="n">
        <v>17.37</v>
      </c>
      <c r="T143" t="n">
        <v>2757.31</v>
      </c>
      <c r="U143" t="n">
        <v>0.64</v>
      </c>
      <c r="V143" t="n">
        <v>0.74</v>
      </c>
      <c r="W143" t="n">
        <v>1.15</v>
      </c>
      <c r="X143" t="n">
        <v>0.17</v>
      </c>
      <c r="Y143" t="n">
        <v>1</v>
      </c>
      <c r="Z143" t="n">
        <v>10</v>
      </c>
    </row>
    <row r="144">
      <c r="A144" t="n">
        <v>35</v>
      </c>
      <c r="B144" t="n">
        <v>140</v>
      </c>
      <c r="C144" t="inlineStr">
        <is>
          <t xml:space="preserve">CONCLUIDO	</t>
        </is>
      </c>
      <c r="D144" t="n">
        <v>9.717599999999999</v>
      </c>
      <c r="E144" t="n">
        <v>10.29</v>
      </c>
      <c r="F144" t="n">
        <v>6.87</v>
      </c>
      <c r="G144" t="n">
        <v>41.2</v>
      </c>
      <c r="H144" t="n">
        <v>0.6</v>
      </c>
      <c r="I144" t="n">
        <v>10</v>
      </c>
      <c r="J144" t="n">
        <v>291.47</v>
      </c>
      <c r="K144" t="n">
        <v>60.56</v>
      </c>
      <c r="L144" t="n">
        <v>9.75</v>
      </c>
      <c r="M144" t="n">
        <v>8</v>
      </c>
      <c r="N144" t="n">
        <v>81.16</v>
      </c>
      <c r="O144" t="n">
        <v>36181.64</v>
      </c>
      <c r="P144" t="n">
        <v>116.8</v>
      </c>
      <c r="Q144" t="n">
        <v>204.14</v>
      </c>
      <c r="R144" t="n">
        <v>27.41</v>
      </c>
      <c r="S144" t="n">
        <v>17.37</v>
      </c>
      <c r="T144" t="n">
        <v>2895.46</v>
      </c>
      <c r="U144" t="n">
        <v>0.63</v>
      </c>
      <c r="V144" t="n">
        <v>0.74</v>
      </c>
      <c r="W144" t="n">
        <v>1.15</v>
      </c>
      <c r="X144" t="n">
        <v>0.18</v>
      </c>
      <c r="Y144" t="n">
        <v>1</v>
      </c>
      <c r="Z144" t="n">
        <v>10</v>
      </c>
    </row>
    <row r="145">
      <c r="A145" t="n">
        <v>36</v>
      </c>
      <c r="B145" t="n">
        <v>140</v>
      </c>
      <c r="C145" t="inlineStr">
        <is>
          <t xml:space="preserve">CONCLUIDO	</t>
        </is>
      </c>
      <c r="D145" t="n">
        <v>9.720000000000001</v>
      </c>
      <c r="E145" t="n">
        <v>10.29</v>
      </c>
      <c r="F145" t="n">
        <v>6.86</v>
      </c>
      <c r="G145" t="n">
        <v>41.19</v>
      </c>
      <c r="H145" t="n">
        <v>0.61</v>
      </c>
      <c r="I145" t="n">
        <v>10</v>
      </c>
      <c r="J145" t="n">
        <v>291.98</v>
      </c>
      <c r="K145" t="n">
        <v>60.56</v>
      </c>
      <c r="L145" t="n">
        <v>10</v>
      </c>
      <c r="M145" t="n">
        <v>8</v>
      </c>
      <c r="N145" t="n">
        <v>81.42</v>
      </c>
      <c r="O145" t="n">
        <v>36244.71</v>
      </c>
      <c r="P145" t="n">
        <v>116.86</v>
      </c>
      <c r="Q145" t="n">
        <v>204.14</v>
      </c>
      <c r="R145" t="n">
        <v>27.21</v>
      </c>
      <c r="S145" t="n">
        <v>17.37</v>
      </c>
      <c r="T145" t="n">
        <v>2798.95</v>
      </c>
      <c r="U145" t="n">
        <v>0.64</v>
      </c>
      <c r="V145" t="n">
        <v>0.74</v>
      </c>
      <c r="W145" t="n">
        <v>1.15</v>
      </c>
      <c r="X145" t="n">
        <v>0.17</v>
      </c>
      <c r="Y145" t="n">
        <v>1</v>
      </c>
      <c r="Z145" t="n">
        <v>10</v>
      </c>
    </row>
    <row r="146">
      <c r="A146" t="n">
        <v>37</v>
      </c>
      <c r="B146" t="n">
        <v>140</v>
      </c>
      <c r="C146" t="inlineStr">
        <is>
          <t xml:space="preserve">CONCLUIDO	</t>
        </is>
      </c>
      <c r="D146" t="n">
        <v>9.7142</v>
      </c>
      <c r="E146" t="n">
        <v>10.29</v>
      </c>
      <c r="F146" t="n">
        <v>6.87</v>
      </c>
      <c r="G146" t="n">
        <v>41.23</v>
      </c>
      <c r="H146" t="n">
        <v>0.62</v>
      </c>
      <c r="I146" t="n">
        <v>10</v>
      </c>
      <c r="J146" t="n">
        <v>292.49</v>
      </c>
      <c r="K146" t="n">
        <v>60.56</v>
      </c>
      <c r="L146" t="n">
        <v>10.25</v>
      </c>
      <c r="M146" t="n">
        <v>8</v>
      </c>
      <c r="N146" t="n">
        <v>81.68000000000001</v>
      </c>
      <c r="O146" t="n">
        <v>36307.88</v>
      </c>
      <c r="P146" t="n">
        <v>116.77</v>
      </c>
      <c r="Q146" t="n">
        <v>204.14</v>
      </c>
      <c r="R146" t="n">
        <v>27.38</v>
      </c>
      <c r="S146" t="n">
        <v>17.37</v>
      </c>
      <c r="T146" t="n">
        <v>2882.32</v>
      </c>
      <c r="U146" t="n">
        <v>0.63</v>
      </c>
      <c r="V146" t="n">
        <v>0.74</v>
      </c>
      <c r="W146" t="n">
        <v>1.15</v>
      </c>
      <c r="X146" t="n">
        <v>0.18</v>
      </c>
      <c r="Y146" t="n">
        <v>1</v>
      </c>
      <c r="Z146" t="n">
        <v>10</v>
      </c>
    </row>
    <row r="147">
      <c r="A147" t="n">
        <v>38</v>
      </c>
      <c r="B147" t="n">
        <v>140</v>
      </c>
      <c r="C147" t="inlineStr">
        <is>
          <t xml:space="preserve">CONCLUIDO	</t>
        </is>
      </c>
      <c r="D147" t="n">
        <v>9.785500000000001</v>
      </c>
      <c r="E147" t="n">
        <v>10.22</v>
      </c>
      <c r="F147" t="n">
        <v>6.85</v>
      </c>
      <c r="G147" t="n">
        <v>45.65</v>
      </c>
      <c r="H147" t="n">
        <v>0.64</v>
      </c>
      <c r="I147" t="n">
        <v>9</v>
      </c>
      <c r="J147" t="n">
        <v>293</v>
      </c>
      <c r="K147" t="n">
        <v>60.56</v>
      </c>
      <c r="L147" t="n">
        <v>10.5</v>
      </c>
      <c r="M147" t="n">
        <v>7</v>
      </c>
      <c r="N147" t="n">
        <v>81.95</v>
      </c>
      <c r="O147" t="n">
        <v>36371.17</v>
      </c>
      <c r="P147" t="n">
        <v>116.22</v>
      </c>
      <c r="Q147" t="n">
        <v>204.19</v>
      </c>
      <c r="R147" t="n">
        <v>26.72</v>
      </c>
      <c r="S147" t="n">
        <v>17.37</v>
      </c>
      <c r="T147" t="n">
        <v>2554.92</v>
      </c>
      <c r="U147" t="n">
        <v>0.65</v>
      </c>
      <c r="V147" t="n">
        <v>0.75</v>
      </c>
      <c r="W147" t="n">
        <v>1.15</v>
      </c>
      <c r="X147" t="n">
        <v>0.16</v>
      </c>
      <c r="Y147" t="n">
        <v>1</v>
      </c>
      <c r="Z147" t="n">
        <v>10</v>
      </c>
    </row>
    <row r="148">
      <c r="A148" t="n">
        <v>39</v>
      </c>
      <c r="B148" t="n">
        <v>140</v>
      </c>
      <c r="C148" t="inlineStr">
        <is>
          <t xml:space="preserve">CONCLUIDO	</t>
        </is>
      </c>
      <c r="D148" t="n">
        <v>9.7744</v>
      </c>
      <c r="E148" t="n">
        <v>10.23</v>
      </c>
      <c r="F148" t="n">
        <v>6.86</v>
      </c>
      <c r="G148" t="n">
        <v>45.73</v>
      </c>
      <c r="H148" t="n">
        <v>0.65</v>
      </c>
      <c r="I148" t="n">
        <v>9</v>
      </c>
      <c r="J148" t="n">
        <v>293.52</v>
      </c>
      <c r="K148" t="n">
        <v>60.56</v>
      </c>
      <c r="L148" t="n">
        <v>10.75</v>
      </c>
      <c r="M148" t="n">
        <v>7</v>
      </c>
      <c r="N148" t="n">
        <v>82.20999999999999</v>
      </c>
      <c r="O148" t="n">
        <v>36434.56</v>
      </c>
      <c r="P148" t="n">
        <v>116.67</v>
      </c>
      <c r="Q148" t="n">
        <v>204.14</v>
      </c>
      <c r="R148" t="n">
        <v>27.12</v>
      </c>
      <c r="S148" t="n">
        <v>17.37</v>
      </c>
      <c r="T148" t="n">
        <v>2759.64</v>
      </c>
      <c r="U148" t="n">
        <v>0.64</v>
      </c>
      <c r="V148" t="n">
        <v>0.74</v>
      </c>
      <c r="W148" t="n">
        <v>1.15</v>
      </c>
      <c r="X148" t="n">
        <v>0.17</v>
      </c>
      <c r="Y148" t="n">
        <v>1</v>
      </c>
      <c r="Z148" t="n">
        <v>10</v>
      </c>
    </row>
    <row r="149">
      <c r="A149" t="n">
        <v>40</v>
      </c>
      <c r="B149" t="n">
        <v>140</v>
      </c>
      <c r="C149" t="inlineStr">
        <is>
          <t xml:space="preserve">CONCLUIDO	</t>
        </is>
      </c>
      <c r="D149" t="n">
        <v>9.7789</v>
      </c>
      <c r="E149" t="n">
        <v>10.23</v>
      </c>
      <c r="F149" t="n">
        <v>6.86</v>
      </c>
      <c r="G149" t="n">
        <v>45.7</v>
      </c>
      <c r="H149" t="n">
        <v>0.67</v>
      </c>
      <c r="I149" t="n">
        <v>9</v>
      </c>
      <c r="J149" t="n">
        <v>294.03</v>
      </c>
      <c r="K149" t="n">
        <v>60.56</v>
      </c>
      <c r="L149" t="n">
        <v>11</v>
      </c>
      <c r="M149" t="n">
        <v>7</v>
      </c>
      <c r="N149" t="n">
        <v>82.48</v>
      </c>
      <c r="O149" t="n">
        <v>36498.06</v>
      </c>
      <c r="P149" t="n">
        <v>116.7</v>
      </c>
      <c r="Q149" t="n">
        <v>204.18</v>
      </c>
      <c r="R149" t="n">
        <v>26.89</v>
      </c>
      <c r="S149" t="n">
        <v>17.37</v>
      </c>
      <c r="T149" t="n">
        <v>2644.24</v>
      </c>
      <c r="U149" t="n">
        <v>0.65</v>
      </c>
      <c r="V149" t="n">
        <v>0.75</v>
      </c>
      <c r="W149" t="n">
        <v>1.15</v>
      </c>
      <c r="X149" t="n">
        <v>0.16</v>
      </c>
      <c r="Y149" t="n">
        <v>1</v>
      </c>
      <c r="Z149" t="n">
        <v>10</v>
      </c>
    </row>
    <row r="150">
      <c r="A150" t="n">
        <v>41</v>
      </c>
      <c r="B150" t="n">
        <v>140</v>
      </c>
      <c r="C150" t="inlineStr">
        <is>
          <t xml:space="preserve">CONCLUIDO	</t>
        </is>
      </c>
      <c r="D150" t="n">
        <v>9.779999999999999</v>
      </c>
      <c r="E150" t="n">
        <v>10.22</v>
      </c>
      <c r="F150" t="n">
        <v>6.85</v>
      </c>
      <c r="G150" t="n">
        <v>45.69</v>
      </c>
      <c r="H150" t="n">
        <v>0.68</v>
      </c>
      <c r="I150" t="n">
        <v>9</v>
      </c>
      <c r="J150" t="n">
        <v>294.55</v>
      </c>
      <c r="K150" t="n">
        <v>60.56</v>
      </c>
      <c r="L150" t="n">
        <v>11.25</v>
      </c>
      <c r="M150" t="n">
        <v>7</v>
      </c>
      <c r="N150" t="n">
        <v>82.73999999999999</v>
      </c>
      <c r="O150" t="n">
        <v>36561.67</v>
      </c>
      <c r="P150" t="n">
        <v>116.46</v>
      </c>
      <c r="Q150" t="n">
        <v>204.14</v>
      </c>
      <c r="R150" t="n">
        <v>26.94</v>
      </c>
      <c r="S150" t="n">
        <v>17.37</v>
      </c>
      <c r="T150" t="n">
        <v>2668.09</v>
      </c>
      <c r="U150" t="n">
        <v>0.64</v>
      </c>
      <c r="V150" t="n">
        <v>0.75</v>
      </c>
      <c r="W150" t="n">
        <v>1.15</v>
      </c>
      <c r="X150" t="n">
        <v>0.16</v>
      </c>
      <c r="Y150" t="n">
        <v>1</v>
      </c>
      <c r="Z150" t="n">
        <v>10</v>
      </c>
    </row>
    <row r="151">
      <c r="A151" t="n">
        <v>42</v>
      </c>
      <c r="B151" t="n">
        <v>140</v>
      </c>
      <c r="C151" t="inlineStr">
        <is>
          <t xml:space="preserve">CONCLUIDO	</t>
        </is>
      </c>
      <c r="D151" t="n">
        <v>9.7723</v>
      </c>
      <c r="E151" t="n">
        <v>10.23</v>
      </c>
      <c r="F151" t="n">
        <v>6.86</v>
      </c>
      <c r="G151" t="n">
        <v>45.75</v>
      </c>
      <c r="H151" t="n">
        <v>0.6899999999999999</v>
      </c>
      <c r="I151" t="n">
        <v>9</v>
      </c>
      <c r="J151" t="n">
        <v>295.06</v>
      </c>
      <c r="K151" t="n">
        <v>60.56</v>
      </c>
      <c r="L151" t="n">
        <v>11.5</v>
      </c>
      <c r="M151" t="n">
        <v>7</v>
      </c>
      <c r="N151" t="n">
        <v>83.01000000000001</v>
      </c>
      <c r="O151" t="n">
        <v>36625.39</v>
      </c>
      <c r="P151" t="n">
        <v>116.53</v>
      </c>
      <c r="Q151" t="n">
        <v>204.15</v>
      </c>
      <c r="R151" t="n">
        <v>27.19</v>
      </c>
      <c r="S151" t="n">
        <v>17.37</v>
      </c>
      <c r="T151" t="n">
        <v>2793.61</v>
      </c>
      <c r="U151" t="n">
        <v>0.64</v>
      </c>
      <c r="V151" t="n">
        <v>0.74</v>
      </c>
      <c r="W151" t="n">
        <v>1.15</v>
      </c>
      <c r="X151" t="n">
        <v>0.17</v>
      </c>
      <c r="Y151" t="n">
        <v>1</v>
      </c>
      <c r="Z151" t="n">
        <v>10</v>
      </c>
    </row>
    <row r="152">
      <c r="A152" t="n">
        <v>43</v>
      </c>
      <c r="B152" t="n">
        <v>140</v>
      </c>
      <c r="C152" t="inlineStr">
        <is>
          <t xml:space="preserve">CONCLUIDO	</t>
        </is>
      </c>
      <c r="D152" t="n">
        <v>9.780200000000001</v>
      </c>
      <c r="E152" t="n">
        <v>10.22</v>
      </c>
      <c r="F152" t="n">
        <v>6.85</v>
      </c>
      <c r="G152" t="n">
        <v>45.69</v>
      </c>
      <c r="H152" t="n">
        <v>0.71</v>
      </c>
      <c r="I152" t="n">
        <v>9</v>
      </c>
      <c r="J152" t="n">
        <v>295.58</v>
      </c>
      <c r="K152" t="n">
        <v>60.56</v>
      </c>
      <c r="L152" t="n">
        <v>11.75</v>
      </c>
      <c r="M152" t="n">
        <v>7</v>
      </c>
      <c r="N152" t="n">
        <v>83.28</v>
      </c>
      <c r="O152" t="n">
        <v>36689.22</v>
      </c>
      <c r="P152" t="n">
        <v>116.18</v>
      </c>
      <c r="Q152" t="n">
        <v>204.14</v>
      </c>
      <c r="R152" t="n">
        <v>26.86</v>
      </c>
      <c r="S152" t="n">
        <v>17.37</v>
      </c>
      <c r="T152" t="n">
        <v>2628.47</v>
      </c>
      <c r="U152" t="n">
        <v>0.65</v>
      </c>
      <c r="V152" t="n">
        <v>0.75</v>
      </c>
      <c r="W152" t="n">
        <v>1.15</v>
      </c>
      <c r="X152" t="n">
        <v>0.16</v>
      </c>
      <c r="Y152" t="n">
        <v>1</v>
      </c>
      <c r="Z152" t="n">
        <v>10</v>
      </c>
    </row>
    <row r="153">
      <c r="A153" t="n">
        <v>44</v>
      </c>
      <c r="B153" t="n">
        <v>140</v>
      </c>
      <c r="C153" t="inlineStr">
        <is>
          <t xml:space="preserve">CONCLUIDO	</t>
        </is>
      </c>
      <c r="D153" t="n">
        <v>9.853</v>
      </c>
      <c r="E153" t="n">
        <v>10.15</v>
      </c>
      <c r="F153" t="n">
        <v>6.83</v>
      </c>
      <c r="G153" t="n">
        <v>51.23</v>
      </c>
      <c r="H153" t="n">
        <v>0.72</v>
      </c>
      <c r="I153" t="n">
        <v>8</v>
      </c>
      <c r="J153" t="n">
        <v>296.1</v>
      </c>
      <c r="K153" t="n">
        <v>60.56</v>
      </c>
      <c r="L153" t="n">
        <v>12</v>
      </c>
      <c r="M153" t="n">
        <v>6</v>
      </c>
      <c r="N153" t="n">
        <v>83.54000000000001</v>
      </c>
      <c r="O153" t="n">
        <v>36753.16</v>
      </c>
      <c r="P153" t="n">
        <v>115.79</v>
      </c>
      <c r="Q153" t="n">
        <v>204.2</v>
      </c>
      <c r="R153" t="n">
        <v>26.17</v>
      </c>
      <c r="S153" t="n">
        <v>17.37</v>
      </c>
      <c r="T153" t="n">
        <v>2287.27</v>
      </c>
      <c r="U153" t="n">
        <v>0.66</v>
      </c>
      <c r="V153" t="n">
        <v>0.75</v>
      </c>
      <c r="W153" t="n">
        <v>1.15</v>
      </c>
      <c r="X153" t="n">
        <v>0.14</v>
      </c>
      <c r="Y153" t="n">
        <v>1</v>
      </c>
      <c r="Z153" t="n">
        <v>10</v>
      </c>
    </row>
    <row r="154">
      <c r="A154" t="n">
        <v>45</v>
      </c>
      <c r="B154" t="n">
        <v>140</v>
      </c>
      <c r="C154" t="inlineStr">
        <is>
          <t xml:space="preserve">CONCLUIDO	</t>
        </is>
      </c>
      <c r="D154" t="n">
        <v>9.863300000000001</v>
      </c>
      <c r="E154" t="n">
        <v>10.14</v>
      </c>
      <c r="F154" t="n">
        <v>6.82</v>
      </c>
      <c r="G154" t="n">
        <v>51.15</v>
      </c>
      <c r="H154" t="n">
        <v>0.74</v>
      </c>
      <c r="I154" t="n">
        <v>8</v>
      </c>
      <c r="J154" t="n">
        <v>296.62</v>
      </c>
      <c r="K154" t="n">
        <v>60.56</v>
      </c>
      <c r="L154" t="n">
        <v>12.25</v>
      </c>
      <c r="M154" t="n">
        <v>6</v>
      </c>
      <c r="N154" t="n">
        <v>83.81</v>
      </c>
      <c r="O154" t="n">
        <v>36817.22</v>
      </c>
      <c r="P154" t="n">
        <v>115.53</v>
      </c>
      <c r="Q154" t="n">
        <v>204.14</v>
      </c>
      <c r="R154" t="n">
        <v>25.89</v>
      </c>
      <c r="S154" t="n">
        <v>17.37</v>
      </c>
      <c r="T154" t="n">
        <v>2147.24</v>
      </c>
      <c r="U154" t="n">
        <v>0.67</v>
      </c>
      <c r="V154" t="n">
        <v>0.75</v>
      </c>
      <c r="W154" t="n">
        <v>1.15</v>
      </c>
      <c r="X154" t="n">
        <v>0.13</v>
      </c>
      <c r="Y154" t="n">
        <v>1</v>
      </c>
      <c r="Z154" t="n">
        <v>10</v>
      </c>
    </row>
    <row r="155">
      <c r="A155" t="n">
        <v>46</v>
      </c>
      <c r="B155" t="n">
        <v>140</v>
      </c>
      <c r="C155" t="inlineStr">
        <is>
          <t xml:space="preserve">CONCLUIDO	</t>
        </is>
      </c>
      <c r="D155" t="n">
        <v>9.8584</v>
      </c>
      <c r="E155" t="n">
        <v>10.14</v>
      </c>
      <c r="F155" t="n">
        <v>6.82</v>
      </c>
      <c r="G155" t="n">
        <v>51.19</v>
      </c>
      <c r="H155" t="n">
        <v>0.75</v>
      </c>
      <c r="I155" t="n">
        <v>8</v>
      </c>
      <c r="J155" t="n">
        <v>297.14</v>
      </c>
      <c r="K155" t="n">
        <v>60.56</v>
      </c>
      <c r="L155" t="n">
        <v>12.5</v>
      </c>
      <c r="M155" t="n">
        <v>6</v>
      </c>
      <c r="N155" t="n">
        <v>84.08</v>
      </c>
      <c r="O155" t="n">
        <v>36881.39</v>
      </c>
      <c r="P155" t="n">
        <v>115.51</v>
      </c>
      <c r="Q155" t="n">
        <v>204.15</v>
      </c>
      <c r="R155" t="n">
        <v>25.89</v>
      </c>
      <c r="S155" t="n">
        <v>17.37</v>
      </c>
      <c r="T155" t="n">
        <v>2149.06</v>
      </c>
      <c r="U155" t="n">
        <v>0.67</v>
      </c>
      <c r="V155" t="n">
        <v>0.75</v>
      </c>
      <c r="W155" t="n">
        <v>1.15</v>
      </c>
      <c r="X155" t="n">
        <v>0.13</v>
      </c>
      <c r="Y155" t="n">
        <v>1</v>
      </c>
      <c r="Z155" t="n">
        <v>10</v>
      </c>
    </row>
    <row r="156">
      <c r="A156" t="n">
        <v>47</v>
      </c>
      <c r="B156" t="n">
        <v>140</v>
      </c>
      <c r="C156" t="inlineStr">
        <is>
          <t xml:space="preserve">CONCLUIDO	</t>
        </is>
      </c>
      <c r="D156" t="n">
        <v>9.850300000000001</v>
      </c>
      <c r="E156" t="n">
        <v>10.15</v>
      </c>
      <c r="F156" t="n">
        <v>6.83</v>
      </c>
      <c r="G156" t="n">
        <v>51.25</v>
      </c>
      <c r="H156" t="n">
        <v>0.76</v>
      </c>
      <c r="I156" t="n">
        <v>8</v>
      </c>
      <c r="J156" t="n">
        <v>297.66</v>
      </c>
      <c r="K156" t="n">
        <v>60.56</v>
      </c>
      <c r="L156" t="n">
        <v>12.75</v>
      </c>
      <c r="M156" t="n">
        <v>6</v>
      </c>
      <c r="N156" t="n">
        <v>84.36</v>
      </c>
      <c r="O156" t="n">
        <v>36945.67</v>
      </c>
      <c r="P156" t="n">
        <v>115.52</v>
      </c>
      <c r="Q156" t="n">
        <v>204.14</v>
      </c>
      <c r="R156" t="n">
        <v>26.34</v>
      </c>
      <c r="S156" t="n">
        <v>17.37</v>
      </c>
      <c r="T156" t="n">
        <v>2370.77</v>
      </c>
      <c r="U156" t="n">
        <v>0.66</v>
      </c>
      <c r="V156" t="n">
        <v>0.75</v>
      </c>
      <c r="W156" t="n">
        <v>1.15</v>
      </c>
      <c r="X156" t="n">
        <v>0.14</v>
      </c>
      <c r="Y156" t="n">
        <v>1</v>
      </c>
      <c r="Z156" t="n">
        <v>10</v>
      </c>
    </row>
    <row r="157">
      <c r="A157" t="n">
        <v>48</v>
      </c>
      <c r="B157" t="n">
        <v>140</v>
      </c>
      <c r="C157" t="inlineStr">
        <is>
          <t xml:space="preserve">CONCLUIDO	</t>
        </is>
      </c>
      <c r="D157" t="n">
        <v>9.8565</v>
      </c>
      <c r="E157" t="n">
        <v>10.15</v>
      </c>
      <c r="F157" t="n">
        <v>6.83</v>
      </c>
      <c r="G157" t="n">
        <v>51.2</v>
      </c>
      <c r="H157" t="n">
        <v>0.78</v>
      </c>
      <c r="I157" t="n">
        <v>8</v>
      </c>
      <c r="J157" t="n">
        <v>298.18</v>
      </c>
      <c r="K157" t="n">
        <v>60.56</v>
      </c>
      <c r="L157" t="n">
        <v>13</v>
      </c>
      <c r="M157" t="n">
        <v>6</v>
      </c>
      <c r="N157" t="n">
        <v>84.63</v>
      </c>
      <c r="O157" t="n">
        <v>37010.06</v>
      </c>
      <c r="P157" t="n">
        <v>115.37</v>
      </c>
      <c r="Q157" t="n">
        <v>204.14</v>
      </c>
      <c r="R157" t="n">
        <v>26.14</v>
      </c>
      <c r="S157" t="n">
        <v>17.37</v>
      </c>
      <c r="T157" t="n">
        <v>2271.29</v>
      </c>
      <c r="U157" t="n">
        <v>0.66</v>
      </c>
      <c r="V157" t="n">
        <v>0.75</v>
      </c>
      <c r="W157" t="n">
        <v>1.15</v>
      </c>
      <c r="X157" t="n">
        <v>0.14</v>
      </c>
      <c r="Y157" t="n">
        <v>1</v>
      </c>
      <c r="Z157" t="n">
        <v>10</v>
      </c>
    </row>
    <row r="158">
      <c r="A158" t="n">
        <v>49</v>
      </c>
      <c r="B158" t="n">
        <v>140</v>
      </c>
      <c r="C158" t="inlineStr">
        <is>
          <t xml:space="preserve">CONCLUIDO	</t>
        </is>
      </c>
      <c r="D158" t="n">
        <v>9.859500000000001</v>
      </c>
      <c r="E158" t="n">
        <v>10.14</v>
      </c>
      <c r="F158" t="n">
        <v>6.82</v>
      </c>
      <c r="G158" t="n">
        <v>51.18</v>
      </c>
      <c r="H158" t="n">
        <v>0.79</v>
      </c>
      <c r="I158" t="n">
        <v>8</v>
      </c>
      <c r="J158" t="n">
        <v>298.71</v>
      </c>
      <c r="K158" t="n">
        <v>60.56</v>
      </c>
      <c r="L158" t="n">
        <v>13.25</v>
      </c>
      <c r="M158" t="n">
        <v>6</v>
      </c>
      <c r="N158" t="n">
        <v>84.90000000000001</v>
      </c>
      <c r="O158" t="n">
        <v>37074.57</v>
      </c>
      <c r="P158" t="n">
        <v>115.28</v>
      </c>
      <c r="Q158" t="n">
        <v>204.14</v>
      </c>
      <c r="R158" t="n">
        <v>25.96</v>
      </c>
      <c r="S158" t="n">
        <v>17.37</v>
      </c>
      <c r="T158" t="n">
        <v>2184.7</v>
      </c>
      <c r="U158" t="n">
        <v>0.67</v>
      </c>
      <c r="V158" t="n">
        <v>0.75</v>
      </c>
      <c r="W158" t="n">
        <v>1.15</v>
      </c>
      <c r="X158" t="n">
        <v>0.13</v>
      </c>
      <c r="Y158" t="n">
        <v>1</v>
      </c>
      <c r="Z158" t="n">
        <v>10</v>
      </c>
    </row>
    <row r="159">
      <c r="A159" t="n">
        <v>50</v>
      </c>
      <c r="B159" t="n">
        <v>140</v>
      </c>
      <c r="C159" t="inlineStr">
        <is>
          <t xml:space="preserve">CONCLUIDO	</t>
        </is>
      </c>
      <c r="D159" t="n">
        <v>9.8536</v>
      </c>
      <c r="E159" t="n">
        <v>10.15</v>
      </c>
      <c r="F159" t="n">
        <v>6.83</v>
      </c>
      <c r="G159" t="n">
        <v>51.22</v>
      </c>
      <c r="H159" t="n">
        <v>0.8</v>
      </c>
      <c r="I159" t="n">
        <v>8</v>
      </c>
      <c r="J159" t="n">
        <v>299.23</v>
      </c>
      <c r="K159" t="n">
        <v>60.56</v>
      </c>
      <c r="L159" t="n">
        <v>13.5</v>
      </c>
      <c r="M159" t="n">
        <v>6</v>
      </c>
      <c r="N159" t="n">
        <v>85.18000000000001</v>
      </c>
      <c r="O159" t="n">
        <v>37139.2</v>
      </c>
      <c r="P159" t="n">
        <v>115.17</v>
      </c>
      <c r="Q159" t="n">
        <v>204.14</v>
      </c>
      <c r="R159" t="n">
        <v>26.16</v>
      </c>
      <c r="S159" t="n">
        <v>17.37</v>
      </c>
      <c r="T159" t="n">
        <v>2281.91</v>
      </c>
      <c r="U159" t="n">
        <v>0.66</v>
      </c>
      <c r="V159" t="n">
        <v>0.75</v>
      </c>
      <c r="W159" t="n">
        <v>1.15</v>
      </c>
      <c r="X159" t="n">
        <v>0.14</v>
      </c>
      <c r="Y159" t="n">
        <v>1</v>
      </c>
      <c r="Z159" t="n">
        <v>10</v>
      </c>
    </row>
    <row r="160">
      <c r="A160" t="n">
        <v>51</v>
      </c>
      <c r="B160" t="n">
        <v>140</v>
      </c>
      <c r="C160" t="inlineStr">
        <is>
          <t xml:space="preserve">CONCLUIDO	</t>
        </is>
      </c>
      <c r="D160" t="n">
        <v>9.9305</v>
      </c>
      <c r="E160" t="n">
        <v>10.07</v>
      </c>
      <c r="F160" t="n">
        <v>6.8</v>
      </c>
      <c r="G160" t="n">
        <v>58.31</v>
      </c>
      <c r="H160" t="n">
        <v>0.82</v>
      </c>
      <c r="I160" t="n">
        <v>7</v>
      </c>
      <c r="J160" t="n">
        <v>299.76</v>
      </c>
      <c r="K160" t="n">
        <v>60.56</v>
      </c>
      <c r="L160" t="n">
        <v>13.75</v>
      </c>
      <c r="M160" t="n">
        <v>5</v>
      </c>
      <c r="N160" t="n">
        <v>85.45</v>
      </c>
      <c r="O160" t="n">
        <v>37204.07</v>
      </c>
      <c r="P160" t="n">
        <v>114.6</v>
      </c>
      <c r="Q160" t="n">
        <v>204.14</v>
      </c>
      <c r="R160" t="n">
        <v>25.28</v>
      </c>
      <c r="S160" t="n">
        <v>17.37</v>
      </c>
      <c r="T160" t="n">
        <v>1845.12</v>
      </c>
      <c r="U160" t="n">
        <v>0.6899999999999999</v>
      </c>
      <c r="V160" t="n">
        <v>0.75</v>
      </c>
      <c r="W160" t="n">
        <v>1.15</v>
      </c>
      <c r="X160" t="n">
        <v>0.11</v>
      </c>
      <c r="Y160" t="n">
        <v>1</v>
      </c>
      <c r="Z160" t="n">
        <v>10</v>
      </c>
    </row>
    <row r="161">
      <c r="A161" t="n">
        <v>52</v>
      </c>
      <c r="B161" t="n">
        <v>140</v>
      </c>
      <c r="C161" t="inlineStr">
        <is>
          <t xml:space="preserve">CONCLUIDO	</t>
        </is>
      </c>
      <c r="D161" t="n">
        <v>9.930999999999999</v>
      </c>
      <c r="E161" t="n">
        <v>10.07</v>
      </c>
      <c r="F161" t="n">
        <v>6.8</v>
      </c>
      <c r="G161" t="n">
        <v>58.31</v>
      </c>
      <c r="H161" t="n">
        <v>0.83</v>
      </c>
      <c r="I161" t="n">
        <v>7</v>
      </c>
      <c r="J161" t="n">
        <v>300.28</v>
      </c>
      <c r="K161" t="n">
        <v>60.56</v>
      </c>
      <c r="L161" t="n">
        <v>14</v>
      </c>
      <c r="M161" t="n">
        <v>5</v>
      </c>
      <c r="N161" t="n">
        <v>85.73</v>
      </c>
      <c r="O161" t="n">
        <v>37268.93</v>
      </c>
      <c r="P161" t="n">
        <v>114.81</v>
      </c>
      <c r="Q161" t="n">
        <v>204.15</v>
      </c>
      <c r="R161" t="n">
        <v>25.29</v>
      </c>
      <c r="S161" t="n">
        <v>17.37</v>
      </c>
      <c r="T161" t="n">
        <v>1851.66</v>
      </c>
      <c r="U161" t="n">
        <v>0.6899999999999999</v>
      </c>
      <c r="V161" t="n">
        <v>0.75</v>
      </c>
      <c r="W161" t="n">
        <v>1.15</v>
      </c>
      <c r="X161" t="n">
        <v>0.11</v>
      </c>
      <c r="Y161" t="n">
        <v>1</v>
      </c>
      <c r="Z161" t="n">
        <v>10</v>
      </c>
    </row>
    <row r="162">
      <c r="A162" t="n">
        <v>53</v>
      </c>
      <c r="B162" t="n">
        <v>140</v>
      </c>
      <c r="C162" t="inlineStr">
        <is>
          <t xml:space="preserve">CONCLUIDO	</t>
        </is>
      </c>
      <c r="D162" t="n">
        <v>9.9275</v>
      </c>
      <c r="E162" t="n">
        <v>10.07</v>
      </c>
      <c r="F162" t="n">
        <v>6.81</v>
      </c>
      <c r="G162" t="n">
        <v>58.34</v>
      </c>
      <c r="H162" t="n">
        <v>0.84</v>
      </c>
      <c r="I162" t="n">
        <v>7</v>
      </c>
      <c r="J162" t="n">
        <v>300.81</v>
      </c>
      <c r="K162" t="n">
        <v>60.56</v>
      </c>
      <c r="L162" t="n">
        <v>14.25</v>
      </c>
      <c r="M162" t="n">
        <v>5</v>
      </c>
      <c r="N162" t="n">
        <v>86</v>
      </c>
      <c r="O162" t="n">
        <v>37333.9</v>
      </c>
      <c r="P162" t="n">
        <v>114.98</v>
      </c>
      <c r="Q162" t="n">
        <v>204.15</v>
      </c>
      <c r="R162" t="n">
        <v>25.41</v>
      </c>
      <c r="S162" t="n">
        <v>17.37</v>
      </c>
      <c r="T162" t="n">
        <v>1914.2</v>
      </c>
      <c r="U162" t="n">
        <v>0.68</v>
      </c>
      <c r="V162" t="n">
        <v>0.75</v>
      </c>
      <c r="W162" t="n">
        <v>1.15</v>
      </c>
      <c r="X162" t="n">
        <v>0.12</v>
      </c>
      <c r="Y162" t="n">
        <v>1</v>
      </c>
      <c r="Z162" t="n">
        <v>10</v>
      </c>
    </row>
    <row r="163">
      <c r="A163" t="n">
        <v>54</v>
      </c>
      <c r="B163" t="n">
        <v>140</v>
      </c>
      <c r="C163" t="inlineStr">
        <is>
          <t xml:space="preserve">CONCLUIDO	</t>
        </is>
      </c>
      <c r="D163" t="n">
        <v>9.933</v>
      </c>
      <c r="E163" t="n">
        <v>10.07</v>
      </c>
      <c r="F163" t="n">
        <v>6.8</v>
      </c>
      <c r="G163" t="n">
        <v>58.29</v>
      </c>
      <c r="H163" t="n">
        <v>0.86</v>
      </c>
      <c r="I163" t="n">
        <v>7</v>
      </c>
      <c r="J163" t="n">
        <v>301.34</v>
      </c>
      <c r="K163" t="n">
        <v>60.56</v>
      </c>
      <c r="L163" t="n">
        <v>14.5</v>
      </c>
      <c r="M163" t="n">
        <v>5</v>
      </c>
      <c r="N163" t="n">
        <v>86.28</v>
      </c>
      <c r="O163" t="n">
        <v>37399</v>
      </c>
      <c r="P163" t="n">
        <v>115.05</v>
      </c>
      <c r="Q163" t="n">
        <v>204.14</v>
      </c>
      <c r="R163" t="n">
        <v>25.23</v>
      </c>
      <c r="S163" t="n">
        <v>17.37</v>
      </c>
      <c r="T163" t="n">
        <v>1822.18</v>
      </c>
      <c r="U163" t="n">
        <v>0.6899999999999999</v>
      </c>
      <c r="V163" t="n">
        <v>0.75</v>
      </c>
      <c r="W163" t="n">
        <v>1.15</v>
      </c>
      <c r="X163" t="n">
        <v>0.11</v>
      </c>
      <c r="Y163" t="n">
        <v>1</v>
      </c>
      <c r="Z163" t="n">
        <v>10</v>
      </c>
    </row>
    <row r="164">
      <c r="A164" t="n">
        <v>55</v>
      </c>
      <c r="B164" t="n">
        <v>140</v>
      </c>
      <c r="C164" t="inlineStr">
        <is>
          <t xml:space="preserve">CONCLUIDO	</t>
        </is>
      </c>
      <c r="D164" t="n">
        <v>9.921200000000001</v>
      </c>
      <c r="E164" t="n">
        <v>10.08</v>
      </c>
      <c r="F164" t="n">
        <v>6.81</v>
      </c>
      <c r="G164" t="n">
        <v>58.4</v>
      </c>
      <c r="H164" t="n">
        <v>0.87</v>
      </c>
      <c r="I164" t="n">
        <v>7</v>
      </c>
      <c r="J164" t="n">
        <v>301.86</v>
      </c>
      <c r="K164" t="n">
        <v>60.56</v>
      </c>
      <c r="L164" t="n">
        <v>14.75</v>
      </c>
      <c r="M164" t="n">
        <v>5</v>
      </c>
      <c r="N164" t="n">
        <v>86.56</v>
      </c>
      <c r="O164" t="n">
        <v>37464.21</v>
      </c>
      <c r="P164" t="n">
        <v>115.17</v>
      </c>
      <c r="Q164" t="n">
        <v>204.18</v>
      </c>
      <c r="R164" t="n">
        <v>25.66</v>
      </c>
      <c r="S164" t="n">
        <v>17.37</v>
      </c>
      <c r="T164" t="n">
        <v>2039.55</v>
      </c>
      <c r="U164" t="n">
        <v>0.68</v>
      </c>
      <c r="V164" t="n">
        <v>0.75</v>
      </c>
      <c r="W164" t="n">
        <v>1.15</v>
      </c>
      <c r="X164" t="n">
        <v>0.12</v>
      </c>
      <c r="Y164" t="n">
        <v>1</v>
      </c>
      <c r="Z164" t="n">
        <v>10</v>
      </c>
    </row>
    <row r="165">
      <c r="A165" t="n">
        <v>56</v>
      </c>
      <c r="B165" t="n">
        <v>140</v>
      </c>
      <c r="C165" t="inlineStr">
        <is>
          <t xml:space="preserve">CONCLUIDO	</t>
        </is>
      </c>
      <c r="D165" t="n">
        <v>9.922800000000001</v>
      </c>
      <c r="E165" t="n">
        <v>10.08</v>
      </c>
      <c r="F165" t="n">
        <v>6.81</v>
      </c>
      <c r="G165" t="n">
        <v>58.38</v>
      </c>
      <c r="H165" t="n">
        <v>0.88</v>
      </c>
      <c r="I165" t="n">
        <v>7</v>
      </c>
      <c r="J165" t="n">
        <v>302.39</v>
      </c>
      <c r="K165" t="n">
        <v>60.56</v>
      </c>
      <c r="L165" t="n">
        <v>15</v>
      </c>
      <c r="M165" t="n">
        <v>5</v>
      </c>
      <c r="N165" t="n">
        <v>86.84</v>
      </c>
      <c r="O165" t="n">
        <v>37529.55</v>
      </c>
      <c r="P165" t="n">
        <v>115.12</v>
      </c>
      <c r="Q165" t="n">
        <v>204.14</v>
      </c>
      <c r="R165" t="n">
        <v>25.57</v>
      </c>
      <c r="S165" t="n">
        <v>17.37</v>
      </c>
      <c r="T165" t="n">
        <v>1990.28</v>
      </c>
      <c r="U165" t="n">
        <v>0.68</v>
      </c>
      <c r="V165" t="n">
        <v>0.75</v>
      </c>
      <c r="W165" t="n">
        <v>1.15</v>
      </c>
      <c r="X165" t="n">
        <v>0.12</v>
      </c>
      <c r="Y165" t="n">
        <v>1</v>
      </c>
      <c r="Z165" t="n">
        <v>10</v>
      </c>
    </row>
    <row r="166">
      <c r="A166" t="n">
        <v>57</v>
      </c>
      <c r="B166" t="n">
        <v>140</v>
      </c>
      <c r="C166" t="inlineStr">
        <is>
          <t xml:space="preserve">CONCLUIDO	</t>
        </is>
      </c>
      <c r="D166" t="n">
        <v>9.9193</v>
      </c>
      <c r="E166" t="n">
        <v>10.08</v>
      </c>
      <c r="F166" t="n">
        <v>6.81</v>
      </c>
      <c r="G166" t="n">
        <v>58.41</v>
      </c>
      <c r="H166" t="n">
        <v>0.9</v>
      </c>
      <c r="I166" t="n">
        <v>7</v>
      </c>
      <c r="J166" t="n">
        <v>302.92</v>
      </c>
      <c r="K166" t="n">
        <v>60.56</v>
      </c>
      <c r="L166" t="n">
        <v>15.25</v>
      </c>
      <c r="M166" t="n">
        <v>5</v>
      </c>
      <c r="N166" t="n">
        <v>87.12</v>
      </c>
      <c r="O166" t="n">
        <v>37595</v>
      </c>
      <c r="P166" t="n">
        <v>115.02</v>
      </c>
      <c r="Q166" t="n">
        <v>204.16</v>
      </c>
      <c r="R166" t="n">
        <v>25.63</v>
      </c>
      <c r="S166" t="n">
        <v>17.37</v>
      </c>
      <c r="T166" t="n">
        <v>2021.1</v>
      </c>
      <c r="U166" t="n">
        <v>0.68</v>
      </c>
      <c r="V166" t="n">
        <v>0.75</v>
      </c>
      <c r="W166" t="n">
        <v>1.15</v>
      </c>
      <c r="X166" t="n">
        <v>0.12</v>
      </c>
      <c r="Y166" t="n">
        <v>1</v>
      </c>
      <c r="Z166" t="n">
        <v>10</v>
      </c>
    </row>
    <row r="167">
      <c r="A167" t="n">
        <v>58</v>
      </c>
      <c r="B167" t="n">
        <v>140</v>
      </c>
      <c r="C167" t="inlineStr">
        <is>
          <t xml:space="preserve">CONCLUIDO	</t>
        </is>
      </c>
      <c r="D167" t="n">
        <v>9.9176</v>
      </c>
      <c r="E167" t="n">
        <v>10.08</v>
      </c>
      <c r="F167" t="n">
        <v>6.82</v>
      </c>
      <c r="G167" t="n">
        <v>58.43</v>
      </c>
      <c r="H167" t="n">
        <v>0.91</v>
      </c>
      <c r="I167" t="n">
        <v>7</v>
      </c>
      <c r="J167" t="n">
        <v>303.46</v>
      </c>
      <c r="K167" t="n">
        <v>60.56</v>
      </c>
      <c r="L167" t="n">
        <v>15.5</v>
      </c>
      <c r="M167" t="n">
        <v>5</v>
      </c>
      <c r="N167" t="n">
        <v>87.40000000000001</v>
      </c>
      <c r="O167" t="n">
        <v>37660.57</v>
      </c>
      <c r="P167" t="n">
        <v>114.87</v>
      </c>
      <c r="Q167" t="n">
        <v>204.14</v>
      </c>
      <c r="R167" t="n">
        <v>25.66</v>
      </c>
      <c r="S167" t="n">
        <v>17.37</v>
      </c>
      <c r="T167" t="n">
        <v>2035.34</v>
      </c>
      <c r="U167" t="n">
        <v>0.68</v>
      </c>
      <c r="V167" t="n">
        <v>0.75</v>
      </c>
      <c r="W167" t="n">
        <v>1.15</v>
      </c>
      <c r="X167" t="n">
        <v>0.12</v>
      </c>
      <c r="Y167" t="n">
        <v>1</v>
      </c>
      <c r="Z167" t="n">
        <v>10</v>
      </c>
    </row>
    <row r="168">
      <c r="A168" t="n">
        <v>59</v>
      </c>
      <c r="B168" t="n">
        <v>140</v>
      </c>
      <c r="C168" t="inlineStr">
        <is>
          <t xml:space="preserve">CONCLUIDO	</t>
        </is>
      </c>
      <c r="D168" t="n">
        <v>9.9193</v>
      </c>
      <c r="E168" t="n">
        <v>10.08</v>
      </c>
      <c r="F168" t="n">
        <v>6.81</v>
      </c>
      <c r="G168" t="n">
        <v>58.41</v>
      </c>
      <c r="H168" t="n">
        <v>0.92</v>
      </c>
      <c r="I168" t="n">
        <v>7</v>
      </c>
      <c r="J168" t="n">
        <v>303.99</v>
      </c>
      <c r="K168" t="n">
        <v>60.56</v>
      </c>
      <c r="L168" t="n">
        <v>15.75</v>
      </c>
      <c r="M168" t="n">
        <v>5</v>
      </c>
      <c r="N168" t="n">
        <v>87.68000000000001</v>
      </c>
      <c r="O168" t="n">
        <v>37726.27</v>
      </c>
      <c r="P168" t="n">
        <v>114.73</v>
      </c>
      <c r="Q168" t="n">
        <v>204.14</v>
      </c>
      <c r="R168" t="n">
        <v>25.77</v>
      </c>
      <c r="S168" t="n">
        <v>17.37</v>
      </c>
      <c r="T168" t="n">
        <v>2094.14</v>
      </c>
      <c r="U168" t="n">
        <v>0.67</v>
      </c>
      <c r="V168" t="n">
        <v>0.75</v>
      </c>
      <c r="W168" t="n">
        <v>1.15</v>
      </c>
      <c r="X168" t="n">
        <v>0.12</v>
      </c>
      <c r="Y168" t="n">
        <v>1</v>
      </c>
      <c r="Z168" t="n">
        <v>10</v>
      </c>
    </row>
    <row r="169">
      <c r="A169" t="n">
        <v>60</v>
      </c>
      <c r="B169" t="n">
        <v>140</v>
      </c>
      <c r="C169" t="inlineStr">
        <is>
          <t xml:space="preserve">CONCLUIDO	</t>
        </is>
      </c>
      <c r="D169" t="n">
        <v>9.921200000000001</v>
      </c>
      <c r="E169" t="n">
        <v>10.08</v>
      </c>
      <c r="F169" t="n">
        <v>6.81</v>
      </c>
      <c r="G169" t="n">
        <v>58.4</v>
      </c>
      <c r="H169" t="n">
        <v>0.9399999999999999</v>
      </c>
      <c r="I169" t="n">
        <v>7</v>
      </c>
      <c r="J169" t="n">
        <v>304.52</v>
      </c>
      <c r="K169" t="n">
        <v>60.56</v>
      </c>
      <c r="L169" t="n">
        <v>16</v>
      </c>
      <c r="M169" t="n">
        <v>5</v>
      </c>
      <c r="N169" t="n">
        <v>87.97</v>
      </c>
      <c r="O169" t="n">
        <v>37792.08</v>
      </c>
      <c r="P169" t="n">
        <v>114.56</v>
      </c>
      <c r="Q169" t="n">
        <v>204.16</v>
      </c>
      <c r="R169" t="n">
        <v>25.67</v>
      </c>
      <c r="S169" t="n">
        <v>17.37</v>
      </c>
      <c r="T169" t="n">
        <v>2044.74</v>
      </c>
      <c r="U169" t="n">
        <v>0.68</v>
      </c>
      <c r="V169" t="n">
        <v>0.75</v>
      </c>
      <c r="W169" t="n">
        <v>1.15</v>
      </c>
      <c r="X169" t="n">
        <v>0.12</v>
      </c>
      <c r="Y169" t="n">
        <v>1</v>
      </c>
      <c r="Z169" t="n">
        <v>10</v>
      </c>
    </row>
    <row r="170">
      <c r="A170" t="n">
        <v>61</v>
      </c>
      <c r="B170" t="n">
        <v>140</v>
      </c>
      <c r="C170" t="inlineStr">
        <is>
          <t xml:space="preserve">CONCLUIDO	</t>
        </is>
      </c>
      <c r="D170" t="n">
        <v>9.928599999999999</v>
      </c>
      <c r="E170" t="n">
        <v>10.07</v>
      </c>
      <c r="F170" t="n">
        <v>6.81</v>
      </c>
      <c r="G170" t="n">
        <v>58.33</v>
      </c>
      <c r="H170" t="n">
        <v>0.95</v>
      </c>
      <c r="I170" t="n">
        <v>7</v>
      </c>
      <c r="J170" t="n">
        <v>305.06</v>
      </c>
      <c r="K170" t="n">
        <v>60.56</v>
      </c>
      <c r="L170" t="n">
        <v>16.25</v>
      </c>
      <c r="M170" t="n">
        <v>5</v>
      </c>
      <c r="N170" t="n">
        <v>88.25</v>
      </c>
      <c r="O170" t="n">
        <v>37858.02</v>
      </c>
      <c r="P170" t="n">
        <v>114.23</v>
      </c>
      <c r="Q170" t="n">
        <v>204.17</v>
      </c>
      <c r="R170" t="n">
        <v>25.42</v>
      </c>
      <c r="S170" t="n">
        <v>17.37</v>
      </c>
      <c r="T170" t="n">
        <v>1915</v>
      </c>
      <c r="U170" t="n">
        <v>0.68</v>
      </c>
      <c r="V170" t="n">
        <v>0.75</v>
      </c>
      <c r="W170" t="n">
        <v>1.15</v>
      </c>
      <c r="X170" t="n">
        <v>0.11</v>
      </c>
      <c r="Y170" t="n">
        <v>1</v>
      </c>
      <c r="Z170" t="n">
        <v>10</v>
      </c>
    </row>
    <row r="171">
      <c r="A171" t="n">
        <v>62</v>
      </c>
      <c r="B171" t="n">
        <v>140</v>
      </c>
      <c r="C171" t="inlineStr">
        <is>
          <t xml:space="preserve">CONCLUIDO	</t>
        </is>
      </c>
      <c r="D171" t="n">
        <v>10.0017</v>
      </c>
      <c r="E171" t="n">
        <v>10</v>
      </c>
      <c r="F171" t="n">
        <v>6.78</v>
      </c>
      <c r="G171" t="n">
        <v>67.84</v>
      </c>
      <c r="H171" t="n">
        <v>0.96</v>
      </c>
      <c r="I171" t="n">
        <v>6</v>
      </c>
      <c r="J171" t="n">
        <v>305.59</v>
      </c>
      <c r="K171" t="n">
        <v>60.56</v>
      </c>
      <c r="L171" t="n">
        <v>16.5</v>
      </c>
      <c r="M171" t="n">
        <v>4</v>
      </c>
      <c r="N171" t="n">
        <v>88.54000000000001</v>
      </c>
      <c r="O171" t="n">
        <v>37924.08</v>
      </c>
      <c r="P171" t="n">
        <v>113.84</v>
      </c>
      <c r="Q171" t="n">
        <v>204.14</v>
      </c>
      <c r="R171" t="n">
        <v>24.7</v>
      </c>
      <c r="S171" t="n">
        <v>17.37</v>
      </c>
      <c r="T171" t="n">
        <v>1562.12</v>
      </c>
      <c r="U171" t="n">
        <v>0.7</v>
      </c>
      <c r="V171" t="n">
        <v>0.75</v>
      </c>
      <c r="W171" t="n">
        <v>1.15</v>
      </c>
      <c r="X171" t="n">
        <v>0.09</v>
      </c>
      <c r="Y171" t="n">
        <v>1</v>
      </c>
      <c r="Z171" t="n">
        <v>10</v>
      </c>
    </row>
    <row r="172">
      <c r="A172" t="n">
        <v>63</v>
      </c>
      <c r="B172" t="n">
        <v>140</v>
      </c>
      <c r="C172" t="inlineStr">
        <is>
          <t xml:space="preserve">CONCLUIDO	</t>
        </is>
      </c>
      <c r="D172" t="n">
        <v>9.9975</v>
      </c>
      <c r="E172" t="n">
        <v>10</v>
      </c>
      <c r="F172" t="n">
        <v>6.79</v>
      </c>
      <c r="G172" t="n">
        <v>67.88</v>
      </c>
      <c r="H172" t="n">
        <v>0.97</v>
      </c>
      <c r="I172" t="n">
        <v>6</v>
      </c>
      <c r="J172" t="n">
        <v>306.13</v>
      </c>
      <c r="K172" t="n">
        <v>60.56</v>
      </c>
      <c r="L172" t="n">
        <v>16.75</v>
      </c>
      <c r="M172" t="n">
        <v>4</v>
      </c>
      <c r="N172" t="n">
        <v>88.83</v>
      </c>
      <c r="O172" t="n">
        <v>37990.27</v>
      </c>
      <c r="P172" t="n">
        <v>113.99</v>
      </c>
      <c r="Q172" t="n">
        <v>204.14</v>
      </c>
      <c r="R172" t="n">
        <v>24.79</v>
      </c>
      <c r="S172" t="n">
        <v>17.37</v>
      </c>
      <c r="T172" t="n">
        <v>1605.45</v>
      </c>
      <c r="U172" t="n">
        <v>0.7</v>
      </c>
      <c r="V172" t="n">
        <v>0.75</v>
      </c>
      <c r="W172" t="n">
        <v>1.15</v>
      </c>
      <c r="X172" t="n">
        <v>0.1</v>
      </c>
      <c r="Y172" t="n">
        <v>1</v>
      </c>
      <c r="Z172" t="n">
        <v>10</v>
      </c>
    </row>
    <row r="173">
      <c r="A173" t="n">
        <v>64</v>
      </c>
      <c r="B173" t="n">
        <v>140</v>
      </c>
      <c r="C173" t="inlineStr">
        <is>
          <t xml:space="preserve">CONCLUIDO	</t>
        </is>
      </c>
      <c r="D173" t="n">
        <v>9.9992</v>
      </c>
      <c r="E173" t="n">
        <v>10</v>
      </c>
      <c r="F173" t="n">
        <v>6.79</v>
      </c>
      <c r="G173" t="n">
        <v>67.86</v>
      </c>
      <c r="H173" t="n">
        <v>0.99</v>
      </c>
      <c r="I173" t="n">
        <v>6</v>
      </c>
      <c r="J173" t="n">
        <v>306.67</v>
      </c>
      <c r="K173" t="n">
        <v>60.56</v>
      </c>
      <c r="L173" t="n">
        <v>17</v>
      </c>
      <c r="M173" t="n">
        <v>4</v>
      </c>
      <c r="N173" t="n">
        <v>89.11</v>
      </c>
      <c r="O173" t="n">
        <v>38056.58</v>
      </c>
      <c r="P173" t="n">
        <v>113.97</v>
      </c>
      <c r="Q173" t="n">
        <v>204.14</v>
      </c>
      <c r="R173" t="n">
        <v>24.87</v>
      </c>
      <c r="S173" t="n">
        <v>17.37</v>
      </c>
      <c r="T173" t="n">
        <v>1649.13</v>
      </c>
      <c r="U173" t="n">
        <v>0.7</v>
      </c>
      <c r="V173" t="n">
        <v>0.75</v>
      </c>
      <c r="W173" t="n">
        <v>1.14</v>
      </c>
      <c r="X173" t="n">
        <v>0.1</v>
      </c>
      <c r="Y173" t="n">
        <v>1</v>
      </c>
      <c r="Z173" t="n">
        <v>10</v>
      </c>
    </row>
    <row r="174">
      <c r="A174" t="n">
        <v>65</v>
      </c>
      <c r="B174" t="n">
        <v>140</v>
      </c>
      <c r="C174" t="inlineStr">
        <is>
          <t xml:space="preserve">CONCLUIDO	</t>
        </is>
      </c>
      <c r="D174" t="n">
        <v>9.997199999999999</v>
      </c>
      <c r="E174" t="n">
        <v>10</v>
      </c>
      <c r="F174" t="n">
        <v>6.79</v>
      </c>
      <c r="G174" t="n">
        <v>67.88</v>
      </c>
      <c r="H174" t="n">
        <v>1</v>
      </c>
      <c r="I174" t="n">
        <v>6</v>
      </c>
      <c r="J174" t="n">
        <v>307.21</v>
      </c>
      <c r="K174" t="n">
        <v>60.56</v>
      </c>
      <c r="L174" t="n">
        <v>17.25</v>
      </c>
      <c r="M174" t="n">
        <v>4</v>
      </c>
      <c r="N174" t="n">
        <v>89.40000000000001</v>
      </c>
      <c r="O174" t="n">
        <v>38123.01</v>
      </c>
      <c r="P174" t="n">
        <v>114.2</v>
      </c>
      <c r="Q174" t="n">
        <v>204.14</v>
      </c>
      <c r="R174" t="n">
        <v>24.83</v>
      </c>
      <c r="S174" t="n">
        <v>17.37</v>
      </c>
      <c r="T174" t="n">
        <v>1627.72</v>
      </c>
      <c r="U174" t="n">
        <v>0.7</v>
      </c>
      <c r="V174" t="n">
        <v>0.75</v>
      </c>
      <c r="W174" t="n">
        <v>1.15</v>
      </c>
      <c r="X174" t="n">
        <v>0.1</v>
      </c>
      <c r="Y174" t="n">
        <v>1</v>
      </c>
      <c r="Z174" t="n">
        <v>10</v>
      </c>
    </row>
    <row r="175">
      <c r="A175" t="n">
        <v>66</v>
      </c>
      <c r="B175" t="n">
        <v>140</v>
      </c>
      <c r="C175" t="inlineStr">
        <is>
          <t xml:space="preserve">CONCLUIDO	</t>
        </is>
      </c>
      <c r="D175" t="n">
        <v>9.9922</v>
      </c>
      <c r="E175" t="n">
        <v>10.01</v>
      </c>
      <c r="F175" t="n">
        <v>6.79</v>
      </c>
      <c r="G175" t="n">
        <v>67.93000000000001</v>
      </c>
      <c r="H175" t="n">
        <v>1.01</v>
      </c>
      <c r="I175" t="n">
        <v>6</v>
      </c>
      <c r="J175" t="n">
        <v>307.75</v>
      </c>
      <c r="K175" t="n">
        <v>60.56</v>
      </c>
      <c r="L175" t="n">
        <v>17.5</v>
      </c>
      <c r="M175" t="n">
        <v>4</v>
      </c>
      <c r="N175" t="n">
        <v>89.69</v>
      </c>
      <c r="O175" t="n">
        <v>38189.58</v>
      </c>
      <c r="P175" t="n">
        <v>114.31</v>
      </c>
      <c r="Q175" t="n">
        <v>204.14</v>
      </c>
      <c r="R175" t="n">
        <v>25.06</v>
      </c>
      <c r="S175" t="n">
        <v>17.37</v>
      </c>
      <c r="T175" t="n">
        <v>1742.46</v>
      </c>
      <c r="U175" t="n">
        <v>0.6899999999999999</v>
      </c>
      <c r="V175" t="n">
        <v>0.75</v>
      </c>
      <c r="W175" t="n">
        <v>1.15</v>
      </c>
      <c r="X175" t="n">
        <v>0.1</v>
      </c>
      <c r="Y175" t="n">
        <v>1</v>
      </c>
      <c r="Z175" t="n">
        <v>10</v>
      </c>
    </row>
    <row r="176">
      <c r="A176" t="n">
        <v>67</v>
      </c>
      <c r="B176" t="n">
        <v>140</v>
      </c>
      <c r="C176" t="inlineStr">
        <is>
          <t xml:space="preserve">CONCLUIDO	</t>
        </is>
      </c>
      <c r="D176" t="n">
        <v>10.0022</v>
      </c>
      <c r="E176" t="n">
        <v>10</v>
      </c>
      <c r="F176" t="n">
        <v>6.78</v>
      </c>
      <c r="G176" t="n">
        <v>67.83</v>
      </c>
      <c r="H176" t="n">
        <v>1.03</v>
      </c>
      <c r="I176" t="n">
        <v>6</v>
      </c>
      <c r="J176" t="n">
        <v>308.29</v>
      </c>
      <c r="K176" t="n">
        <v>60.56</v>
      </c>
      <c r="L176" t="n">
        <v>17.75</v>
      </c>
      <c r="M176" t="n">
        <v>4</v>
      </c>
      <c r="N176" t="n">
        <v>89.98</v>
      </c>
      <c r="O176" t="n">
        <v>38256.26</v>
      </c>
      <c r="P176" t="n">
        <v>114.12</v>
      </c>
      <c r="Q176" t="n">
        <v>204.15</v>
      </c>
      <c r="R176" t="n">
        <v>24.68</v>
      </c>
      <c r="S176" t="n">
        <v>17.37</v>
      </c>
      <c r="T176" t="n">
        <v>1550.63</v>
      </c>
      <c r="U176" t="n">
        <v>0.7</v>
      </c>
      <c r="V176" t="n">
        <v>0.75</v>
      </c>
      <c r="W176" t="n">
        <v>1.15</v>
      </c>
      <c r="X176" t="n">
        <v>0.09</v>
      </c>
      <c r="Y176" t="n">
        <v>1</v>
      </c>
      <c r="Z176" t="n">
        <v>10</v>
      </c>
    </row>
    <row r="177">
      <c r="A177" t="n">
        <v>68</v>
      </c>
      <c r="B177" t="n">
        <v>140</v>
      </c>
      <c r="C177" t="inlineStr">
        <is>
          <t xml:space="preserve">CONCLUIDO	</t>
        </is>
      </c>
      <c r="D177" t="n">
        <v>10.0017</v>
      </c>
      <c r="E177" t="n">
        <v>10</v>
      </c>
      <c r="F177" t="n">
        <v>6.78</v>
      </c>
      <c r="G177" t="n">
        <v>67.84</v>
      </c>
      <c r="H177" t="n">
        <v>1.04</v>
      </c>
      <c r="I177" t="n">
        <v>6</v>
      </c>
      <c r="J177" t="n">
        <v>308.83</v>
      </c>
      <c r="K177" t="n">
        <v>60.56</v>
      </c>
      <c r="L177" t="n">
        <v>18</v>
      </c>
      <c r="M177" t="n">
        <v>4</v>
      </c>
      <c r="N177" t="n">
        <v>90.27</v>
      </c>
      <c r="O177" t="n">
        <v>38323.08</v>
      </c>
      <c r="P177" t="n">
        <v>114.05</v>
      </c>
      <c r="Q177" t="n">
        <v>204.14</v>
      </c>
      <c r="R177" t="n">
        <v>24.63</v>
      </c>
      <c r="S177" t="n">
        <v>17.37</v>
      </c>
      <c r="T177" t="n">
        <v>1526.11</v>
      </c>
      <c r="U177" t="n">
        <v>0.71</v>
      </c>
      <c r="V177" t="n">
        <v>0.75</v>
      </c>
      <c r="W177" t="n">
        <v>1.15</v>
      </c>
      <c r="X177" t="n">
        <v>0.09</v>
      </c>
      <c r="Y177" t="n">
        <v>1</v>
      </c>
      <c r="Z177" t="n">
        <v>10</v>
      </c>
    </row>
    <row r="178">
      <c r="A178" t="n">
        <v>69</v>
      </c>
      <c r="B178" t="n">
        <v>140</v>
      </c>
      <c r="C178" t="inlineStr">
        <is>
          <t xml:space="preserve">CONCLUIDO	</t>
        </is>
      </c>
      <c r="D178" t="n">
        <v>9.999700000000001</v>
      </c>
      <c r="E178" t="n">
        <v>10</v>
      </c>
      <c r="F178" t="n">
        <v>6.79</v>
      </c>
      <c r="G178" t="n">
        <v>67.86</v>
      </c>
      <c r="H178" t="n">
        <v>1.05</v>
      </c>
      <c r="I178" t="n">
        <v>6</v>
      </c>
      <c r="J178" t="n">
        <v>309.37</v>
      </c>
      <c r="K178" t="n">
        <v>60.56</v>
      </c>
      <c r="L178" t="n">
        <v>18.25</v>
      </c>
      <c r="M178" t="n">
        <v>4</v>
      </c>
      <c r="N178" t="n">
        <v>90.56999999999999</v>
      </c>
      <c r="O178" t="n">
        <v>38390.02</v>
      </c>
      <c r="P178" t="n">
        <v>113.91</v>
      </c>
      <c r="Q178" t="n">
        <v>204.14</v>
      </c>
      <c r="R178" t="n">
        <v>24.73</v>
      </c>
      <c r="S178" t="n">
        <v>17.37</v>
      </c>
      <c r="T178" t="n">
        <v>1575.26</v>
      </c>
      <c r="U178" t="n">
        <v>0.7</v>
      </c>
      <c r="V178" t="n">
        <v>0.75</v>
      </c>
      <c r="W178" t="n">
        <v>1.15</v>
      </c>
      <c r="X178" t="n">
        <v>0.09</v>
      </c>
      <c r="Y178" t="n">
        <v>1</v>
      </c>
      <c r="Z178" t="n">
        <v>10</v>
      </c>
    </row>
    <row r="179">
      <c r="A179" t="n">
        <v>70</v>
      </c>
      <c r="B179" t="n">
        <v>140</v>
      </c>
      <c r="C179" t="inlineStr">
        <is>
          <t xml:space="preserve">CONCLUIDO	</t>
        </is>
      </c>
      <c r="D179" t="n">
        <v>9.999700000000001</v>
      </c>
      <c r="E179" t="n">
        <v>10</v>
      </c>
      <c r="F179" t="n">
        <v>6.79</v>
      </c>
      <c r="G179" t="n">
        <v>67.86</v>
      </c>
      <c r="H179" t="n">
        <v>1.06</v>
      </c>
      <c r="I179" t="n">
        <v>6</v>
      </c>
      <c r="J179" t="n">
        <v>309.91</v>
      </c>
      <c r="K179" t="n">
        <v>60.56</v>
      </c>
      <c r="L179" t="n">
        <v>18.5</v>
      </c>
      <c r="M179" t="n">
        <v>4</v>
      </c>
      <c r="N179" t="n">
        <v>90.86</v>
      </c>
      <c r="O179" t="n">
        <v>38457.09</v>
      </c>
      <c r="P179" t="n">
        <v>113.84</v>
      </c>
      <c r="Q179" t="n">
        <v>204.14</v>
      </c>
      <c r="R179" t="n">
        <v>24.8</v>
      </c>
      <c r="S179" t="n">
        <v>17.37</v>
      </c>
      <c r="T179" t="n">
        <v>1612.87</v>
      </c>
      <c r="U179" t="n">
        <v>0.7</v>
      </c>
      <c r="V179" t="n">
        <v>0.75</v>
      </c>
      <c r="W179" t="n">
        <v>1.15</v>
      </c>
      <c r="X179" t="n">
        <v>0.09</v>
      </c>
      <c r="Y179" t="n">
        <v>1</v>
      </c>
      <c r="Z179" t="n">
        <v>10</v>
      </c>
    </row>
    <row r="180">
      <c r="A180" t="n">
        <v>71</v>
      </c>
      <c r="B180" t="n">
        <v>140</v>
      </c>
      <c r="C180" t="inlineStr">
        <is>
          <t xml:space="preserve">CONCLUIDO	</t>
        </is>
      </c>
      <c r="D180" t="n">
        <v>9.991099999999999</v>
      </c>
      <c r="E180" t="n">
        <v>10.01</v>
      </c>
      <c r="F180" t="n">
        <v>6.79</v>
      </c>
      <c r="G180" t="n">
        <v>67.94</v>
      </c>
      <c r="H180" t="n">
        <v>1.08</v>
      </c>
      <c r="I180" t="n">
        <v>6</v>
      </c>
      <c r="J180" t="n">
        <v>310.46</v>
      </c>
      <c r="K180" t="n">
        <v>60.56</v>
      </c>
      <c r="L180" t="n">
        <v>18.75</v>
      </c>
      <c r="M180" t="n">
        <v>4</v>
      </c>
      <c r="N180" t="n">
        <v>91.16</v>
      </c>
      <c r="O180" t="n">
        <v>38524.29</v>
      </c>
      <c r="P180" t="n">
        <v>113.98</v>
      </c>
      <c r="Q180" t="n">
        <v>204.14</v>
      </c>
      <c r="R180" t="n">
        <v>25.05</v>
      </c>
      <c r="S180" t="n">
        <v>17.37</v>
      </c>
      <c r="T180" t="n">
        <v>1737.75</v>
      </c>
      <c r="U180" t="n">
        <v>0.6899999999999999</v>
      </c>
      <c r="V180" t="n">
        <v>0.75</v>
      </c>
      <c r="W180" t="n">
        <v>1.15</v>
      </c>
      <c r="X180" t="n">
        <v>0.1</v>
      </c>
      <c r="Y180" t="n">
        <v>1</v>
      </c>
      <c r="Z180" t="n">
        <v>10</v>
      </c>
    </row>
    <row r="181">
      <c r="A181" t="n">
        <v>72</v>
      </c>
      <c r="B181" t="n">
        <v>140</v>
      </c>
      <c r="C181" t="inlineStr">
        <is>
          <t xml:space="preserve">CONCLUIDO	</t>
        </is>
      </c>
      <c r="D181" t="n">
        <v>9.9994</v>
      </c>
      <c r="E181" t="n">
        <v>10</v>
      </c>
      <c r="F181" t="n">
        <v>6.79</v>
      </c>
      <c r="G181" t="n">
        <v>67.86</v>
      </c>
      <c r="H181" t="n">
        <v>1.09</v>
      </c>
      <c r="I181" t="n">
        <v>6</v>
      </c>
      <c r="J181" t="n">
        <v>311.01</v>
      </c>
      <c r="K181" t="n">
        <v>60.56</v>
      </c>
      <c r="L181" t="n">
        <v>19</v>
      </c>
      <c r="M181" t="n">
        <v>4</v>
      </c>
      <c r="N181" t="n">
        <v>91.45</v>
      </c>
      <c r="O181" t="n">
        <v>38591.62</v>
      </c>
      <c r="P181" t="n">
        <v>113.67</v>
      </c>
      <c r="Q181" t="n">
        <v>204.15</v>
      </c>
      <c r="R181" t="n">
        <v>24.79</v>
      </c>
      <c r="S181" t="n">
        <v>17.37</v>
      </c>
      <c r="T181" t="n">
        <v>1608.48</v>
      </c>
      <c r="U181" t="n">
        <v>0.7</v>
      </c>
      <c r="V181" t="n">
        <v>0.75</v>
      </c>
      <c r="W181" t="n">
        <v>1.15</v>
      </c>
      <c r="X181" t="n">
        <v>0.09</v>
      </c>
      <c r="Y181" t="n">
        <v>1</v>
      </c>
      <c r="Z181" t="n">
        <v>10</v>
      </c>
    </row>
    <row r="182">
      <c r="A182" t="n">
        <v>73</v>
      </c>
      <c r="B182" t="n">
        <v>140</v>
      </c>
      <c r="C182" t="inlineStr">
        <is>
          <t xml:space="preserve">CONCLUIDO	</t>
        </is>
      </c>
      <c r="D182" t="n">
        <v>9.9975</v>
      </c>
      <c r="E182" t="n">
        <v>10</v>
      </c>
      <c r="F182" t="n">
        <v>6.79</v>
      </c>
      <c r="G182" t="n">
        <v>67.88</v>
      </c>
      <c r="H182" t="n">
        <v>1.1</v>
      </c>
      <c r="I182" t="n">
        <v>6</v>
      </c>
      <c r="J182" t="n">
        <v>311.55</v>
      </c>
      <c r="K182" t="n">
        <v>60.56</v>
      </c>
      <c r="L182" t="n">
        <v>19.25</v>
      </c>
      <c r="M182" t="n">
        <v>4</v>
      </c>
      <c r="N182" t="n">
        <v>91.75</v>
      </c>
      <c r="O182" t="n">
        <v>38659.08</v>
      </c>
      <c r="P182" t="n">
        <v>113.59</v>
      </c>
      <c r="Q182" t="n">
        <v>204.14</v>
      </c>
      <c r="R182" t="n">
        <v>24.91</v>
      </c>
      <c r="S182" t="n">
        <v>17.37</v>
      </c>
      <c r="T182" t="n">
        <v>1668.73</v>
      </c>
      <c r="U182" t="n">
        <v>0.7</v>
      </c>
      <c r="V182" t="n">
        <v>0.75</v>
      </c>
      <c r="W182" t="n">
        <v>1.14</v>
      </c>
      <c r="X182" t="n">
        <v>0.1</v>
      </c>
      <c r="Y182" t="n">
        <v>1</v>
      </c>
      <c r="Z182" t="n">
        <v>10</v>
      </c>
    </row>
    <row r="183">
      <c r="A183" t="n">
        <v>74</v>
      </c>
      <c r="B183" t="n">
        <v>140</v>
      </c>
      <c r="C183" t="inlineStr">
        <is>
          <t xml:space="preserve">CONCLUIDO	</t>
        </is>
      </c>
      <c r="D183" t="n">
        <v>9.9964</v>
      </c>
      <c r="E183" t="n">
        <v>10</v>
      </c>
      <c r="F183" t="n">
        <v>6.79</v>
      </c>
      <c r="G183" t="n">
        <v>67.89</v>
      </c>
      <c r="H183" t="n">
        <v>1.11</v>
      </c>
      <c r="I183" t="n">
        <v>6</v>
      </c>
      <c r="J183" t="n">
        <v>312.1</v>
      </c>
      <c r="K183" t="n">
        <v>60.56</v>
      </c>
      <c r="L183" t="n">
        <v>19.5</v>
      </c>
      <c r="M183" t="n">
        <v>4</v>
      </c>
      <c r="N183" t="n">
        <v>92.05</v>
      </c>
      <c r="O183" t="n">
        <v>38726.8</v>
      </c>
      <c r="P183" t="n">
        <v>113.69</v>
      </c>
      <c r="Q183" t="n">
        <v>204.14</v>
      </c>
      <c r="R183" t="n">
        <v>24.8</v>
      </c>
      <c r="S183" t="n">
        <v>17.37</v>
      </c>
      <c r="T183" t="n">
        <v>1613.86</v>
      </c>
      <c r="U183" t="n">
        <v>0.7</v>
      </c>
      <c r="V183" t="n">
        <v>0.75</v>
      </c>
      <c r="W183" t="n">
        <v>1.15</v>
      </c>
      <c r="X183" t="n">
        <v>0.1</v>
      </c>
      <c r="Y183" t="n">
        <v>1</v>
      </c>
      <c r="Z183" t="n">
        <v>10</v>
      </c>
    </row>
    <row r="184">
      <c r="A184" t="n">
        <v>75</v>
      </c>
      <c r="B184" t="n">
        <v>140</v>
      </c>
      <c r="C184" t="inlineStr">
        <is>
          <t xml:space="preserve">CONCLUIDO	</t>
        </is>
      </c>
      <c r="D184" t="n">
        <v>10</v>
      </c>
      <c r="E184" t="n">
        <v>10</v>
      </c>
      <c r="F184" t="n">
        <v>6.79</v>
      </c>
      <c r="G184" t="n">
        <v>67.86</v>
      </c>
      <c r="H184" t="n">
        <v>1.13</v>
      </c>
      <c r="I184" t="n">
        <v>6</v>
      </c>
      <c r="J184" t="n">
        <v>312.65</v>
      </c>
      <c r="K184" t="n">
        <v>60.56</v>
      </c>
      <c r="L184" t="n">
        <v>19.75</v>
      </c>
      <c r="M184" t="n">
        <v>4</v>
      </c>
      <c r="N184" t="n">
        <v>92.34999999999999</v>
      </c>
      <c r="O184" t="n">
        <v>38794.53</v>
      </c>
      <c r="P184" t="n">
        <v>113.5</v>
      </c>
      <c r="Q184" t="n">
        <v>204.14</v>
      </c>
      <c r="R184" t="n">
        <v>24.82</v>
      </c>
      <c r="S184" t="n">
        <v>17.37</v>
      </c>
      <c r="T184" t="n">
        <v>1623.07</v>
      </c>
      <c r="U184" t="n">
        <v>0.7</v>
      </c>
      <c r="V184" t="n">
        <v>0.75</v>
      </c>
      <c r="W184" t="n">
        <v>1.14</v>
      </c>
      <c r="X184" t="n">
        <v>0.09</v>
      </c>
      <c r="Y184" t="n">
        <v>1</v>
      </c>
      <c r="Z184" t="n">
        <v>10</v>
      </c>
    </row>
    <row r="185">
      <c r="A185" t="n">
        <v>76</v>
      </c>
      <c r="B185" t="n">
        <v>140</v>
      </c>
      <c r="C185" t="inlineStr">
        <is>
          <t xml:space="preserve">CONCLUIDO	</t>
        </is>
      </c>
      <c r="D185" t="n">
        <v>9.990600000000001</v>
      </c>
      <c r="E185" t="n">
        <v>10.01</v>
      </c>
      <c r="F185" t="n">
        <v>6.79</v>
      </c>
      <c r="G185" t="n">
        <v>67.95</v>
      </c>
      <c r="H185" t="n">
        <v>1.14</v>
      </c>
      <c r="I185" t="n">
        <v>6</v>
      </c>
      <c r="J185" t="n">
        <v>313.2</v>
      </c>
      <c r="K185" t="n">
        <v>60.56</v>
      </c>
      <c r="L185" t="n">
        <v>20</v>
      </c>
      <c r="M185" t="n">
        <v>4</v>
      </c>
      <c r="N185" t="n">
        <v>92.65000000000001</v>
      </c>
      <c r="O185" t="n">
        <v>38862.4</v>
      </c>
      <c r="P185" t="n">
        <v>113.33</v>
      </c>
      <c r="Q185" t="n">
        <v>204.15</v>
      </c>
      <c r="R185" t="n">
        <v>25.1</v>
      </c>
      <c r="S185" t="n">
        <v>17.37</v>
      </c>
      <c r="T185" t="n">
        <v>1761.12</v>
      </c>
      <c r="U185" t="n">
        <v>0.6899999999999999</v>
      </c>
      <c r="V185" t="n">
        <v>0.75</v>
      </c>
      <c r="W185" t="n">
        <v>1.15</v>
      </c>
      <c r="X185" t="n">
        <v>0.1</v>
      </c>
      <c r="Y185" t="n">
        <v>1</v>
      </c>
      <c r="Z185" t="n">
        <v>10</v>
      </c>
    </row>
    <row r="186">
      <c r="A186" t="n">
        <v>77</v>
      </c>
      <c r="B186" t="n">
        <v>140</v>
      </c>
      <c r="C186" t="inlineStr">
        <is>
          <t xml:space="preserve">CONCLUIDO	</t>
        </is>
      </c>
      <c r="D186" t="n">
        <v>10.0708</v>
      </c>
      <c r="E186" t="n">
        <v>9.93</v>
      </c>
      <c r="F186" t="n">
        <v>6.77</v>
      </c>
      <c r="G186" t="n">
        <v>81.20999999999999</v>
      </c>
      <c r="H186" t="n">
        <v>1.15</v>
      </c>
      <c r="I186" t="n">
        <v>5</v>
      </c>
      <c r="J186" t="n">
        <v>313.75</v>
      </c>
      <c r="K186" t="n">
        <v>60.56</v>
      </c>
      <c r="L186" t="n">
        <v>20.25</v>
      </c>
      <c r="M186" t="n">
        <v>3</v>
      </c>
      <c r="N186" t="n">
        <v>92.95</v>
      </c>
      <c r="O186" t="n">
        <v>38930.39</v>
      </c>
      <c r="P186" t="n">
        <v>112.58</v>
      </c>
      <c r="Q186" t="n">
        <v>204.15</v>
      </c>
      <c r="R186" t="n">
        <v>24.24</v>
      </c>
      <c r="S186" t="n">
        <v>17.37</v>
      </c>
      <c r="T186" t="n">
        <v>1335.82</v>
      </c>
      <c r="U186" t="n">
        <v>0.72</v>
      </c>
      <c r="V186" t="n">
        <v>0.75</v>
      </c>
      <c r="W186" t="n">
        <v>1.14</v>
      </c>
      <c r="X186" t="n">
        <v>0.08</v>
      </c>
      <c r="Y186" t="n">
        <v>1</v>
      </c>
      <c r="Z186" t="n">
        <v>10</v>
      </c>
    </row>
    <row r="187">
      <c r="A187" t="n">
        <v>78</v>
      </c>
      <c r="B187" t="n">
        <v>140</v>
      </c>
      <c r="C187" t="inlineStr">
        <is>
          <t xml:space="preserve">CONCLUIDO	</t>
        </is>
      </c>
      <c r="D187" t="n">
        <v>10.0646</v>
      </c>
      <c r="E187" t="n">
        <v>9.94</v>
      </c>
      <c r="F187" t="n">
        <v>6.77</v>
      </c>
      <c r="G187" t="n">
        <v>81.28</v>
      </c>
      <c r="H187" t="n">
        <v>1.16</v>
      </c>
      <c r="I187" t="n">
        <v>5</v>
      </c>
      <c r="J187" t="n">
        <v>314.3</v>
      </c>
      <c r="K187" t="n">
        <v>60.56</v>
      </c>
      <c r="L187" t="n">
        <v>20.5</v>
      </c>
      <c r="M187" t="n">
        <v>3</v>
      </c>
      <c r="N187" t="n">
        <v>93.25</v>
      </c>
      <c r="O187" t="n">
        <v>38998.53</v>
      </c>
      <c r="P187" t="n">
        <v>112.98</v>
      </c>
      <c r="Q187" t="n">
        <v>204.14</v>
      </c>
      <c r="R187" t="n">
        <v>24.43</v>
      </c>
      <c r="S187" t="n">
        <v>17.37</v>
      </c>
      <c r="T187" t="n">
        <v>1434.4</v>
      </c>
      <c r="U187" t="n">
        <v>0.71</v>
      </c>
      <c r="V187" t="n">
        <v>0.75</v>
      </c>
      <c r="W187" t="n">
        <v>1.14</v>
      </c>
      <c r="X187" t="n">
        <v>0.08</v>
      </c>
      <c r="Y187" t="n">
        <v>1</v>
      </c>
      <c r="Z187" t="n">
        <v>10</v>
      </c>
    </row>
    <row r="188">
      <c r="A188" t="n">
        <v>79</v>
      </c>
      <c r="B188" t="n">
        <v>140</v>
      </c>
      <c r="C188" t="inlineStr">
        <is>
          <t xml:space="preserve">CONCLUIDO	</t>
        </is>
      </c>
      <c r="D188" t="n">
        <v>10.0609</v>
      </c>
      <c r="E188" t="n">
        <v>9.94</v>
      </c>
      <c r="F188" t="n">
        <v>6.78</v>
      </c>
      <c r="G188" t="n">
        <v>81.33</v>
      </c>
      <c r="H188" t="n">
        <v>1.17</v>
      </c>
      <c r="I188" t="n">
        <v>5</v>
      </c>
      <c r="J188" t="n">
        <v>314.86</v>
      </c>
      <c r="K188" t="n">
        <v>60.56</v>
      </c>
      <c r="L188" t="n">
        <v>20.75</v>
      </c>
      <c r="M188" t="n">
        <v>3</v>
      </c>
      <c r="N188" t="n">
        <v>93.55</v>
      </c>
      <c r="O188" t="n">
        <v>39066.8</v>
      </c>
      <c r="P188" t="n">
        <v>113.18</v>
      </c>
      <c r="Q188" t="n">
        <v>204.14</v>
      </c>
      <c r="R188" t="n">
        <v>24.58</v>
      </c>
      <c r="S188" t="n">
        <v>17.37</v>
      </c>
      <c r="T188" t="n">
        <v>1507.56</v>
      </c>
      <c r="U188" t="n">
        <v>0.71</v>
      </c>
      <c r="V188" t="n">
        <v>0.75</v>
      </c>
      <c r="W188" t="n">
        <v>1.14</v>
      </c>
      <c r="X188" t="n">
        <v>0.09</v>
      </c>
      <c r="Y188" t="n">
        <v>1</v>
      </c>
      <c r="Z188" t="n">
        <v>10</v>
      </c>
    </row>
    <row r="189">
      <c r="A189" t="n">
        <v>80</v>
      </c>
      <c r="B189" t="n">
        <v>140</v>
      </c>
      <c r="C189" t="inlineStr">
        <is>
          <t xml:space="preserve">CONCLUIDO	</t>
        </is>
      </c>
      <c r="D189" t="n">
        <v>10.0606</v>
      </c>
      <c r="E189" t="n">
        <v>9.94</v>
      </c>
      <c r="F189" t="n">
        <v>6.78</v>
      </c>
      <c r="G189" t="n">
        <v>81.33</v>
      </c>
      <c r="H189" t="n">
        <v>1.19</v>
      </c>
      <c r="I189" t="n">
        <v>5</v>
      </c>
      <c r="J189" t="n">
        <v>315.41</v>
      </c>
      <c r="K189" t="n">
        <v>60.56</v>
      </c>
      <c r="L189" t="n">
        <v>21</v>
      </c>
      <c r="M189" t="n">
        <v>3</v>
      </c>
      <c r="N189" t="n">
        <v>93.86</v>
      </c>
      <c r="O189" t="n">
        <v>39135.2</v>
      </c>
      <c r="P189" t="n">
        <v>113.33</v>
      </c>
      <c r="Q189" t="n">
        <v>204.14</v>
      </c>
      <c r="R189" t="n">
        <v>24.51</v>
      </c>
      <c r="S189" t="n">
        <v>17.37</v>
      </c>
      <c r="T189" t="n">
        <v>1470.32</v>
      </c>
      <c r="U189" t="n">
        <v>0.71</v>
      </c>
      <c r="V189" t="n">
        <v>0.75</v>
      </c>
      <c r="W189" t="n">
        <v>1.15</v>
      </c>
      <c r="X189" t="n">
        <v>0.09</v>
      </c>
      <c r="Y189" t="n">
        <v>1</v>
      </c>
      <c r="Z189" t="n">
        <v>10</v>
      </c>
    </row>
    <row r="190">
      <c r="A190" t="n">
        <v>81</v>
      </c>
      <c r="B190" t="n">
        <v>140</v>
      </c>
      <c r="C190" t="inlineStr">
        <is>
          <t xml:space="preserve">CONCLUIDO	</t>
        </is>
      </c>
      <c r="D190" t="n">
        <v>10.068</v>
      </c>
      <c r="E190" t="n">
        <v>9.93</v>
      </c>
      <c r="F190" t="n">
        <v>6.77</v>
      </c>
      <c r="G190" t="n">
        <v>81.23999999999999</v>
      </c>
      <c r="H190" t="n">
        <v>1.2</v>
      </c>
      <c r="I190" t="n">
        <v>5</v>
      </c>
      <c r="J190" t="n">
        <v>315.97</v>
      </c>
      <c r="K190" t="n">
        <v>60.56</v>
      </c>
      <c r="L190" t="n">
        <v>21.25</v>
      </c>
      <c r="M190" t="n">
        <v>3</v>
      </c>
      <c r="N190" t="n">
        <v>94.16</v>
      </c>
      <c r="O190" t="n">
        <v>39203.74</v>
      </c>
      <c r="P190" t="n">
        <v>113.37</v>
      </c>
      <c r="Q190" t="n">
        <v>204.14</v>
      </c>
      <c r="R190" t="n">
        <v>24.3</v>
      </c>
      <c r="S190" t="n">
        <v>17.37</v>
      </c>
      <c r="T190" t="n">
        <v>1367.38</v>
      </c>
      <c r="U190" t="n">
        <v>0.71</v>
      </c>
      <c r="V190" t="n">
        <v>0.75</v>
      </c>
      <c r="W190" t="n">
        <v>1.14</v>
      </c>
      <c r="X190" t="n">
        <v>0.08</v>
      </c>
      <c r="Y190" t="n">
        <v>1</v>
      </c>
      <c r="Z190" t="n">
        <v>10</v>
      </c>
    </row>
    <row r="191">
      <c r="A191" t="n">
        <v>82</v>
      </c>
      <c r="B191" t="n">
        <v>140</v>
      </c>
      <c r="C191" t="inlineStr">
        <is>
          <t xml:space="preserve">CONCLUIDO	</t>
        </is>
      </c>
      <c r="D191" t="n">
        <v>10.0629</v>
      </c>
      <c r="E191" t="n">
        <v>9.94</v>
      </c>
      <c r="F191" t="n">
        <v>6.78</v>
      </c>
      <c r="G191" t="n">
        <v>81.3</v>
      </c>
      <c r="H191" t="n">
        <v>1.21</v>
      </c>
      <c r="I191" t="n">
        <v>5</v>
      </c>
      <c r="J191" t="n">
        <v>316.53</v>
      </c>
      <c r="K191" t="n">
        <v>60.56</v>
      </c>
      <c r="L191" t="n">
        <v>21.5</v>
      </c>
      <c r="M191" t="n">
        <v>3</v>
      </c>
      <c r="N191" t="n">
        <v>94.47</v>
      </c>
      <c r="O191" t="n">
        <v>39272.42</v>
      </c>
      <c r="P191" t="n">
        <v>113.55</v>
      </c>
      <c r="Q191" t="n">
        <v>204.15</v>
      </c>
      <c r="R191" t="n">
        <v>24.46</v>
      </c>
      <c r="S191" t="n">
        <v>17.37</v>
      </c>
      <c r="T191" t="n">
        <v>1447.75</v>
      </c>
      <c r="U191" t="n">
        <v>0.71</v>
      </c>
      <c r="V191" t="n">
        <v>0.75</v>
      </c>
      <c r="W191" t="n">
        <v>1.14</v>
      </c>
      <c r="X191" t="n">
        <v>0.08</v>
      </c>
      <c r="Y191" t="n">
        <v>1</v>
      </c>
      <c r="Z191" t="n">
        <v>10</v>
      </c>
    </row>
    <row r="192">
      <c r="A192" t="n">
        <v>83</v>
      </c>
      <c r="B192" t="n">
        <v>140</v>
      </c>
      <c r="C192" t="inlineStr">
        <is>
          <t xml:space="preserve">CONCLUIDO	</t>
        </is>
      </c>
      <c r="D192" t="n">
        <v>10.0601</v>
      </c>
      <c r="E192" t="n">
        <v>9.94</v>
      </c>
      <c r="F192" t="n">
        <v>6.78</v>
      </c>
      <c r="G192" t="n">
        <v>81.34</v>
      </c>
      <c r="H192" t="n">
        <v>1.22</v>
      </c>
      <c r="I192" t="n">
        <v>5</v>
      </c>
      <c r="J192" t="n">
        <v>317.08</v>
      </c>
      <c r="K192" t="n">
        <v>60.56</v>
      </c>
      <c r="L192" t="n">
        <v>21.75</v>
      </c>
      <c r="M192" t="n">
        <v>3</v>
      </c>
      <c r="N192" t="n">
        <v>94.78</v>
      </c>
      <c r="O192" t="n">
        <v>39341.24</v>
      </c>
      <c r="P192" t="n">
        <v>113.55</v>
      </c>
      <c r="Q192" t="n">
        <v>204.16</v>
      </c>
      <c r="R192" t="n">
        <v>24.47</v>
      </c>
      <c r="S192" t="n">
        <v>17.37</v>
      </c>
      <c r="T192" t="n">
        <v>1452.11</v>
      </c>
      <c r="U192" t="n">
        <v>0.71</v>
      </c>
      <c r="V192" t="n">
        <v>0.75</v>
      </c>
      <c r="W192" t="n">
        <v>1.15</v>
      </c>
      <c r="X192" t="n">
        <v>0.09</v>
      </c>
      <c r="Y192" t="n">
        <v>1</v>
      </c>
      <c r="Z192" t="n">
        <v>10</v>
      </c>
    </row>
    <row r="193">
      <c r="A193" t="n">
        <v>84</v>
      </c>
      <c r="B193" t="n">
        <v>140</v>
      </c>
      <c r="C193" t="inlineStr">
        <is>
          <t xml:space="preserve">CONCLUIDO	</t>
        </is>
      </c>
      <c r="D193" t="n">
        <v>10.066</v>
      </c>
      <c r="E193" t="n">
        <v>9.93</v>
      </c>
      <c r="F193" t="n">
        <v>6.77</v>
      </c>
      <c r="G193" t="n">
        <v>81.27</v>
      </c>
      <c r="H193" t="n">
        <v>1.23</v>
      </c>
      <c r="I193" t="n">
        <v>5</v>
      </c>
      <c r="J193" t="n">
        <v>317.64</v>
      </c>
      <c r="K193" t="n">
        <v>60.56</v>
      </c>
      <c r="L193" t="n">
        <v>22</v>
      </c>
      <c r="M193" t="n">
        <v>3</v>
      </c>
      <c r="N193" t="n">
        <v>95.09</v>
      </c>
      <c r="O193" t="n">
        <v>39410.2</v>
      </c>
      <c r="P193" t="n">
        <v>113.42</v>
      </c>
      <c r="Q193" t="n">
        <v>204.14</v>
      </c>
      <c r="R193" t="n">
        <v>24.39</v>
      </c>
      <c r="S193" t="n">
        <v>17.37</v>
      </c>
      <c r="T193" t="n">
        <v>1413.45</v>
      </c>
      <c r="U193" t="n">
        <v>0.71</v>
      </c>
      <c r="V193" t="n">
        <v>0.75</v>
      </c>
      <c r="W193" t="n">
        <v>1.14</v>
      </c>
      <c r="X193" t="n">
        <v>0.08</v>
      </c>
      <c r="Y193" t="n">
        <v>1</v>
      </c>
      <c r="Z193" t="n">
        <v>10</v>
      </c>
    </row>
    <row r="194">
      <c r="A194" t="n">
        <v>85</v>
      </c>
      <c r="B194" t="n">
        <v>140</v>
      </c>
      <c r="C194" t="inlineStr">
        <is>
          <t xml:space="preserve">CONCLUIDO	</t>
        </is>
      </c>
      <c r="D194" t="n">
        <v>10.0646</v>
      </c>
      <c r="E194" t="n">
        <v>9.94</v>
      </c>
      <c r="F194" t="n">
        <v>6.77</v>
      </c>
      <c r="G194" t="n">
        <v>81.28</v>
      </c>
      <c r="H194" t="n">
        <v>1.25</v>
      </c>
      <c r="I194" t="n">
        <v>5</v>
      </c>
      <c r="J194" t="n">
        <v>318.2</v>
      </c>
      <c r="K194" t="n">
        <v>60.56</v>
      </c>
      <c r="L194" t="n">
        <v>22.25</v>
      </c>
      <c r="M194" t="n">
        <v>3</v>
      </c>
      <c r="N194" t="n">
        <v>95.40000000000001</v>
      </c>
      <c r="O194" t="n">
        <v>39479.3</v>
      </c>
      <c r="P194" t="n">
        <v>113.46</v>
      </c>
      <c r="Q194" t="n">
        <v>204.14</v>
      </c>
      <c r="R194" t="n">
        <v>24.5</v>
      </c>
      <c r="S194" t="n">
        <v>17.37</v>
      </c>
      <c r="T194" t="n">
        <v>1466.72</v>
      </c>
      <c r="U194" t="n">
        <v>0.71</v>
      </c>
      <c r="V194" t="n">
        <v>0.75</v>
      </c>
      <c r="W194" t="n">
        <v>1.14</v>
      </c>
      <c r="X194" t="n">
        <v>0.08</v>
      </c>
      <c r="Y194" t="n">
        <v>1</v>
      </c>
      <c r="Z194" t="n">
        <v>10</v>
      </c>
    </row>
    <row r="195">
      <c r="A195" t="n">
        <v>86</v>
      </c>
      <c r="B195" t="n">
        <v>140</v>
      </c>
      <c r="C195" t="inlineStr">
        <is>
          <t xml:space="preserve">CONCLUIDO	</t>
        </is>
      </c>
      <c r="D195" t="n">
        <v>10.0615</v>
      </c>
      <c r="E195" t="n">
        <v>9.94</v>
      </c>
      <c r="F195" t="n">
        <v>6.78</v>
      </c>
      <c r="G195" t="n">
        <v>81.31999999999999</v>
      </c>
      <c r="H195" t="n">
        <v>1.26</v>
      </c>
      <c r="I195" t="n">
        <v>5</v>
      </c>
      <c r="J195" t="n">
        <v>318.76</v>
      </c>
      <c r="K195" t="n">
        <v>60.56</v>
      </c>
      <c r="L195" t="n">
        <v>22.5</v>
      </c>
      <c r="M195" t="n">
        <v>3</v>
      </c>
      <c r="N195" t="n">
        <v>95.70999999999999</v>
      </c>
      <c r="O195" t="n">
        <v>39548.54</v>
      </c>
      <c r="P195" t="n">
        <v>113.5</v>
      </c>
      <c r="Q195" t="n">
        <v>204.14</v>
      </c>
      <c r="R195" t="n">
        <v>24.54</v>
      </c>
      <c r="S195" t="n">
        <v>17.37</v>
      </c>
      <c r="T195" t="n">
        <v>1484.9</v>
      </c>
      <c r="U195" t="n">
        <v>0.71</v>
      </c>
      <c r="V195" t="n">
        <v>0.75</v>
      </c>
      <c r="W195" t="n">
        <v>1.14</v>
      </c>
      <c r="X195" t="n">
        <v>0.09</v>
      </c>
      <c r="Y195" t="n">
        <v>1</v>
      </c>
      <c r="Z195" t="n">
        <v>10</v>
      </c>
    </row>
    <row r="196">
      <c r="A196" t="n">
        <v>87</v>
      </c>
      <c r="B196" t="n">
        <v>140</v>
      </c>
      <c r="C196" t="inlineStr">
        <is>
          <t xml:space="preserve">CONCLUIDO	</t>
        </is>
      </c>
      <c r="D196" t="n">
        <v>10.0651</v>
      </c>
      <c r="E196" t="n">
        <v>9.94</v>
      </c>
      <c r="F196" t="n">
        <v>6.77</v>
      </c>
      <c r="G196" t="n">
        <v>81.28</v>
      </c>
      <c r="H196" t="n">
        <v>1.27</v>
      </c>
      <c r="I196" t="n">
        <v>5</v>
      </c>
      <c r="J196" t="n">
        <v>319.33</v>
      </c>
      <c r="K196" t="n">
        <v>60.56</v>
      </c>
      <c r="L196" t="n">
        <v>22.75</v>
      </c>
      <c r="M196" t="n">
        <v>3</v>
      </c>
      <c r="N196" t="n">
        <v>96.02</v>
      </c>
      <c r="O196" t="n">
        <v>39617.93</v>
      </c>
      <c r="P196" t="n">
        <v>113.42</v>
      </c>
      <c r="Q196" t="n">
        <v>204.14</v>
      </c>
      <c r="R196" t="n">
        <v>24.46</v>
      </c>
      <c r="S196" t="n">
        <v>17.37</v>
      </c>
      <c r="T196" t="n">
        <v>1444.87</v>
      </c>
      <c r="U196" t="n">
        <v>0.71</v>
      </c>
      <c r="V196" t="n">
        <v>0.75</v>
      </c>
      <c r="W196" t="n">
        <v>1.14</v>
      </c>
      <c r="X196" t="n">
        <v>0.08</v>
      </c>
      <c r="Y196" t="n">
        <v>1</v>
      </c>
      <c r="Z196" t="n">
        <v>10</v>
      </c>
    </row>
    <row r="197">
      <c r="A197" t="n">
        <v>88</v>
      </c>
      <c r="B197" t="n">
        <v>140</v>
      </c>
      <c r="C197" t="inlineStr">
        <is>
          <t xml:space="preserve">CONCLUIDO	</t>
        </is>
      </c>
      <c r="D197" t="n">
        <v>10.0646</v>
      </c>
      <c r="E197" t="n">
        <v>9.94</v>
      </c>
      <c r="F197" t="n">
        <v>6.77</v>
      </c>
      <c r="G197" t="n">
        <v>81.28</v>
      </c>
      <c r="H197" t="n">
        <v>1.28</v>
      </c>
      <c r="I197" t="n">
        <v>5</v>
      </c>
      <c r="J197" t="n">
        <v>319.89</v>
      </c>
      <c r="K197" t="n">
        <v>60.56</v>
      </c>
      <c r="L197" t="n">
        <v>23</v>
      </c>
      <c r="M197" t="n">
        <v>3</v>
      </c>
      <c r="N197" t="n">
        <v>96.34</v>
      </c>
      <c r="O197" t="n">
        <v>39687.46</v>
      </c>
      <c r="P197" t="n">
        <v>113.31</v>
      </c>
      <c r="Q197" t="n">
        <v>204.14</v>
      </c>
      <c r="R197" t="n">
        <v>24.47</v>
      </c>
      <c r="S197" t="n">
        <v>17.37</v>
      </c>
      <c r="T197" t="n">
        <v>1453.28</v>
      </c>
      <c r="U197" t="n">
        <v>0.71</v>
      </c>
      <c r="V197" t="n">
        <v>0.75</v>
      </c>
      <c r="W197" t="n">
        <v>1.14</v>
      </c>
      <c r="X197" t="n">
        <v>0.08</v>
      </c>
      <c r="Y197" t="n">
        <v>1</v>
      </c>
      <c r="Z197" t="n">
        <v>10</v>
      </c>
    </row>
    <row r="198">
      <c r="A198" t="n">
        <v>89</v>
      </c>
      <c r="B198" t="n">
        <v>140</v>
      </c>
      <c r="C198" t="inlineStr">
        <is>
          <t xml:space="preserve">CONCLUIDO	</t>
        </is>
      </c>
      <c r="D198" t="n">
        <v>10.0649</v>
      </c>
      <c r="E198" t="n">
        <v>9.94</v>
      </c>
      <c r="F198" t="n">
        <v>6.77</v>
      </c>
      <c r="G198" t="n">
        <v>81.28</v>
      </c>
      <c r="H198" t="n">
        <v>1.29</v>
      </c>
      <c r="I198" t="n">
        <v>5</v>
      </c>
      <c r="J198" t="n">
        <v>320.46</v>
      </c>
      <c r="K198" t="n">
        <v>60.56</v>
      </c>
      <c r="L198" t="n">
        <v>23.25</v>
      </c>
      <c r="M198" t="n">
        <v>3</v>
      </c>
      <c r="N198" t="n">
        <v>96.65000000000001</v>
      </c>
      <c r="O198" t="n">
        <v>39757.13</v>
      </c>
      <c r="P198" t="n">
        <v>113.27</v>
      </c>
      <c r="Q198" t="n">
        <v>204.14</v>
      </c>
      <c r="R198" t="n">
        <v>24.37</v>
      </c>
      <c r="S198" t="n">
        <v>17.37</v>
      </c>
      <c r="T198" t="n">
        <v>1402.19</v>
      </c>
      <c r="U198" t="n">
        <v>0.71</v>
      </c>
      <c r="V198" t="n">
        <v>0.75</v>
      </c>
      <c r="W198" t="n">
        <v>1.15</v>
      </c>
      <c r="X198" t="n">
        <v>0.08</v>
      </c>
      <c r="Y198" t="n">
        <v>1</v>
      </c>
      <c r="Z198" t="n">
        <v>10</v>
      </c>
    </row>
    <row r="199">
      <c r="A199" t="n">
        <v>90</v>
      </c>
      <c r="B199" t="n">
        <v>140</v>
      </c>
      <c r="C199" t="inlineStr">
        <is>
          <t xml:space="preserve">CONCLUIDO	</t>
        </is>
      </c>
      <c r="D199" t="n">
        <v>10.0713</v>
      </c>
      <c r="E199" t="n">
        <v>9.93</v>
      </c>
      <c r="F199" t="n">
        <v>6.77</v>
      </c>
      <c r="G199" t="n">
        <v>81.2</v>
      </c>
      <c r="H199" t="n">
        <v>1.3</v>
      </c>
      <c r="I199" t="n">
        <v>5</v>
      </c>
      <c r="J199" t="n">
        <v>321.02</v>
      </c>
      <c r="K199" t="n">
        <v>60.56</v>
      </c>
      <c r="L199" t="n">
        <v>23.5</v>
      </c>
      <c r="M199" t="n">
        <v>3</v>
      </c>
      <c r="N199" t="n">
        <v>96.97</v>
      </c>
      <c r="O199" t="n">
        <v>39826.95</v>
      </c>
      <c r="P199" t="n">
        <v>113.02</v>
      </c>
      <c r="Q199" t="n">
        <v>204.14</v>
      </c>
      <c r="R199" t="n">
        <v>24.18</v>
      </c>
      <c r="S199" t="n">
        <v>17.37</v>
      </c>
      <c r="T199" t="n">
        <v>1307.29</v>
      </c>
      <c r="U199" t="n">
        <v>0.72</v>
      </c>
      <c r="V199" t="n">
        <v>0.75</v>
      </c>
      <c r="W199" t="n">
        <v>1.14</v>
      </c>
      <c r="X199" t="n">
        <v>0.08</v>
      </c>
      <c r="Y199" t="n">
        <v>1</v>
      </c>
      <c r="Z199" t="n">
        <v>10</v>
      </c>
    </row>
    <row r="200">
      <c r="A200" t="n">
        <v>91</v>
      </c>
      <c r="B200" t="n">
        <v>140</v>
      </c>
      <c r="C200" t="inlineStr">
        <is>
          <t xml:space="preserve">CONCLUIDO	</t>
        </is>
      </c>
      <c r="D200" t="n">
        <v>10.0742</v>
      </c>
      <c r="E200" t="n">
        <v>9.93</v>
      </c>
      <c r="F200" t="n">
        <v>6.76</v>
      </c>
      <c r="G200" t="n">
        <v>81.17</v>
      </c>
      <c r="H200" t="n">
        <v>1.32</v>
      </c>
      <c r="I200" t="n">
        <v>5</v>
      </c>
      <c r="J200" t="n">
        <v>321.59</v>
      </c>
      <c r="K200" t="n">
        <v>60.56</v>
      </c>
      <c r="L200" t="n">
        <v>23.75</v>
      </c>
      <c r="M200" t="n">
        <v>3</v>
      </c>
      <c r="N200" t="n">
        <v>97.28</v>
      </c>
      <c r="O200" t="n">
        <v>39896.91</v>
      </c>
      <c r="P200" t="n">
        <v>112.81</v>
      </c>
      <c r="Q200" t="n">
        <v>204.14</v>
      </c>
      <c r="R200" t="n">
        <v>24.11</v>
      </c>
      <c r="S200" t="n">
        <v>17.37</v>
      </c>
      <c r="T200" t="n">
        <v>1273.09</v>
      </c>
      <c r="U200" t="n">
        <v>0.72</v>
      </c>
      <c r="V200" t="n">
        <v>0.75</v>
      </c>
      <c r="W200" t="n">
        <v>1.14</v>
      </c>
      <c r="X200" t="n">
        <v>0.07000000000000001</v>
      </c>
      <c r="Y200" t="n">
        <v>1</v>
      </c>
      <c r="Z200" t="n">
        <v>10</v>
      </c>
    </row>
    <row r="201">
      <c r="A201" t="n">
        <v>92</v>
      </c>
      <c r="B201" t="n">
        <v>140</v>
      </c>
      <c r="C201" t="inlineStr">
        <is>
          <t xml:space="preserve">CONCLUIDO	</t>
        </is>
      </c>
      <c r="D201" t="n">
        <v>10.0773</v>
      </c>
      <c r="E201" t="n">
        <v>9.92</v>
      </c>
      <c r="F201" t="n">
        <v>6.76</v>
      </c>
      <c r="G201" t="n">
        <v>81.13</v>
      </c>
      <c r="H201" t="n">
        <v>1.33</v>
      </c>
      <c r="I201" t="n">
        <v>5</v>
      </c>
      <c r="J201" t="n">
        <v>322.16</v>
      </c>
      <c r="K201" t="n">
        <v>60.56</v>
      </c>
      <c r="L201" t="n">
        <v>24</v>
      </c>
      <c r="M201" t="n">
        <v>3</v>
      </c>
      <c r="N201" t="n">
        <v>97.59999999999999</v>
      </c>
      <c r="O201" t="n">
        <v>39967.02</v>
      </c>
      <c r="P201" t="n">
        <v>112.54</v>
      </c>
      <c r="Q201" t="n">
        <v>204.14</v>
      </c>
      <c r="R201" t="n">
        <v>24.05</v>
      </c>
      <c r="S201" t="n">
        <v>17.37</v>
      </c>
      <c r="T201" t="n">
        <v>1242.39</v>
      </c>
      <c r="U201" t="n">
        <v>0.72</v>
      </c>
      <c r="V201" t="n">
        <v>0.76</v>
      </c>
      <c r="W201" t="n">
        <v>1.14</v>
      </c>
      <c r="X201" t="n">
        <v>0.07000000000000001</v>
      </c>
      <c r="Y201" t="n">
        <v>1</v>
      </c>
      <c r="Z201" t="n">
        <v>10</v>
      </c>
    </row>
    <row r="202">
      <c r="A202" t="n">
        <v>93</v>
      </c>
      <c r="B202" t="n">
        <v>140</v>
      </c>
      <c r="C202" t="inlineStr">
        <is>
          <t xml:space="preserve">CONCLUIDO	</t>
        </is>
      </c>
      <c r="D202" t="n">
        <v>10.0739</v>
      </c>
      <c r="E202" t="n">
        <v>9.93</v>
      </c>
      <c r="F202" t="n">
        <v>6.76</v>
      </c>
      <c r="G202" t="n">
        <v>81.17</v>
      </c>
      <c r="H202" t="n">
        <v>1.34</v>
      </c>
      <c r="I202" t="n">
        <v>5</v>
      </c>
      <c r="J202" t="n">
        <v>322.73</v>
      </c>
      <c r="K202" t="n">
        <v>60.56</v>
      </c>
      <c r="L202" t="n">
        <v>24.25</v>
      </c>
      <c r="M202" t="n">
        <v>3</v>
      </c>
      <c r="N202" t="n">
        <v>97.92</v>
      </c>
      <c r="O202" t="n">
        <v>40037.28</v>
      </c>
      <c r="P202" t="n">
        <v>112.44</v>
      </c>
      <c r="Q202" t="n">
        <v>204.14</v>
      </c>
      <c r="R202" t="n">
        <v>24.02</v>
      </c>
      <c r="S202" t="n">
        <v>17.37</v>
      </c>
      <c r="T202" t="n">
        <v>1229.79</v>
      </c>
      <c r="U202" t="n">
        <v>0.72</v>
      </c>
      <c r="V202" t="n">
        <v>0.75</v>
      </c>
      <c r="W202" t="n">
        <v>1.15</v>
      </c>
      <c r="X202" t="n">
        <v>0.07000000000000001</v>
      </c>
      <c r="Y202" t="n">
        <v>1</v>
      </c>
      <c r="Z202" t="n">
        <v>10</v>
      </c>
    </row>
    <row r="203">
      <c r="A203" t="n">
        <v>94</v>
      </c>
      <c r="B203" t="n">
        <v>140</v>
      </c>
      <c r="C203" t="inlineStr">
        <is>
          <t xml:space="preserve">CONCLUIDO	</t>
        </is>
      </c>
      <c r="D203" t="n">
        <v>10.0733</v>
      </c>
      <c r="E203" t="n">
        <v>9.93</v>
      </c>
      <c r="F203" t="n">
        <v>6.76</v>
      </c>
      <c r="G203" t="n">
        <v>81.18000000000001</v>
      </c>
      <c r="H203" t="n">
        <v>1.35</v>
      </c>
      <c r="I203" t="n">
        <v>5</v>
      </c>
      <c r="J203" t="n">
        <v>323.3</v>
      </c>
      <c r="K203" t="n">
        <v>60.56</v>
      </c>
      <c r="L203" t="n">
        <v>24.5</v>
      </c>
      <c r="M203" t="n">
        <v>3</v>
      </c>
      <c r="N203" t="n">
        <v>98.23999999999999</v>
      </c>
      <c r="O203" t="n">
        <v>40107.81</v>
      </c>
      <c r="P203" t="n">
        <v>112.19</v>
      </c>
      <c r="Q203" t="n">
        <v>204.14</v>
      </c>
      <c r="R203" t="n">
        <v>24.14</v>
      </c>
      <c r="S203" t="n">
        <v>17.37</v>
      </c>
      <c r="T203" t="n">
        <v>1289.41</v>
      </c>
      <c r="U203" t="n">
        <v>0.72</v>
      </c>
      <c r="V203" t="n">
        <v>0.75</v>
      </c>
      <c r="W203" t="n">
        <v>1.14</v>
      </c>
      <c r="X203" t="n">
        <v>0.07000000000000001</v>
      </c>
      <c r="Y203" t="n">
        <v>1</v>
      </c>
      <c r="Z203" t="n">
        <v>10</v>
      </c>
    </row>
    <row r="204">
      <c r="A204" t="n">
        <v>95</v>
      </c>
      <c r="B204" t="n">
        <v>140</v>
      </c>
      <c r="C204" t="inlineStr">
        <is>
          <t xml:space="preserve">CONCLUIDO	</t>
        </is>
      </c>
      <c r="D204" t="n">
        <v>10.0719</v>
      </c>
      <c r="E204" t="n">
        <v>9.93</v>
      </c>
      <c r="F204" t="n">
        <v>6.77</v>
      </c>
      <c r="G204" t="n">
        <v>81.2</v>
      </c>
      <c r="H204" t="n">
        <v>1.36</v>
      </c>
      <c r="I204" t="n">
        <v>5</v>
      </c>
      <c r="J204" t="n">
        <v>323.87</v>
      </c>
      <c r="K204" t="n">
        <v>60.56</v>
      </c>
      <c r="L204" t="n">
        <v>24.75</v>
      </c>
      <c r="M204" t="n">
        <v>3</v>
      </c>
      <c r="N204" t="n">
        <v>98.56999999999999</v>
      </c>
      <c r="O204" t="n">
        <v>40178.37</v>
      </c>
      <c r="P204" t="n">
        <v>111.99</v>
      </c>
      <c r="Q204" t="n">
        <v>204.14</v>
      </c>
      <c r="R204" t="n">
        <v>24.19</v>
      </c>
      <c r="S204" t="n">
        <v>17.37</v>
      </c>
      <c r="T204" t="n">
        <v>1312.8</v>
      </c>
      <c r="U204" t="n">
        <v>0.72</v>
      </c>
      <c r="V204" t="n">
        <v>0.75</v>
      </c>
      <c r="W204" t="n">
        <v>1.14</v>
      </c>
      <c r="X204" t="n">
        <v>0.07000000000000001</v>
      </c>
      <c r="Y204" t="n">
        <v>1</v>
      </c>
      <c r="Z204" t="n">
        <v>10</v>
      </c>
    </row>
    <row r="205">
      <c r="A205" t="n">
        <v>96</v>
      </c>
      <c r="B205" t="n">
        <v>140</v>
      </c>
      <c r="C205" t="inlineStr">
        <is>
          <t xml:space="preserve">CONCLUIDO	</t>
        </is>
      </c>
      <c r="D205" t="n">
        <v>10.0696</v>
      </c>
      <c r="E205" t="n">
        <v>9.93</v>
      </c>
      <c r="F205" t="n">
        <v>6.77</v>
      </c>
      <c r="G205" t="n">
        <v>81.22</v>
      </c>
      <c r="H205" t="n">
        <v>1.37</v>
      </c>
      <c r="I205" t="n">
        <v>5</v>
      </c>
      <c r="J205" t="n">
        <v>324.44</v>
      </c>
      <c r="K205" t="n">
        <v>60.56</v>
      </c>
      <c r="L205" t="n">
        <v>25</v>
      </c>
      <c r="M205" t="n">
        <v>3</v>
      </c>
      <c r="N205" t="n">
        <v>98.89</v>
      </c>
      <c r="O205" t="n">
        <v>40249.08</v>
      </c>
      <c r="P205" t="n">
        <v>111.98</v>
      </c>
      <c r="Q205" t="n">
        <v>204.14</v>
      </c>
      <c r="R205" t="n">
        <v>24.24</v>
      </c>
      <c r="S205" t="n">
        <v>17.37</v>
      </c>
      <c r="T205" t="n">
        <v>1336.25</v>
      </c>
      <c r="U205" t="n">
        <v>0.72</v>
      </c>
      <c r="V205" t="n">
        <v>0.75</v>
      </c>
      <c r="W205" t="n">
        <v>1.15</v>
      </c>
      <c r="X205" t="n">
        <v>0.08</v>
      </c>
      <c r="Y205" t="n">
        <v>1</v>
      </c>
      <c r="Z205" t="n">
        <v>10</v>
      </c>
    </row>
    <row r="206">
      <c r="A206" t="n">
        <v>97</v>
      </c>
      <c r="B206" t="n">
        <v>140</v>
      </c>
      <c r="C206" t="inlineStr">
        <is>
          <t xml:space="preserve">CONCLUIDO	</t>
        </is>
      </c>
      <c r="D206" t="n">
        <v>10.0705</v>
      </c>
      <c r="E206" t="n">
        <v>9.93</v>
      </c>
      <c r="F206" t="n">
        <v>6.77</v>
      </c>
      <c r="G206" t="n">
        <v>81.20999999999999</v>
      </c>
      <c r="H206" t="n">
        <v>1.38</v>
      </c>
      <c r="I206" t="n">
        <v>5</v>
      </c>
      <c r="J206" t="n">
        <v>325.02</v>
      </c>
      <c r="K206" t="n">
        <v>60.56</v>
      </c>
      <c r="L206" t="n">
        <v>25.25</v>
      </c>
      <c r="M206" t="n">
        <v>3</v>
      </c>
      <c r="N206" t="n">
        <v>99.20999999999999</v>
      </c>
      <c r="O206" t="n">
        <v>40319.95</v>
      </c>
      <c r="P206" t="n">
        <v>111.97</v>
      </c>
      <c r="Q206" t="n">
        <v>204.15</v>
      </c>
      <c r="R206" t="n">
        <v>24.22</v>
      </c>
      <c r="S206" t="n">
        <v>17.37</v>
      </c>
      <c r="T206" t="n">
        <v>1329.55</v>
      </c>
      <c r="U206" t="n">
        <v>0.72</v>
      </c>
      <c r="V206" t="n">
        <v>0.75</v>
      </c>
      <c r="W206" t="n">
        <v>1.14</v>
      </c>
      <c r="X206" t="n">
        <v>0.08</v>
      </c>
      <c r="Y206" t="n">
        <v>1</v>
      </c>
      <c r="Z206" t="n">
        <v>10</v>
      </c>
    </row>
    <row r="207">
      <c r="A207" t="n">
        <v>98</v>
      </c>
      <c r="B207" t="n">
        <v>140</v>
      </c>
      <c r="C207" t="inlineStr">
        <is>
          <t xml:space="preserve">CONCLUIDO	</t>
        </is>
      </c>
      <c r="D207" t="n">
        <v>10.0671</v>
      </c>
      <c r="E207" t="n">
        <v>9.93</v>
      </c>
      <c r="F207" t="n">
        <v>6.77</v>
      </c>
      <c r="G207" t="n">
        <v>81.25</v>
      </c>
      <c r="H207" t="n">
        <v>1.4</v>
      </c>
      <c r="I207" t="n">
        <v>5</v>
      </c>
      <c r="J207" t="n">
        <v>325.59</v>
      </c>
      <c r="K207" t="n">
        <v>60.56</v>
      </c>
      <c r="L207" t="n">
        <v>25.5</v>
      </c>
      <c r="M207" t="n">
        <v>3</v>
      </c>
      <c r="N207" t="n">
        <v>99.54000000000001</v>
      </c>
      <c r="O207" t="n">
        <v>40390.96</v>
      </c>
      <c r="P207" t="n">
        <v>111.91</v>
      </c>
      <c r="Q207" t="n">
        <v>204.16</v>
      </c>
      <c r="R207" t="n">
        <v>24.3</v>
      </c>
      <c r="S207" t="n">
        <v>17.37</v>
      </c>
      <c r="T207" t="n">
        <v>1365.2</v>
      </c>
      <c r="U207" t="n">
        <v>0.72</v>
      </c>
      <c r="V207" t="n">
        <v>0.75</v>
      </c>
      <c r="W207" t="n">
        <v>1.14</v>
      </c>
      <c r="X207" t="n">
        <v>0.08</v>
      </c>
      <c r="Y207" t="n">
        <v>1</v>
      </c>
      <c r="Z207" t="n">
        <v>10</v>
      </c>
    </row>
    <row r="208">
      <c r="A208" t="n">
        <v>99</v>
      </c>
      <c r="B208" t="n">
        <v>140</v>
      </c>
      <c r="C208" t="inlineStr">
        <is>
          <t xml:space="preserve">CONCLUIDO	</t>
        </is>
      </c>
      <c r="D208" t="n">
        <v>10.0649</v>
      </c>
      <c r="E208" t="n">
        <v>9.94</v>
      </c>
      <c r="F208" t="n">
        <v>6.77</v>
      </c>
      <c r="G208" t="n">
        <v>81.28</v>
      </c>
      <c r="H208" t="n">
        <v>1.41</v>
      </c>
      <c r="I208" t="n">
        <v>5</v>
      </c>
      <c r="J208" t="n">
        <v>326.17</v>
      </c>
      <c r="K208" t="n">
        <v>60.56</v>
      </c>
      <c r="L208" t="n">
        <v>25.75</v>
      </c>
      <c r="M208" t="n">
        <v>3</v>
      </c>
      <c r="N208" t="n">
        <v>99.87</v>
      </c>
      <c r="O208" t="n">
        <v>40462.13</v>
      </c>
      <c r="P208" t="n">
        <v>111.86</v>
      </c>
      <c r="Q208" t="n">
        <v>204.14</v>
      </c>
      <c r="R208" t="n">
        <v>24.38</v>
      </c>
      <c r="S208" t="n">
        <v>17.37</v>
      </c>
      <c r="T208" t="n">
        <v>1408.67</v>
      </c>
      <c r="U208" t="n">
        <v>0.71</v>
      </c>
      <c r="V208" t="n">
        <v>0.75</v>
      </c>
      <c r="W208" t="n">
        <v>1.15</v>
      </c>
      <c r="X208" t="n">
        <v>0.08</v>
      </c>
      <c r="Y208" t="n">
        <v>1</v>
      </c>
      <c r="Z208" t="n">
        <v>10</v>
      </c>
    </row>
    <row r="209">
      <c r="A209" t="n">
        <v>100</v>
      </c>
      <c r="B209" t="n">
        <v>140</v>
      </c>
      <c r="C209" t="inlineStr">
        <is>
          <t xml:space="preserve">CONCLUIDO	</t>
        </is>
      </c>
      <c r="D209" t="n">
        <v>10.0663</v>
      </c>
      <c r="E209" t="n">
        <v>9.93</v>
      </c>
      <c r="F209" t="n">
        <v>6.77</v>
      </c>
      <c r="G209" t="n">
        <v>81.26000000000001</v>
      </c>
      <c r="H209" t="n">
        <v>1.42</v>
      </c>
      <c r="I209" t="n">
        <v>5</v>
      </c>
      <c r="J209" t="n">
        <v>326.75</v>
      </c>
      <c r="K209" t="n">
        <v>60.56</v>
      </c>
      <c r="L209" t="n">
        <v>26</v>
      </c>
      <c r="M209" t="n">
        <v>3</v>
      </c>
      <c r="N209" t="n">
        <v>100.2</v>
      </c>
      <c r="O209" t="n">
        <v>40533.46</v>
      </c>
      <c r="P209" t="n">
        <v>111.62</v>
      </c>
      <c r="Q209" t="n">
        <v>204.14</v>
      </c>
      <c r="R209" t="n">
        <v>24.29</v>
      </c>
      <c r="S209" t="n">
        <v>17.37</v>
      </c>
      <c r="T209" t="n">
        <v>1360.8</v>
      </c>
      <c r="U209" t="n">
        <v>0.72</v>
      </c>
      <c r="V209" t="n">
        <v>0.75</v>
      </c>
      <c r="W209" t="n">
        <v>1.15</v>
      </c>
      <c r="X209" t="n">
        <v>0.08</v>
      </c>
      <c r="Y209" t="n">
        <v>1</v>
      </c>
      <c r="Z209" t="n">
        <v>10</v>
      </c>
    </row>
    <row r="210">
      <c r="A210" t="n">
        <v>101</v>
      </c>
      <c r="B210" t="n">
        <v>140</v>
      </c>
      <c r="C210" t="inlineStr">
        <is>
          <t xml:space="preserve">CONCLUIDO	</t>
        </is>
      </c>
      <c r="D210" t="n">
        <v>10.0713</v>
      </c>
      <c r="E210" t="n">
        <v>9.93</v>
      </c>
      <c r="F210" t="n">
        <v>6.77</v>
      </c>
      <c r="G210" t="n">
        <v>81.2</v>
      </c>
      <c r="H210" t="n">
        <v>1.43</v>
      </c>
      <c r="I210" t="n">
        <v>5</v>
      </c>
      <c r="J210" t="n">
        <v>327.33</v>
      </c>
      <c r="K210" t="n">
        <v>60.56</v>
      </c>
      <c r="L210" t="n">
        <v>26.25</v>
      </c>
      <c r="M210" t="n">
        <v>3</v>
      </c>
      <c r="N210" t="n">
        <v>100.52</v>
      </c>
      <c r="O210" t="n">
        <v>40604.94</v>
      </c>
      <c r="P210" t="n">
        <v>111.34</v>
      </c>
      <c r="Q210" t="n">
        <v>204.14</v>
      </c>
      <c r="R210" t="n">
        <v>24.2</v>
      </c>
      <c r="S210" t="n">
        <v>17.37</v>
      </c>
      <c r="T210" t="n">
        <v>1314.86</v>
      </c>
      <c r="U210" t="n">
        <v>0.72</v>
      </c>
      <c r="V210" t="n">
        <v>0.75</v>
      </c>
      <c r="W210" t="n">
        <v>1.14</v>
      </c>
      <c r="X210" t="n">
        <v>0.08</v>
      </c>
      <c r="Y210" t="n">
        <v>1</v>
      </c>
      <c r="Z210" t="n">
        <v>10</v>
      </c>
    </row>
    <row r="211">
      <c r="A211" t="n">
        <v>102</v>
      </c>
      <c r="B211" t="n">
        <v>140</v>
      </c>
      <c r="C211" t="inlineStr">
        <is>
          <t xml:space="preserve">CONCLUIDO	</t>
        </is>
      </c>
      <c r="D211" t="n">
        <v>10.1506</v>
      </c>
      <c r="E211" t="n">
        <v>9.85</v>
      </c>
      <c r="F211" t="n">
        <v>6.74</v>
      </c>
      <c r="G211" t="n">
        <v>101.12</v>
      </c>
      <c r="H211" t="n">
        <v>1.44</v>
      </c>
      <c r="I211" t="n">
        <v>4</v>
      </c>
      <c r="J211" t="n">
        <v>327.91</v>
      </c>
      <c r="K211" t="n">
        <v>60.56</v>
      </c>
      <c r="L211" t="n">
        <v>26.5</v>
      </c>
      <c r="M211" t="n">
        <v>2</v>
      </c>
      <c r="N211" t="n">
        <v>100.86</v>
      </c>
      <c r="O211" t="n">
        <v>40676.58</v>
      </c>
      <c r="P211" t="n">
        <v>110.73</v>
      </c>
      <c r="Q211" t="n">
        <v>204.14</v>
      </c>
      <c r="R211" t="n">
        <v>23.47</v>
      </c>
      <c r="S211" t="n">
        <v>17.37</v>
      </c>
      <c r="T211" t="n">
        <v>955.05</v>
      </c>
      <c r="U211" t="n">
        <v>0.74</v>
      </c>
      <c r="V211" t="n">
        <v>0.76</v>
      </c>
      <c r="W211" t="n">
        <v>1.14</v>
      </c>
      <c r="X211" t="n">
        <v>0.05</v>
      </c>
      <c r="Y211" t="n">
        <v>1</v>
      </c>
      <c r="Z211" t="n">
        <v>10</v>
      </c>
    </row>
    <row r="212">
      <c r="A212" t="n">
        <v>103</v>
      </c>
      <c r="B212" t="n">
        <v>140</v>
      </c>
      <c r="C212" t="inlineStr">
        <is>
          <t xml:space="preserve">CONCLUIDO	</t>
        </is>
      </c>
      <c r="D212" t="n">
        <v>10.1497</v>
      </c>
      <c r="E212" t="n">
        <v>9.85</v>
      </c>
      <c r="F212" t="n">
        <v>6.74</v>
      </c>
      <c r="G212" t="n">
        <v>101.14</v>
      </c>
      <c r="H212" t="n">
        <v>1.45</v>
      </c>
      <c r="I212" t="n">
        <v>4</v>
      </c>
      <c r="J212" t="n">
        <v>328.49</v>
      </c>
      <c r="K212" t="n">
        <v>60.56</v>
      </c>
      <c r="L212" t="n">
        <v>26.75</v>
      </c>
      <c r="M212" t="n">
        <v>2</v>
      </c>
      <c r="N212" t="n">
        <v>101.19</v>
      </c>
      <c r="O212" t="n">
        <v>40748.37</v>
      </c>
      <c r="P212" t="n">
        <v>110.75</v>
      </c>
      <c r="Q212" t="n">
        <v>204.14</v>
      </c>
      <c r="R212" t="n">
        <v>23.45</v>
      </c>
      <c r="S212" t="n">
        <v>17.37</v>
      </c>
      <c r="T212" t="n">
        <v>949.77</v>
      </c>
      <c r="U212" t="n">
        <v>0.74</v>
      </c>
      <c r="V212" t="n">
        <v>0.76</v>
      </c>
      <c r="W212" t="n">
        <v>1.14</v>
      </c>
      <c r="X212" t="n">
        <v>0.05</v>
      </c>
      <c r="Y212" t="n">
        <v>1</v>
      </c>
      <c r="Z212" t="n">
        <v>10</v>
      </c>
    </row>
    <row r="213">
      <c r="A213" t="n">
        <v>104</v>
      </c>
      <c r="B213" t="n">
        <v>140</v>
      </c>
      <c r="C213" t="inlineStr">
        <is>
          <t xml:space="preserve">CONCLUIDO	</t>
        </is>
      </c>
      <c r="D213" t="n">
        <v>10.1509</v>
      </c>
      <c r="E213" t="n">
        <v>9.85</v>
      </c>
      <c r="F213" t="n">
        <v>6.74</v>
      </c>
      <c r="G213" t="n">
        <v>101.12</v>
      </c>
      <c r="H213" t="n">
        <v>1.46</v>
      </c>
      <c r="I213" t="n">
        <v>4</v>
      </c>
      <c r="J213" t="n">
        <v>329.08</v>
      </c>
      <c r="K213" t="n">
        <v>60.56</v>
      </c>
      <c r="L213" t="n">
        <v>27</v>
      </c>
      <c r="M213" t="n">
        <v>2</v>
      </c>
      <c r="N213" t="n">
        <v>101.52</v>
      </c>
      <c r="O213" t="n">
        <v>40820.32</v>
      </c>
      <c r="P213" t="n">
        <v>110.91</v>
      </c>
      <c r="Q213" t="n">
        <v>204.15</v>
      </c>
      <c r="R213" t="n">
        <v>23.45</v>
      </c>
      <c r="S213" t="n">
        <v>17.37</v>
      </c>
      <c r="T213" t="n">
        <v>946.4299999999999</v>
      </c>
      <c r="U213" t="n">
        <v>0.74</v>
      </c>
      <c r="V213" t="n">
        <v>0.76</v>
      </c>
      <c r="W213" t="n">
        <v>1.14</v>
      </c>
      <c r="X213" t="n">
        <v>0.05</v>
      </c>
      <c r="Y213" t="n">
        <v>1</v>
      </c>
      <c r="Z213" t="n">
        <v>10</v>
      </c>
    </row>
    <row r="214">
      <c r="A214" t="n">
        <v>105</v>
      </c>
      <c r="B214" t="n">
        <v>140</v>
      </c>
      <c r="C214" t="inlineStr">
        <is>
          <t xml:space="preserve">CONCLUIDO	</t>
        </is>
      </c>
      <c r="D214" t="n">
        <v>10.1434</v>
      </c>
      <c r="E214" t="n">
        <v>9.859999999999999</v>
      </c>
      <c r="F214" t="n">
        <v>6.75</v>
      </c>
      <c r="G214" t="n">
        <v>101.23</v>
      </c>
      <c r="H214" t="n">
        <v>1.47</v>
      </c>
      <c r="I214" t="n">
        <v>4</v>
      </c>
      <c r="J214" t="n">
        <v>329.66</v>
      </c>
      <c r="K214" t="n">
        <v>60.56</v>
      </c>
      <c r="L214" t="n">
        <v>27.25</v>
      </c>
      <c r="M214" t="n">
        <v>2</v>
      </c>
      <c r="N214" t="n">
        <v>101.86</v>
      </c>
      <c r="O214" t="n">
        <v>40892.44</v>
      </c>
      <c r="P214" t="n">
        <v>111.12</v>
      </c>
      <c r="Q214" t="n">
        <v>204.14</v>
      </c>
      <c r="R214" t="n">
        <v>23.58</v>
      </c>
      <c r="S214" t="n">
        <v>17.37</v>
      </c>
      <c r="T214" t="n">
        <v>1010.98</v>
      </c>
      <c r="U214" t="n">
        <v>0.74</v>
      </c>
      <c r="V214" t="n">
        <v>0.76</v>
      </c>
      <c r="W214" t="n">
        <v>1.14</v>
      </c>
      <c r="X214" t="n">
        <v>0.06</v>
      </c>
      <c r="Y214" t="n">
        <v>1</v>
      </c>
      <c r="Z214" t="n">
        <v>10</v>
      </c>
    </row>
    <row r="215">
      <c r="A215" t="n">
        <v>106</v>
      </c>
      <c r="B215" t="n">
        <v>140</v>
      </c>
      <c r="C215" t="inlineStr">
        <is>
          <t xml:space="preserve">CONCLUIDO	</t>
        </is>
      </c>
      <c r="D215" t="n">
        <v>10.1428</v>
      </c>
      <c r="E215" t="n">
        <v>9.859999999999999</v>
      </c>
      <c r="F215" t="n">
        <v>6.75</v>
      </c>
      <c r="G215" t="n">
        <v>101.24</v>
      </c>
      <c r="H215" t="n">
        <v>1.48</v>
      </c>
      <c r="I215" t="n">
        <v>4</v>
      </c>
      <c r="J215" t="n">
        <v>330.25</v>
      </c>
      <c r="K215" t="n">
        <v>60.56</v>
      </c>
      <c r="L215" t="n">
        <v>27.5</v>
      </c>
      <c r="M215" t="n">
        <v>2</v>
      </c>
      <c r="N215" t="n">
        <v>102.19</v>
      </c>
      <c r="O215" t="n">
        <v>40964.71</v>
      </c>
      <c r="P215" t="n">
        <v>111.34</v>
      </c>
      <c r="Q215" t="n">
        <v>204.14</v>
      </c>
      <c r="R215" t="n">
        <v>23.66</v>
      </c>
      <c r="S215" t="n">
        <v>17.37</v>
      </c>
      <c r="T215" t="n">
        <v>1052.2</v>
      </c>
      <c r="U215" t="n">
        <v>0.73</v>
      </c>
      <c r="V215" t="n">
        <v>0.76</v>
      </c>
      <c r="W215" t="n">
        <v>1.14</v>
      </c>
      <c r="X215" t="n">
        <v>0.06</v>
      </c>
      <c r="Y215" t="n">
        <v>1</v>
      </c>
      <c r="Z215" t="n">
        <v>10</v>
      </c>
    </row>
    <row r="216">
      <c r="A216" t="n">
        <v>107</v>
      </c>
      <c r="B216" t="n">
        <v>140</v>
      </c>
      <c r="C216" t="inlineStr">
        <is>
          <t xml:space="preserve">CONCLUIDO	</t>
        </is>
      </c>
      <c r="D216" t="n">
        <v>10.1443</v>
      </c>
      <c r="E216" t="n">
        <v>9.859999999999999</v>
      </c>
      <c r="F216" t="n">
        <v>6.75</v>
      </c>
      <c r="G216" t="n">
        <v>101.22</v>
      </c>
      <c r="H216" t="n">
        <v>1.49</v>
      </c>
      <c r="I216" t="n">
        <v>4</v>
      </c>
      <c r="J216" t="n">
        <v>330.83</v>
      </c>
      <c r="K216" t="n">
        <v>60.56</v>
      </c>
      <c r="L216" t="n">
        <v>27.75</v>
      </c>
      <c r="M216" t="n">
        <v>2</v>
      </c>
      <c r="N216" t="n">
        <v>102.53</v>
      </c>
      <c r="O216" t="n">
        <v>41037.15</v>
      </c>
      <c r="P216" t="n">
        <v>111.41</v>
      </c>
      <c r="Q216" t="n">
        <v>204.14</v>
      </c>
      <c r="R216" t="n">
        <v>23.65</v>
      </c>
      <c r="S216" t="n">
        <v>17.37</v>
      </c>
      <c r="T216" t="n">
        <v>1047.95</v>
      </c>
      <c r="U216" t="n">
        <v>0.73</v>
      </c>
      <c r="V216" t="n">
        <v>0.76</v>
      </c>
      <c r="W216" t="n">
        <v>1.14</v>
      </c>
      <c r="X216" t="n">
        <v>0.06</v>
      </c>
      <c r="Y216" t="n">
        <v>1</v>
      </c>
      <c r="Z216" t="n">
        <v>10</v>
      </c>
    </row>
    <row r="217">
      <c r="A217" t="n">
        <v>108</v>
      </c>
      <c r="B217" t="n">
        <v>140</v>
      </c>
      <c r="C217" t="inlineStr">
        <is>
          <t xml:space="preserve">CONCLUIDO	</t>
        </is>
      </c>
      <c r="D217" t="n">
        <v>10.1411</v>
      </c>
      <c r="E217" t="n">
        <v>9.859999999999999</v>
      </c>
      <c r="F217" t="n">
        <v>6.75</v>
      </c>
      <c r="G217" t="n">
        <v>101.26</v>
      </c>
      <c r="H217" t="n">
        <v>1.51</v>
      </c>
      <c r="I217" t="n">
        <v>4</v>
      </c>
      <c r="J217" t="n">
        <v>331.42</v>
      </c>
      <c r="K217" t="n">
        <v>60.56</v>
      </c>
      <c r="L217" t="n">
        <v>28</v>
      </c>
      <c r="M217" t="n">
        <v>2</v>
      </c>
      <c r="N217" t="n">
        <v>102.87</v>
      </c>
      <c r="O217" t="n">
        <v>41109.75</v>
      </c>
      <c r="P217" t="n">
        <v>111.6</v>
      </c>
      <c r="Q217" t="n">
        <v>204.14</v>
      </c>
      <c r="R217" t="n">
        <v>23.67</v>
      </c>
      <c r="S217" t="n">
        <v>17.37</v>
      </c>
      <c r="T217" t="n">
        <v>1058.35</v>
      </c>
      <c r="U217" t="n">
        <v>0.73</v>
      </c>
      <c r="V217" t="n">
        <v>0.76</v>
      </c>
      <c r="W217" t="n">
        <v>1.14</v>
      </c>
      <c r="X217" t="n">
        <v>0.06</v>
      </c>
      <c r="Y217" t="n">
        <v>1</v>
      </c>
      <c r="Z217" t="n">
        <v>10</v>
      </c>
    </row>
    <row r="218">
      <c r="A218" t="n">
        <v>109</v>
      </c>
      <c r="B218" t="n">
        <v>140</v>
      </c>
      <c r="C218" t="inlineStr">
        <is>
          <t xml:space="preserve">CONCLUIDO	</t>
        </is>
      </c>
      <c r="D218" t="n">
        <v>10.1394</v>
      </c>
      <c r="E218" t="n">
        <v>9.859999999999999</v>
      </c>
      <c r="F218" t="n">
        <v>6.75</v>
      </c>
      <c r="G218" t="n">
        <v>101.29</v>
      </c>
      <c r="H218" t="n">
        <v>1.52</v>
      </c>
      <c r="I218" t="n">
        <v>4</v>
      </c>
      <c r="J218" t="n">
        <v>332.01</v>
      </c>
      <c r="K218" t="n">
        <v>60.56</v>
      </c>
      <c r="L218" t="n">
        <v>28.25</v>
      </c>
      <c r="M218" t="n">
        <v>2</v>
      </c>
      <c r="N218" t="n">
        <v>103.21</v>
      </c>
      <c r="O218" t="n">
        <v>41182.52</v>
      </c>
      <c r="P218" t="n">
        <v>111.72</v>
      </c>
      <c r="Q218" t="n">
        <v>204.15</v>
      </c>
      <c r="R218" t="n">
        <v>23.75</v>
      </c>
      <c r="S218" t="n">
        <v>17.37</v>
      </c>
      <c r="T218" t="n">
        <v>1094.94</v>
      </c>
      <c r="U218" t="n">
        <v>0.73</v>
      </c>
      <c r="V218" t="n">
        <v>0.76</v>
      </c>
      <c r="W218" t="n">
        <v>1.14</v>
      </c>
      <c r="X218" t="n">
        <v>0.06</v>
      </c>
      <c r="Y218" t="n">
        <v>1</v>
      </c>
      <c r="Z218" t="n">
        <v>10</v>
      </c>
    </row>
    <row r="219">
      <c r="A219" t="n">
        <v>110</v>
      </c>
      <c r="B219" t="n">
        <v>140</v>
      </c>
      <c r="C219" t="inlineStr">
        <is>
          <t xml:space="preserve">CONCLUIDO	</t>
        </is>
      </c>
      <c r="D219" t="n">
        <v>10.144</v>
      </c>
      <c r="E219" t="n">
        <v>9.859999999999999</v>
      </c>
      <c r="F219" t="n">
        <v>6.75</v>
      </c>
      <c r="G219" t="n">
        <v>101.22</v>
      </c>
      <c r="H219" t="n">
        <v>1.53</v>
      </c>
      <c r="I219" t="n">
        <v>4</v>
      </c>
      <c r="J219" t="n">
        <v>332.6</v>
      </c>
      <c r="K219" t="n">
        <v>60.56</v>
      </c>
      <c r="L219" t="n">
        <v>28.5</v>
      </c>
      <c r="M219" t="n">
        <v>2</v>
      </c>
      <c r="N219" t="n">
        <v>103.55</v>
      </c>
      <c r="O219" t="n">
        <v>41255.45</v>
      </c>
      <c r="P219" t="n">
        <v>111.87</v>
      </c>
      <c r="Q219" t="n">
        <v>204.14</v>
      </c>
      <c r="R219" t="n">
        <v>23.62</v>
      </c>
      <c r="S219" t="n">
        <v>17.37</v>
      </c>
      <c r="T219" t="n">
        <v>1034.75</v>
      </c>
      <c r="U219" t="n">
        <v>0.74</v>
      </c>
      <c r="V219" t="n">
        <v>0.76</v>
      </c>
      <c r="W219" t="n">
        <v>1.14</v>
      </c>
      <c r="X219" t="n">
        <v>0.06</v>
      </c>
      <c r="Y219" t="n">
        <v>1</v>
      </c>
      <c r="Z219" t="n">
        <v>10</v>
      </c>
    </row>
    <row r="220">
      <c r="A220" t="n">
        <v>111</v>
      </c>
      <c r="B220" t="n">
        <v>140</v>
      </c>
      <c r="C220" t="inlineStr">
        <is>
          <t xml:space="preserve">CONCLUIDO	</t>
        </is>
      </c>
      <c r="D220" t="n">
        <v>10.146</v>
      </c>
      <c r="E220" t="n">
        <v>9.859999999999999</v>
      </c>
      <c r="F220" t="n">
        <v>6.75</v>
      </c>
      <c r="G220" t="n">
        <v>101.19</v>
      </c>
      <c r="H220" t="n">
        <v>1.54</v>
      </c>
      <c r="I220" t="n">
        <v>4</v>
      </c>
      <c r="J220" t="n">
        <v>333.2</v>
      </c>
      <c r="K220" t="n">
        <v>60.56</v>
      </c>
      <c r="L220" t="n">
        <v>28.75</v>
      </c>
      <c r="M220" t="n">
        <v>2</v>
      </c>
      <c r="N220" t="n">
        <v>103.89</v>
      </c>
      <c r="O220" t="n">
        <v>41328.54</v>
      </c>
      <c r="P220" t="n">
        <v>111.9</v>
      </c>
      <c r="Q220" t="n">
        <v>204.15</v>
      </c>
      <c r="R220" t="n">
        <v>23.55</v>
      </c>
      <c r="S220" t="n">
        <v>17.37</v>
      </c>
      <c r="T220" t="n">
        <v>995.71</v>
      </c>
      <c r="U220" t="n">
        <v>0.74</v>
      </c>
      <c r="V220" t="n">
        <v>0.76</v>
      </c>
      <c r="W220" t="n">
        <v>1.14</v>
      </c>
      <c r="X220" t="n">
        <v>0.05</v>
      </c>
      <c r="Y220" t="n">
        <v>1</v>
      </c>
      <c r="Z220" t="n">
        <v>10</v>
      </c>
    </row>
    <row r="221">
      <c r="A221" t="n">
        <v>112</v>
      </c>
      <c r="B221" t="n">
        <v>140</v>
      </c>
      <c r="C221" t="inlineStr">
        <is>
          <t xml:space="preserve">CONCLUIDO	</t>
        </is>
      </c>
      <c r="D221" t="n">
        <v>10.1509</v>
      </c>
      <c r="E221" t="n">
        <v>9.85</v>
      </c>
      <c r="F221" t="n">
        <v>6.74</v>
      </c>
      <c r="G221" t="n">
        <v>101.12</v>
      </c>
      <c r="H221" t="n">
        <v>1.55</v>
      </c>
      <c r="I221" t="n">
        <v>4</v>
      </c>
      <c r="J221" t="n">
        <v>333.79</v>
      </c>
      <c r="K221" t="n">
        <v>60.56</v>
      </c>
      <c r="L221" t="n">
        <v>29</v>
      </c>
      <c r="M221" t="n">
        <v>2</v>
      </c>
      <c r="N221" t="n">
        <v>104.24</v>
      </c>
      <c r="O221" t="n">
        <v>41401.93</v>
      </c>
      <c r="P221" t="n">
        <v>111.84</v>
      </c>
      <c r="Q221" t="n">
        <v>204.14</v>
      </c>
      <c r="R221" t="n">
        <v>23.43</v>
      </c>
      <c r="S221" t="n">
        <v>17.37</v>
      </c>
      <c r="T221" t="n">
        <v>939.05</v>
      </c>
      <c r="U221" t="n">
        <v>0.74</v>
      </c>
      <c r="V221" t="n">
        <v>0.76</v>
      </c>
      <c r="W221" t="n">
        <v>1.14</v>
      </c>
      <c r="X221" t="n">
        <v>0.05</v>
      </c>
      <c r="Y221" t="n">
        <v>1</v>
      </c>
      <c r="Z221" t="n">
        <v>10</v>
      </c>
    </row>
    <row r="222">
      <c r="A222" t="n">
        <v>113</v>
      </c>
      <c r="B222" t="n">
        <v>140</v>
      </c>
      <c r="C222" t="inlineStr">
        <is>
          <t xml:space="preserve">CONCLUIDO	</t>
        </is>
      </c>
      <c r="D222" t="n">
        <v>10.1468</v>
      </c>
      <c r="E222" t="n">
        <v>9.859999999999999</v>
      </c>
      <c r="F222" t="n">
        <v>6.75</v>
      </c>
      <c r="G222" t="n">
        <v>101.18</v>
      </c>
      <c r="H222" t="n">
        <v>1.56</v>
      </c>
      <c r="I222" t="n">
        <v>4</v>
      </c>
      <c r="J222" t="n">
        <v>334.39</v>
      </c>
      <c r="K222" t="n">
        <v>60.56</v>
      </c>
      <c r="L222" t="n">
        <v>29.25</v>
      </c>
      <c r="M222" t="n">
        <v>2</v>
      </c>
      <c r="N222" t="n">
        <v>104.58</v>
      </c>
      <c r="O222" t="n">
        <v>41475.37</v>
      </c>
      <c r="P222" t="n">
        <v>112.04</v>
      </c>
      <c r="Q222" t="n">
        <v>204.14</v>
      </c>
      <c r="R222" t="n">
        <v>23.52</v>
      </c>
      <c r="S222" t="n">
        <v>17.37</v>
      </c>
      <c r="T222" t="n">
        <v>979.84</v>
      </c>
      <c r="U222" t="n">
        <v>0.74</v>
      </c>
      <c r="V222" t="n">
        <v>0.76</v>
      </c>
      <c r="W222" t="n">
        <v>1.14</v>
      </c>
      <c r="X222" t="n">
        <v>0.05</v>
      </c>
      <c r="Y222" t="n">
        <v>1</v>
      </c>
      <c r="Z222" t="n">
        <v>10</v>
      </c>
    </row>
    <row r="223">
      <c r="A223" t="n">
        <v>114</v>
      </c>
      <c r="B223" t="n">
        <v>140</v>
      </c>
      <c r="C223" t="inlineStr">
        <is>
          <t xml:space="preserve">CONCLUIDO	</t>
        </is>
      </c>
      <c r="D223" t="n">
        <v>10.1486</v>
      </c>
      <c r="E223" t="n">
        <v>9.85</v>
      </c>
      <c r="F223" t="n">
        <v>6.74</v>
      </c>
      <c r="G223" t="n">
        <v>101.15</v>
      </c>
      <c r="H223" t="n">
        <v>1.57</v>
      </c>
      <c r="I223" t="n">
        <v>4</v>
      </c>
      <c r="J223" t="n">
        <v>334.98</v>
      </c>
      <c r="K223" t="n">
        <v>60.56</v>
      </c>
      <c r="L223" t="n">
        <v>29.5</v>
      </c>
      <c r="M223" t="n">
        <v>2</v>
      </c>
      <c r="N223" t="n">
        <v>104.93</v>
      </c>
      <c r="O223" t="n">
        <v>41548.98</v>
      </c>
      <c r="P223" t="n">
        <v>112.08</v>
      </c>
      <c r="Q223" t="n">
        <v>204.14</v>
      </c>
      <c r="R223" t="n">
        <v>23.52</v>
      </c>
      <c r="S223" t="n">
        <v>17.37</v>
      </c>
      <c r="T223" t="n">
        <v>983.79</v>
      </c>
      <c r="U223" t="n">
        <v>0.74</v>
      </c>
      <c r="V223" t="n">
        <v>0.76</v>
      </c>
      <c r="W223" t="n">
        <v>1.14</v>
      </c>
      <c r="X223" t="n">
        <v>0.05</v>
      </c>
      <c r="Y223" t="n">
        <v>1</v>
      </c>
      <c r="Z223" t="n">
        <v>10</v>
      </c>
    </row>
    <row r="224">
      <c r="A224" t="n">
        <v>115</v>
      </c>
      <c r="B224" t="n">
        <v>140</v>
      </c>
      <c r="C224" t="inlineStr">
        <is>
          <t xml:space="preserve">CONCLUIDO	</t>
        </is>
      </c>
      <c r="D224" t="n">
        <v>10.1437</v>
      </c>
      <c r="E224" t="n">
        <v>9.859999999999999</v>
      </c>
      <c r="F224" t="n">
        <v>6.75</v>
      </c>
      <c r="G224" t="n">
        <v>101.22</v>
      </c>
      <c r="H224" t="n">
        <v>1.58</v>
      </c>
      <c r="I224" t="n">
        <v>4</v>
      </c>
      <c r="J224" t="n">
        <v>335.58</v>
      </c>
      <c r="K224" t="n">
        <v>60.56</v>
      </c>
      <c r="L224" t="n">
        <v>29.75</v>
      </c>
      <c r="M224" t="n">
        <v>2</v>
      </c>
      <c r="N224" t="n">
        <v>105.28</v>
      </c>
      <c r="O224" t="n">
        <v>41622.76</v>
      </c>
      <c r="P224" t="n">
        <v>112.13</v>
      </c>
      <c r="Q224" t="n">
        <v>204.16</v>
      </c>
      <c r="R224" t="n">
        <v>23.6</v>
      </c>
      <c r="S224" t="n">
        <v>17.37</v>
      </c>
      <c r="T224" t="n">
        <v>1024.59</v>
      </c>
      <c r="U224" t="n">
        <v>0.74</v>
      </c>
      <c r="V224" t="n">
        <v>0.76</v>
      </c>
      <c r="W224" t="n">
        <v>1.14</v>
      </c>
      <c r="X224" t="n">
        <v>0.06</v>
      </c>
      <c r="Y224" t="n">
        <v>1</v>
      </c>
      <c r="Z224" t="n">
        <v>10</v>
      </c>
    </row>
    <row r="225">
      <c r="A225" t="n">
        <v>116</v>
      </c>
      <c r="B225" t="n">
        <v>140</v>
      </c>
      <c r="C225" t="inlineStr">
        <is>
          <t xml:space="preserve">CONCLUIDO	</t>
        </is>
      </c>
      <c r="D225" t="n">
        <v>10.1371</v>
      </c>
      <c r="E225" t="n">
        <v>9.859999999999999</v>
      </c>
      <c r="F225" t="n">
        <v>6.75</v>
      </c>
      <c r="G225" t="n">
        <v>101.32</v>
      </c>
      <c r="H225" t="n">
        <v>1.59</v>
      </c>
      <c r="I225" t="n">
        <v>4</v>
      </c>
      <c r="J225" t="n">
        <v>336.18</v>
      </c>
      <c r="K225" t="n">
        <v>60.56</v>
      </c>
      <c r="L225" t="n">
        <v>30</v>
      </c>
      <c r="M225" t="n">
        <v>2</v>
      </c>
      <c r="N225" t="n">
        <v>105.63</v>
      </c>
      <c r="O225" t="n">
        <v>41696.71</v>
      </c>
      <c r="P225" t="n">
        <v>112.31</v>
      </c>
      <c r="Q225" t="n">
        <v>204.14</v>
      </c>
      <c r="R225" t="n">
        <v>23.78</v>
      </c>
      <c r="S225" t="n">
        <v>17.37</v>
      </c>
      <c r="T225" t="n">
        <v>1112.79</v>
      </c>
      <c r="U225" t="n">
        <v>0.73</v>
      </c>
      <c r="V225" t="n">
        <v>0.76</v>
      </c>
      <c r="W225" t="n">
        <v>1.14</v>
      </c>
      <c r="X225" t="n">
        <v>0.06</v>
      </c>
      <c r="Y225" t="n">
        <v>1</v>
      </c>
      <c r="Z225" t="n">
        <v>10</v>
      </c>
    </row>
    <row r="226">
      <c r="A226" t="n">
        <v>117</v>
      </c>
      <c r="B226" t="n">
        <v>140</v>
      </c>
      <c r="C226" t="inlineStr">
        <is>
          <t xml:space="preserve">CONCLUIDO	</t>
        </is>
      </c>
      <c r="D226" t="n">
        <v>10.144</v>
      </c>
      <c r="E226" t="n">
        <v>9.859999999999999</v>
      </c>
      <c r="F226" t="n">
        <v>6.75</v>
      </c>
      <c r="G226" t="n">
        <v>101.22</v>
      </c>
      <c r="H226" t="n">
        <v>1.6</v>
      </c>
      <c r="I226" t="n">
        <v>4</v>
      </c>
      <c r="J226" t="n">
        <v>336.78</v>
      </c>
      <c r="K226" t="n">
        <v>60.56</v>
      </c>
      <c r="L226" t="n">
        <v>30.25</v>
      </c>
      <c r="M226" t="n">
        <v>2</v>
      </c>
      <c r="N226" t="n">
        <v>105.98</v>
      </c>
      <c r="O226" t="n">
        <v>41770.83</v>
      </c>
      <c r="P226" t="n">
        <v>112.2</v>
      </c>
      <c r="Q226" t="n">
        <v>204.17</v>
      </c>
      <c r="R226" t="n">
        <v>23.65</v>
      </c>
      <c r="S226" t="n">
        <v>17.37</v>
      </c>
      <c r="T226" t="n">
        <v>1048.63</v>
      </c>
      <c r="U226" t="n">
        <v>0.73</v>
      </c>
      <c r="V226" t="n">
        <v>0.76</v>
      </c>
      <c r="W226" t="n">
        <v>1.14</v>
      </c>
      <c r="X226" t="n">
        <v>0.06</v>
      </c>
      <c r="Y226" t="n">
        <v>1</v>
      </c>
      <c r="Z226" t="n">
        <v>10</v>
      </c>
    </row>
    <row r="227">
      <c r="A227" t="n">
        <v>118</v>
      </c>
      <c r="B227" t="n">
        <v>140</v>
      </c>
      <c r="C227" t="inlineStr">
        <is>
          <t xml:space="preserve">CONCLUIDO	</t>
        </is>
      </c>
      <c r="D227" t="n">
        <v>10.1411</v>
      </c>
      <c r="E227" t="n">
        <v>9.859999999999999</v>
      </c>
      <c r="F227" t="n">
        <v>6.75</v>
      </c>
      <c r="G227" t="n">
        <v>101.26</v>
      </c>
      <c r="H227" t="n">
        <v>1.61</v>
      </c>
      <c r="I227" t="n">
        <v>4</v>
      </c>
      <c r="J227" t="n">
        <v>337.39</v>
      </c>
      <c r="K227" t="n">
        <v>60.56</v>
      </c>
      <c r="L227" t="n">
        <v>30.5</v>
      </c>
      <c r="M227" t="n">
        <v>2</v>
      </c>
      <c r="N227" t="n">
        <v>106.33</v>
      </c>
      <c r="O227" t="n">
        <v>41845.13</v>
      </c>
      <c r="P227" t="n">
        <v>112.27</v>
      </c>
      <c r="Q227" t="n">
        <v>204.21</v>
      </c>
      <c r="R227" t="n">
        <v>23.74</v>
      </c>
      <c r="S227" t="n">
        <v>17.37</v>
      </c>
      <c r="T227" t="n">
        <v>1092.26</v>
      </c>
      <c r="U227" t="n">
        <v>0.73</v>
      </c>
      <c r="V227" t="n">
        <v>0.76</v>
      </c>
      <c r="W227" t="n">
        <v>1.14</v>
      </c>
      <c r="X227" t="n">
        <v>0.06</v>
      </c>
      <c r="Y227" t="n">
        <v>1</v>
      </c>
      <c r="Z227" t="n">
        <v>10</v>
      </c>
    </row>
    <row r="228">
      <c r="A228" t="n">
        <v>119</v>
      </c>
      <c r="B228" t="n">
        <v>140</v>
      </c>
      <c r="C228" t="inlineStr">
        <is>
          <t xml:space="preserve">CONCLUIDO	</t>
        </is>
      </c>
      <c r="D228" t="n">
        <v>10.1437</v>
      </c>
      <c r="E228" t="n">
        <v>9.859999999999999</v>
      </c>
      <c r="F228" t="n">
        <v>6.75</v>
      </c>
      <c r="G228" t="n">
        <v>101.22</v>
      </c>
      <c r="H228" t="n">
        <v>1.62</v>
      </c>
      <c r="I228" t="n">
        <v>4</v>
      </c>
      <c r="J228" t="n">
        <v>337.99</v>
      </c>
      <c r="K228" t="n">
        <v>60.56</v>
      </c>
      <c r="L228" t="n">
        <v>30.75</v>
      </c>
      <c r="M228" t="n">
        <v>2</v>
      </c>
      <c r="N228" t="n">
        <v>106.68</v>
      </c>
      <c r="O228" t="n">
        <v>41919.61</v>
      </c>
      <c r="P228" t="n">
        <v>112.23</v>
      </c>
      <c r="Q228" t="n">
        <v>204.14</v>
      </c>
      <c r="R228" t="n">
        <v>23.63</v>
      </c>
      <c r="S228" t="n">
        <v>17.37</v>
      </c>
      <c r="T228" t="n">
        <v>1037.04</v>
      </c>
      <c r="U228" t="n">
        <v>0.74</v>
      </c>
      <c r="V228" t="n">
        <v>0.76</v>
      </c>
      <c r="W228" t="n">
        <v>1.14</v>
      </c>
      <c r="X228" t="n">
        <v>0.06</v>
      </c>
      <c r="Y228" t="n">
        <v>1</v>
      </c>
      <c r="Z228" t="n">
        <v>10</v>
      </c>
    </row>
    <row r="229">
      <c r="A229" t="n">
        <v>120</v>
      </c>
      <c r="B229" t="n">
        <v>140</v>
      </c>
      <c r="C229" t="inlineStr">
        <is>
          <t xml:space="preserve">CONCLUIDO	</t>
        </is>
      </c>
      <c r="D229" t="n">
        <v>10.1471</v>
      </c>
      <c r="E229" t="n">
        <v>9.859999999999999</v>
      </c>
      <c r="F229" t="n">
        <v>6.75</v>
      </c>
      <c r="G229" t="n">
        <v>101.17</v>
      </c>
      <c r="H229" t="n">
        <v>1.63</v>
      </c>
      <c r="I229" t="n">
        <v>4</v>
      </c>
      <c r="J229" t="n">
        <v>338.59</v>
      </c>
      <c r="K229" t="n">
        <v>60.56</v>
      </c>
      <c r="L229" t="n">
        <v>31</v>
      </c>
      <c r="M229" t="n">
        <v>2</v>
      </c>
      <c r="N229" t="n">
        <v>107.04</v>
      </c>
      <c r="O229" t="n">
        <v>41994.26</v>
      </c>
      <c r="P229" t="n">
        <v>112.09</v>
      </c>
      <c r="Q229" t="n">
        <v>204.14</v>
      </c>
      <c r="R229" t="n">
        <v>23.55</v>
      </c>
      <c r="S229" t="n">
        <v>17.37</v>
      </c>
      <c r="T229" t="n">
        <v>999.64</v>
      </c>
      <c r="U229" t="n">
        <v>0.74</v>
      </c>
      <c r="V229" t="n">
        <v>0.76</v>
      </c>
      <c r="W229" t="n">
        <v>1.14</v>
      </c>
      <c r="X229" t="n">
        <v>0.05</v>
      </c>
      <c r="Y229" t="n">
        <v>1</v>
      </c>
      <c r="Z229" t="n">
        <v>10</v>
      </c>
    </row>
    <row r="230">
      <c r="A230" t="n">
        <v>121</v>
      </c>
      <c r="B230" t="n">
        <v>140</v>
      </c>
      <c r="C230" t="inlineStr">
        <is>
          <t xml:space="preserve">CONCLUIDO	</t>
        </is>
      </c>
      <c r="D230" t="n">
        <v>10.1474</v>
      </c>
      <c r="E230" t="n">
        <v>9.85</v>
      </c>
      <c r="F230" t="n">
        <v>6.74</v>
      </c>
      <c r="G230" t="n">
        <v>101.17</v>
      </c>
      <c r="H230" t="n">
        <v>1.64</v>
      </c>
      <c r="I230" t="n">
        <v>4</v>
      </c>
      <c r="J230" t="n">
        <v>339.2</v>
      </c>
      <c r="K230" t="n">
        <v>60.56</v>
      </c>
      <c r="L230" t="n">
        <v>31.25</v>
      </c>
      <c r="M230" t="n">
        <v>2</v>
      </c>
      <c r="N230" t="n">
        <v>107.4</v>
      </c>
      <c r="O230" t="n">
        <v>42069.09</v>
      </c>
      <c r="P230" t="n">
        <v>112.13</v>
      </c>
      <c r="Q230" t="n">
        <v>204.15</v>
      </c>
      <c r="R230" t="n">
        <v>23.52</v>
      </c>
      <c r="S230" t="n">
        <v>17.37</v>
      </c>
      <c r="T230" t="n">
        <v>982.79</v>
      </c>
      <c r="U230" t="n">
        <v>0.74</v>
      </c>
      <c r="V230" t="n">
        <v>0.76</v>
      </c>
      <c r="W230" t="n">
        <v>1.14</v>
      </c>
      <c r="X230" t="n">
        <v>0.05</v>
      </c>
      <c r="Y230" t="n">
        <v>1</v>
      </c>
      <c r="Z230" t="n">
        <v>10</v>
      </c>
    </row>
    <row r="231">
      <c r="A231" t="n">
        <v>122</v>
      </c>
      <c r="B231" t="n">
        <v>140</v>
      </c>
      <c r="C231" t="inlineStr">
        <is>
          <t xml:space="preserve">CONCLUIDO	</t>
        </is>
      </c>
      <c r="D231" t="n">
        <v>10.1463</v>
      </c>
      <c r="E231" t="n">
        <v>9.859999999999999</v>
      </c>
      <c r="F231" t="n">
        <v>6.75</v>
      </c>
      <c r="G231" t="n">
        <v>101.19</v>
      </c>
      <c r="H231" t="n">
        <v>1.65</v>
      </c>
      <c r="I231" t="n">
        <v>4</v>
      </c>
      <c r="J231" t="n">
        <v>339.81</v>
      </c>
      <c r="K231" t="n">
        <v>60.56</v>
      </c>
      <c r="L231" t="n">
        <v>31.5</v>
      </c>
      <c r="M231" t="n">
        <v>2</v>
      </c>
      <c r="N231" t="n">
        <v>107.75</v>
      </c>
      <c r="O231" t="n">
        <v>42144.11</v>
      </c>
      <c r="P231" t="n">
        <v>112.15</v>
      </c>
      <c r="Q231" t="n">
        <v>204.14</v>
      </c>
      <c r="R231" t="n">
        <v>23.55</v>
      </c>
      <c r="S231" t="n">
        <v>17.37</v>
      </c>
      <c r="T231" t="n">
        <v>995.49</v>
      </c>
      <c r="U231" t="n">
        <v>0.74</v>
      </c>
      <c r="V231" t="n">
        <v>0.76</v>
      </c>
      <c r="W231" t="n">
        <v>1.14</v>
      </c>
      <c r="X231" t="n">
        <v>0.05</v>
      </c>
      <c r="Y231" t="n">
        <v>1</v>
      </c>
      <c r="Z231" t="n">
        <v>10</v>
      </c>
    </row>
    <row r="232">
      <c r="A232" t="n">
        <v>123</v>
      </c>
      <c r="B232" t="n">
        <v>140</v>
      </c>
      <c r="C232" t="inlineStr">
        <is>
          <t xml:space="preserve">CONCLUIDO	</t>
        </is>
      </c>
      <c r="D232" t="n">
        <v>10.1468</v>
      </c>
      <c r="E232" t="n">
        <v>9.859999999999999</v>
      </c>
      <c r="F232" t="n">
        <v>6.75</v>
      </c>
      <c r="G232" t="n">
        <v>101.18</v>
      </c>
      <c r="H232" t="n">
        <v>1.66</v>
      </c>
      <c r="I232" t="n">
        <v>4</v>
      </c>
      <c r="J232" t="n">
        <v>340.42</v>
      </c>
      <c r="K232" t="n">
        <v>60.56</v>
      </c>
      <c r="L232" t="n">
        <v>31.75</v>
      </c>
      <c r="M232" t="n">
        <v>2</v>
      </c>
      <c r="N232" t="n">
        <v>108.11</v>
      </c>
      <c r="O232" t="n">
        <v>42219.3</v>
      </c>
      <c r="P232" t="n">
        <v>112.08</v>
      </c>
      <c r="Q232" t="n">
        <v>204.14</v>
      </c>
      <c r="R232" t="n">
        <v>23.44</v>
      </c>
      <c r="S232" t="n">
        <v>17.37</v>
      </c>
      <c r="T232" t="n">
        <v>940.13</v>
      </c>
      <c r="U232" t="n">
        <v>0.74</v>
      </c>
      <c r="V232" t="n">
        <v>0.76</v>
      </c>
      <c r="W232" t="n">
        <v>1.14</v>
      </c>
      <c r="X232" t="n">
        <v>0.05</v>
      </c>
      <c r="Y232" t="n">
        <v>1</v>
      </c>
      <c r="Z232" t="n">
        <v>10</v>
      </c>
    </row>
    <row r="233">
      <c r="A233" t="n">
        <v>124</v>
      </c>
      <c r="B233" t="n">
        <v>140</v>
      </c>
      <c r="C233" t="inlineStr">
        <is>
          <t xml:space="preserve">CONCLUIDO	</t>
        </is>
      </c>
      <c r="D233" t="n">
        <v>10.1497</v>
      </c>
      <c r="E233" t="n">
        <v>9.85</v>
      </c>
      <c r="F233" t="n">
        <v>6.74</v>
      </c>
      <c r="G233" t="n">
        <v>101.14</v>
      </c>
      <c r="H233" t="n">
        <v>1.67</v>
      </c>
      <c r="I233" t="n">
        <v>4</v>
      </c>
      <c r="J233" t="n">
        <v>341.03</v>
      </c>
      <c r="K233" t="n">
        <v>60.56</v>
      </c>
      <c r="L233" t="n">
        <v>32</v>
      </c>
      <c r="M233" t="n">
        <v>2</v>
      </c>
      <c r="N233" t="n">
        <v>108.48</v>
      </c>
      <c r="O233" t="n">
        <v>42294.68</v>
      </c>
      <c r="P233" t="n">
        <v>111.99</v>
      </c>
      <c r="Q233" t="n">
        <v>204.14</v>
      </c>
      <c r="R233" t="n">
        <v>23.37</v>
      </c>
      <c r="S233" t="n">
        <v>17.37</v>
      </c>
      <c r="T233" t="n">
        <v>905.3200000000001</v>
      </c>
      <c r="U233" t="n">
        <v>0.74</v>
      </c>
      <c r="V233" t="n">
        <v>0.76</v>
      </c>
      <c r="W233" t="n">
        <v>1.14</v>
      </c>
      <c r="X233" t="n">
        <v>0.05</v>
      </c>
      <c r="Y233" t="n">
        <v>1</v>
      </c>
      <c r="Z233" t="n">
        <v>10</v>
      </c>
    </row>
    <row r="234">
      <c r="A234" t="n">
        <v>125</v>
      </c>
      <c r="B234" t="n">
        <v>140</v>
      </c>
      <c r="C234" t="inlineStr">
        <is>
          <t xml:space="preserve">CONCLUIDO	</t>
        </is>
      </c>
      <c r="D234" t="n">
        <v>10.1488</v>
      </c>
      <c r="E234" t="n">
        <v>9.85</v>
      </c>
      <c r="F234" t="n">
        <v>6.74</v>
      </c>
      <c r="G234" t="n">
        <v>101.15</v>
      </c>
      <c r="H234" t="n">
        <v>1.68</v>
      </c>
      <c r="I234" t="n">
        <v>4</v>
      </c>
      <c r="J234" t="n">
        <v>341.64</v>
      </c>
      <c r="K234" t="n">
        <v>60.56</v>
      </c>
      <c r="L234" t="n">
        <v>32.25</v>
      </c>
      <c r="M234" t="n">
        <v>2</v>
      </c>
      <c r="N234" t="n">
        <v>108.84</v>
      </c>
      <c r="O234" t="n">
        <v>42370.23</v>
      </c>
      <c r="P234" t="n">
        <v>111.93</v>
      </c>
      <c r="Q234" t="n">
        <v>204.15</v>
      </c>
      <c r="R234" t="n">
        <v>23.47</v>
      </c>
      <c r="S234" t="n">
        <v>17.37</v>
      </c>
      <c r="T234" t="n">
        <v>955.4400000000001</v>
      </c>
      <c r="U234" t="n">
        <v>0.74</v>
      </c>
      <c r="V234" t="n">
        <v>0.76</v>
      </c>
      <c r="W234" t="n">
        <v>1.14</v>
      </c>
      <c r="X234" t="n">
        <v>0.05</v>
      </c>
      <c r="Y234" t="n">
        <v>1</v>
      </c>
      <c r="Z234" t="n">
        <v>10</v>
      </c>
    </row>
    <row r="235">
      <c r="A235" t="n">
        <v>126</v>
      </c>
      <c r="B235" t="n">
        <v>140</v>
      </c>
      <c r="C235" t="inlineStr">
        <is>
          <t xml:space="preserve">CONCLUIDO	</t>
        </is>
      </c>
      <c r="D235" t="n">
        <v>10.1497</v>
      </c>
      <c r="E235" t="n">
        <v>9.85</v>
      </c>
      <c r="F235" t="n">
        <v>6.74</v>
      </c>
      <c r="G235" t="n">
        <v>101.14</v>
      </c>
      <c r="H235" t="n">
        <v>1.69</v>
      </c>
      <c r="I235" t="n">
        <v>4</v>
      </c>
      <c r="J235" t="n">
        <v>342.26</v>
      </c>
      <c r="K235" t="n">
        <v>60.56</v>
      </c>
      <c r="L235" t="n">
        <v>32.5</v>
      </c>
      <c r="M235" t="n">
        <v>2</v>
      </c>
      <c r="N235" t="n">
        <v>109.2</v>
      </c>
      <c r="O235" t="n">
        <v>42445.98</v>
      </c>
      <c r="P235" t="n">
        <v>111.82</v>
      </c>
      <c r="Q235" t="n">
        <v>204.14</v>
      </c>
      <c r="R235" t="n">
        <v>23.48</v>
      </c>
      <c r="S235" t="n">
        <v>17.37</v>
      </c>
      <c r="T235" t="n">
        <v>961.6900000000001</v>
      </c>
      <c r="U235" t="n">
        <v>0.74</v>
      </c>
      <c r="V235" t="n">
        <v>0.76</v>
      </c>
      <c r="W235" t="n">
        <v>1.14</v>
      </c>
      <c r="X235" t="n">
        <v>0.05</v>
      </c>
      <c r="Y235" t="n">
        <v>1</v>
      </c>
      <c r="Z235" t="n">
        <v>10</v>
      </c>
    </row>
    <row r="236">
      <c r="A236" t="n">
        <v>127</v>
      </c>
      <c r="B236" t="n">
        <v>140</v>
      </c>
      <c r="C236" t="inlineStr">
        <is>
          <t xml:space="preserve">CONCLUIDO	</t>
        </is>
      </c>
      <c r="D236" t="n">
        <v>10.15</v>
      </c>
      <c r="E236" t="n">
        <v>9.85</v>
      </c>
      <c r="F236" t="n">
        <v>6.74</v>
      </c>
      <c r="G236" t="n">
        <v>101.13</v>
      </c>
      <c r="H236" t="n">
        <v>1.7</v>
      </c>
      <c r="I236" t="n">
        <v>4</v>
      </c>
      <c r="J236" t="n">
        <v>342.87</v>
      </c>
      <c r="K236" t="n">
        <v>60.56</v>
      </c>
      <c r="L236" t="n">
        <v>32.75</v>
      </c>
      <c r="M236" t="n">
        <v>2</v>
      </c>
      <c r="N236" t="n">
        <v>109.57</v>
      </c>
      <c r="O236" t="n">
        <v>42521.91</v>
      </c>
      <c r="P236" t="n">
        <v>111.74</v>
      </c>
      <c r="Q236" t="n">
        <v>204.14</v>
      </c>
      <c r="R236" t="n">
        <v>23.41</v>
      </c>
      <c r="S236" t="n">
        <v>17.37</v>
      </c>
      <c r="T236" t="n">
        <v>927.08</v>
      </c>
      <c r="U236" t="n">
        <v>0.74</v>
      </c>
      <c r="V236" t="n">
        <v>0.76</v>
      </c>
      <c r="W236" t="n">
        <v>1.14</v>
      </c>
      <c r="X236" t="n">
        <v>0.05</v>
      </c>
      <c r="Y236" t="n">
        <v>1</v>
      </c>
      <c r="Z236" t="n">
        <v>10</v>
      </c>
    </row>
    <row r="237">
      <c r="A237" t="n">
        <v>128</v>
      </c>
      <c r="B237" t="n">
        <v>140</v>
      </c>
      <c r="C237" t="inlineStr">
        <is>
          <t xml:space="preserve">CONCLUIDO	</t>
        </is>
      </c>
      <c r="D237" t="n">
        <v>10.1503</v>
      </c>
      <c r="E237" t="n">
        <v>9.85</v>
      </c>
      <c r="F237" t="n">
        <v>6.74</v>
      </c>
      <c r="G237" t="n">
        <v>101.13</v>
      </c>
      <c r="H237" t="n">
        <v>1.71</v>
      </c>
      <c r="I237" t="n">
        <v>4</v>
      </c>
      <c r="J237" t="n">
        <v>343.49</v>
      </c>
      <c r="K237" t="n">
        <v>60.56</v>
      </c>
      <c r="L237" t="n">
        <v>33</v>
      </c>
      <c r="M237" t="n">
        <v>2</v>
      </c>
      <c r="N237" t="n">
        <v>109.94</v>
      </c>
      <c r="O237" t="n">
        <v>42598.03</v>
      </c>
      <c r="P237" t="n">
        <v>111.72</v>
      </c>
      <c r="Q237" t="n">
        <v>204.14</v>
      </c>
      <c r="R237" t="n">
        <v>23.38</v>
      </c>
      <c r="S237" t="n">
        <v>17.37</v>
      </c>
      <c r="T237" t="n">
        <v>910.2</v>
      </c>
      <c r="U237" t="n">
        <v>0.74</v>
      </c>
      <c r="V237" t="n">
        <v>0.76</v>
      </c>
      <c r="W237" t="n">
        <v>1.14</v>
      </c>
      <c r="X237" t="n">
        <v>0.05</v>
      </c>
      <c r="Y237" t="n">
        <v>1</v>
      </c>
      <c r="Z237" t="n">
        <v>10</v>
      </c>
    </row>
    <row r="238">
      <c r="A238" t="n">
        <v>129</v>
      </c>
      <c r="B238" t="n">
        <v>140</v>
      </c>
      <c r="C238" t="inlineStr">
        <is>
          <t xml:space="preserve">CONCLUIDO	</t>
        </is>
      </c>
      <c r="D238" t="n">
        <v>10.1517</v>
      </c>
      <c r="E238" t="n">
        <v>9.85</v>
      </c>
      <c r="F238" t="n">
        <v>6.74</v>
      </c>
      <c r="G238" t="n">
        <v>101.11</v>
      </c>
      <c r="H238" t="n">
        <v>1.72</v>
      </c>
      <c r="I238" t="n">
        <v>4</v>
      </c>
      <c r="J238" t="n">
        <v>344.11</v>
      </c>
      <c r="K238" t="n">
        <v>60.56</v>
      </c>
      <c r="L238" t="n">
        <v>33.25</v>
      </c>
      <c r="M238" t="n">
        <v>2</v>
      </c>
      <c r="N238" t="n">
        <v>110.3</v>
      </c>
      <c r="O238" t="n">
        <v>42674.47</v>
      </c>
      <c r="P238" t="n">
        <v>111.51</v>
      </c>
      <c r="Q238" t="n">
        <v>204.14</v>
      </c>
      <c r="R238" t="n">
        <v>23.35</v>
      </c>
      <c r="S238" t="n">
        <v>17.37</v>
      </c>
      <c r="T238" t="n">
        <v>895.74</v>
      </c>
      <c r="U238" t="n">
        <v>0.74</v>
      </c>
      <c r="V238" t="n">
        <v>0.76</v>
      </c>
      <c r="W238" t="n">
        <v>1.14</v>
      </c>
      <c r="X238" t="n">
        <v>0.05</v>
      </c>
      <c r="Y238" t="n">
        <v>1</v>
      </c>
      <c r="Z238" t="n">
        <v>10</v>
      </c>
    </row>
    <row r="239">
      <c r="A239" t="n">
        <v>130</v>
      </c>
      <c r="B239" t="n">
        <v>140</v>
      </c>
      <c r="C239" t="inlineStr">
        <is>
          <t xml:space="preserve">CONCLUIDO	</t>
        </is>
      </c>
      <c r="D239" t="n">
        <v>10.1477</v>
      </c>
      <c r="E239" t="n">
        <v>9.85</v>
      </c>
      <c r="F239" t="n">
        <v>6.74</v>
      </c>
      <c r="G239" t="n">
        <v>101.17</v>
      </c>
      <c r="H239" t="n">
        <v>1.73</v>
      </c>
      <c r="I239" t="n">
        <v>4</v>
      </c>
      <c r="J239" t="n">
        <v>344.73</v>
      </c>
      <c r="K239" t="n">
        <v>60.56</v>
      </c>
      <c r="L239" t="n">
        <v>33.5</v>
      </c>
      <c r="M239" t="n">
        <v>2</v>
      </c>
      <c r="N239" t="n">
        <v>110.67</v>
      </c>
      <c r="O239" t="n">
        <v>42750.97</v>
      </c>
      <c r="P239" t="n">
        <v>111.51</v>
      </c>
      <c r="Q239" t="n">
        <v>204.14</v>
      </c>
      <c r="R239" t="n">
        <v>23.45</v>
      </c>
      <c r="S239" t="n">
        <v>17.37</v>
      </c>
      <c r="T239" t="n">
        <v>946.62</v>
      </c>
      <c r="U239" t="n">
        <v>0.74</v>
      </c>
      <c r="V239" t="n">
        <v>0.76</v>
      </c>
      <c r="W239" t="n">
        <v>1.14</v>
      </c>
      <c r="X239" t="n">
        <v>0.05</v>
      </c>
      <c r="Y239" t="n">
        <v>1</v>
      </c>
      <c r="Z239" t="n">
        <v>10</v>
      </c>
    </row>
    <row r="240">
      <c r="A240" t="n">
        <v>131</v>
      </c>
      <c r="B240" t="n">
        <v>140</v>
      </c>
      <c r="C240" t="inlineStr">
        <is>
          <t xml:space="preserve">CONCLUIDO	</t>
        </is>
      </c>
      <c r="D240" t="n">
        <v>10.1543</v>
      </c>
      <c r="E240" t="n">
        <v>9.85</v>
      </c>
      <c r="F240" t="n">
        <v>6.74</v>
      </c>
      <c r="G240" t="n">
        <v>101.07</v>
      </c>
      <c r="H240" t="n">
        <v>1.74</v>
      </c>
      <c r="I240" t="n">
        <v>4</v>
      </c>
      <c r="J240" t="n">
        <v>345.35</v>
      </c>
      <c r="K240" t="n">
        <v>60.56</v>
      </c>
      <c r="L240" t="n">
        <v>33.75</v>
      </c>
      <c r="M240" t="n">
        <v>2</v>
      </c>
      <c r="N240" t="n">
        <v>111.05</v>
      </c>
      <c r="O240" t="n">
        <v>42827.67</v>
      </c>
      <c r="P240" t="n">
        <v>111.34</v>
      </c>
      <c r="Q240" t="n">
        <v>204.18</v>
      </c>
      <c r="R240" t="n">
        <v>23.27</v>
      </c>
      <c r="S240" t="n">
        <v>17.37</v>
      </c>
      <c r="T240" t="n">
        <v>857.3</v>
      </c>
      <c r="U240" t="n">
        <v>0.75</v>
      </c>
      <c r="V240" t="n">
        <v>0.76</v>
      </c>
      <c r="W240" t="n">
        <v>1.14</v>
      </c>
      <c r="X240" t="n">
        <v>0.05</v>
      </c>
      <c r="Y240" t="n">
        <v>1</v>
      </c>
      <c r="Z240" t="n">
        <v>10</v>
      </c>
    </row>
    <row r="241">
      <c r="A241" t="n">
        <v>132</v>
      </c>
      <c r="B241" t="n">
        <v>140</v>
      </c>
      <c r="C241" t="inlineStr">
        <is>
          <t xml:space="preserve">CONCLUIDO	</t>
        </is>
      </c>
      <c r="D241" t="n">
        <v>10.1569</v>
      </c>
      <c r="E241" t="n">
        <v>9.85</v>
      </c>
      <c r="F241" t="n">
        <v>6.74</v>
      </c>
      <c r="G241" t="n">
        <v>101.03</v>
      </c>
      <c r="H241" t="n">
        <v>1.75</v>
      </c>
      <c r="I241" t="n">
        <v>4</v>
      </c>
      <c r="J241" t="n">
        <v>345.97</v>
      </c>
      <c r="K241" t="n">
        <v>60.56</v>
      </c>
      <c r="L241" t="n">
        <v>34</v>
      </c>
      <c r="M241" t="n">
        <v>2</v>
      </c>
      <c r="N241" t="n">
        <v>111.42</v>
      </c>
      <c r="O241" t="n">
        <v>42904.56</v>
      </c>
      <c r="P241" t="n">
        <v>111.12</v>
      </c>
      <c r="Q241" t="n">
        <v>204.14</v>
      </c>
      <c r="R241" t="n">
        <v>23.16</v>
      </c>
      <c r="S241" t="n">
        <v>17.37</v>
      </c>
      <c r="T241" t="n">
        <v>803.87</v>
      </c>
      <c r="U241" t="n">
        <v>0.75</v>
      </c>
      <c r="V241" t="n">
        <v>0.76</v>
      </c>
      <c r="W241" t="n">
        <v>1.14</v>
      </c>
      <c r="X241" t="n">
        <v>0.04</v>
      </c>
      <c r="Y241" t="n">
        <v>1</v>
      </c>
      <c r="Z241" t="n">
        <v>10</v>
      </c>
    </row>
    <row r="242">
      <c r="A242" t="n">
        <v>133</v>
      </c>
      <c r="B242" t="n">
        <v>140</v>
      </c>
      <c r="C242" t="inlineStr">
        <is>
          <t xml:space="preserve">CONCLUIDO	</t>
        </is>
      </c>
      <c r="D242" t="n">
        <v>10.1594</v>
      </c>
      <c r="E242" t="n">
        <v>9.84</v>
      </c>
      <c r="F242" t="n">
        <v>6.73</v>
      </c>
      <c r="G242" t="n">
        <v>101</v>
      </c>
      <c r="H242" t="n">
        <v>1.76</v>
      </c>
      <c r="I242" t="n">
        <v>4</v>
      </c>
      <c r="J242" t="n">
        <v>346.6</v>
      </c>
      <c r="K242" t="n">
        <v>60.56</v>
      </c>
      <c r="L242" t="n">
        <v>34.25</v>
      </c>
      <c r="M242" t="n">
        <v>2</v>
      </c>
      <c r="N242" t="n">
        <v>111.8</v>
      </c>
      <c r="O242" t="n">
        <v>42981.64</v>
      </c>
      <c r="P242" t="n">
        <v>111.08</v>
      </c>
      <c r="Q242" t="n">
        <v>204.14</v>
      </c>
      <c r="R242" t="n">
        <v>23.1</v>
      </c>
      <c r="S242" t="n">
        <v>17.37</v>
      </c>
      <c r="T242" t="n">
        <v>771.92</v>
      </c>
      <c r="U242" t="n">
        <v>0.75</v>
      </c>
      <c r="V242" t="n">
        <v>0.76</v>
      </c>
      <c r="W242" t="n">
        <v>1.14</v>
      </c>
      <c r="X242" t="n">
        <v>0.04</v>
      </c>
      <c r="Y242" t="n">
        <v>1</v>
      </c>
      <c r="Z242" t="n">
        <v>10</v>
      </c>
    </row>
    <row r="243">
      <c r="A243" t="n">
        <v>134</v>
      </c>
      <c r="B243" t="n">
        <v>140</v>
      </c>
      <c r="C243" t="inlineStr">
        <is>
          <t xml:space="preserve">CONCLUIDO	</t>
        </is>
      </c>
      <c r="D243" t="n">
        <v>10.1569</v>
      </c>
      <c r="E243" t="n">
        <v>9.85</v>
      </c>
      <c r="F243" t="n">
        <v>6.74</v>
      </c>
      <c r="G243" t="n">
        <v>101.03</v>
      </c>
      <c r="H243" t="n">
        <v>1.77</v>
      </c>
      <c r="I243" t="n">
        <v>4</v>
      </c>
      <c r="J243" t="n">
        <v>347.23</v>
      </c>
      <c r="K243" t="n">
        <v>60.56</v>
      </c>
      <c r="L243" t="n">
        <v>34.5</v>
      </c>
      <c r="M243" t="n">
        <v>2</v>
      </c>
      <c r="N243" t="n">
        <v>112.17</v>
      </c>
      <c r="O243" t="n">
        <v>43058.93</v>
      </c>
      <c r="P243" t="n">
        <v>110.93</v>
      </c>
      <c r="Q243" t="n">
        <v>204.14</v>
      </c>
      <c r="R243" t="n">
        <v>23.14</v>
      </c>
      <c r="S243" t="n">
        <v>17.37</v>
      </c>
      <c r="T243" t="n">
        <v>792.3099999999999</v>
      </c>
      <c r="U243" t="n">
        <v>0.75</v>
      </c>
      <c r="V243" t="n">
        <v>0.76</v>
      </c>
      <c r="W243" t="n">
        <v>1.14</v>
      </c>
      <c r="X243" t="n">
        <v>0.04</v>
      </c>
      <c r="Y243" t="n">
        <v>1</v>
      </c>
      <c r="Z243" t="n">
        <v>10</v>
      </c>
    </row>
    <row r="244">
      <c r="A244" t="n">
        <v>135</v>
      </c>
      <c r="B244" t="n">
        <v>140</v>
      </c>
      <c r="C244" t="inlineStr">
        <is>
          <t xml:space="preserve">CONCLUIDO	</t>
        </is>
      </c>
      <c r="D244" t="n">
        <v>10.156</v>
      </c>
      <c r="E244" t="n">
        <v>9.85</v>
      </c>
      <c r="F244" t="n">
        <v>6.74</v>
      </c>
      <c r="G244" t="n">
        <v>101.05</v>
      </c>
      <c r="H244" t="n">
        <v>1.78</v>
      </c>
      <c r="I244" t="n">
        <v>4</v>
      </c>
      <c r="J244" t="n">
        <v>347.85</v>
      </c>
      <c r="K244" t="n">
        <v>60.56</v>
      </c>
      <c r="L244" t="n">
        <v>34.75</v>
      </c>
      <c r="M244" t="n">
        <v>2</v>
      </c>
      <c r="N244" t="n">
        <v>112.55</v>
      </c>
      <c r="O244" t="n">
        <v>43136.41</v>
      </c>
      <c r="P244" t="n">
        <v>110.84</v>
      </c>
      <c r="Q244" t="n">
        <v>204.14</v>
      </c>
      <c r="R244" t="n">
        <v>23.18</v>
      </c>
      <c r="S244" t="n">
        <v>17.37</v>
      </c>
      <c r="T244" t="n">
        <v>813.39</v>
      </c>
      <c r="U244" t="n">
        <v>0.75</v>
      </c>
      <c r="V244" t="n">
        <v>0.76</v>
      </c>
      <c r="W244" t="n">
        <v>1.14</v>
      </c>
      <c r="X244" t="n">
        <v>0.05</v>
      </c>
      <c r="Y244" t="n">
        <v>1</v>
      </c>
      <c r="Z244" t="n">
        <v>10</v>
      </c>
    </row>
    <row r="245">
      <c r="A245" t="n">
        <v>136</v>
      </c>
      <c r="B245" t="n">
        <v>140</v>
      </c>
      <c r="C245" t="inlineStr">
        <is>
          <t xml:space="preserve">CONCLUIDO	</t>
        </is>
      </c>
      <c r="D245" t="n">
        <v>10.1572</v>
      </c>
      <c r="E245" t="n">
        <v>9.85</v>
      </c>
      <c r="F245" t="n">
        <v>6.74</v>
      </c>
      <c r="G245" t="n">
        <v>101.03</v>
      </c>
      <c r="H245" t="n">
        <v>1.79</v>
      </c>
      <c r="I245" t="n">
        <v>4</v>
      </c>
      <c r="J245" t="n">
        <v>348.48</v>
      </c>
      <c r="K245" t="n">
        <v>60.56</v>
      </c>
      <c r="L245" t="n">
        <v>35</v>
      </c>
      <c r="M245" t="n">
        <v>2</v>
      </c>
      <c r="N245" t="n">
        <v>112.93</v>
      </c>
      <c r="O245" t="n">
        <v>43214.09</v>
      </c>
      <c r="P245" t="n">
        <v>110.68</v>
      </c>
      <c r="Q245" t="n">
        <v>204.14</v>
      </c>
      <c r="R245" t="n">
        <v>23.22</v>
      </c>
      <c r="S245" t="n">
        <v>17.37</v>
      </c>
      <c r="T245" t="n">
        <v>829.92</v>
      </c>
      <c r="U245" t="n">
        <v>0.75</v>
      </c>
      <c r="V245" t="n">
        <v>0.76</v>
      </c>
      <c r="W245" t="n">
        <v>1.14</v>
      </c>
      <c r="X245" t="n">
        <v>0.04</v>
      </c>
      <c r="Y245" t="n">
        <v>1</v>
      </c>
      <c r="Z245" t="n">
        <v>10</v>
      </c>
    </row>
    <row r="246">
      <c r="A246" t="n">
        <v>137</v>
      </c>
      <c r="B246" t="n">
        <v>140</v>
      </c>
      <c r="C246" t="inlineStr">
        <is>
          <t xml:space="preserve">CONCLUIDO	</t>
        </is>
      </c>
      <c r="D246" t="n">
        <v>10.1557</v>
      </c>
      <c r="E246" t="n">
        <v>9.85</v>
      </c>
      <c r="F246" t="n">
        <v>6.74</v>
      </c>
      <c r="G246" t="n">
        <v>101.05</v>
      </c>
      <c r="H246" t="n">
        <v>1.8</v>
      </c>
      <c r="I246" t="n">
        <v>4</v>
      </c>
      <c r="J246" t="n">
        <v>349.12</v>
      </c>
      <c r="K246" t="n">
        <v>60.56</v>
      </c>
      <c r="L246" t="n">
        <v>35.25</v>
      </c>
      <c r="M246" t="n">
        <v>2</v>
      </c>
      <c r="N246" t="n">
        <v>113.31</v>
      </c>
      <c r="O246" t="n">
        <v>43291.97</v>
      </c>
      <c r="P246" t="n">
        <v>110.7</v>
      </c>
      <c r="Q246" t="n">
        <v>204.14</v>
      </c>
      <c r="R246" t="n">
        <v>23.23</v>
      </c>
      <c r="S246" t="n">
        <v>17.37</v>
      </c>
      <c r="T246" t="n">
        <v>837.53</v>
      </c>
      <c r="U246" t="n">
        <v>0.75</v>
      </c>
      <c r="V246" t="n">
        <v>0.76</v>
      </c>
      <c r="W246" t="n">
        <v>1.14</v>
      </c>
      <c r="X246" t="n">
        <v>0.05</v>
      </c>
      <c r="Y246" t="n">
        <v>1</v>
      </c>
      <c r="Z246" t="n">
        <v>10</v>
      </c>
    </row>
    <row r="247">
      <c r="A247" t="n">
        <v>138</v>
      </c>
      <c r="B247" t="n">
        <v>140</v>
      </c>
      <c r="C247" t="inlineStr">
        <is>
          <t xml:space="preserve">CONCLUIDO	</t>
        </is>
      </c>
      <c r="D247" t="n">
        <v>10.1534</v>
      </c>
      <c r="E247" t="n">
        <v>9.85</v>
      </c>
      <c r="F247" t="n">
        <v>6.74</v>
      </c>
      <c r="G247" t="n">
        <v>101.08</v>
      </c>
      <c r="H247" t="n">
        <v>1.81</v>
      </c>
      <c r="I247" t="n">
        <v>4</v>
      </c>
      <c r="J247" t="n">
        <v>349.75</v>
      </c>
      <c r="K247" t="n">
        <v>60.56</v>
      </c>
      <c r="L247" t="n">
        <v>35.5</v>
      </c>
      <c r="M247" t="n">
        <v>2</v>
      </c>
      <c r="N247" t="n">
        <v>113.69</v>
      </c>
      <c r="O247" t="n">
        <v>43370.05</v>
      </c>
      <c r="P247" t="n">
        <v>110.6</v>
      </c>
      <c r="Q247" t="n">
        <v>204.14</v>
      </c>
      <c r="R247" t="n">
        <v>23.27</v>
      </c>
      <c r="S247" t="n">
        <v>17.37</v>
      </c>
      <c r="T247" t="n">
        <v>855.08</v>
      </c>
      <c r="U247" t="n">
        <v>0.75</v>
      </c>
      <c r="V247" t="n">
        <v>0.76</v>
      </c>
      <c r="W247" t="n">
        <v>1.14</v>
      </c>
      <c r="X247" t="n">
        <v>0.05</v>
      </c>
      <c r="Y247" t="n">
        <v>1</v>
      </c>
      <c r="Z247" t="n">
        <v>10</v>
      </c>
    </row>
    <row r="248">
      <c r="A248" t="n">
        <v>139</v>
      </c>
      <c r="B248" t="n">
        <v>140</v>
      </c>
      <c r="C248" t="inlineStr">
        <is>
          <t xml:space="preserve">CONCLUIDO	</t>
        </is>
      </c>
      <c r="D248" t="n">
        <v>10.1511</v>
      </c>
      <c r="E248" t="n">
        <v>9.85</v>
      </c>
      <c r="F248" t="n">
        <v>6.74</v>
      </c>
      <c r="G248" t="n">
        <v>101.12</v>
      </c>
      <c r="H248" t="n">
        <v>1.82</v>
      </c>
      <c r="I248" t="n">
        <v>4</v>
      </c>
      <c r="J248" t="n">
        <v>350.38</v>
      </c>
      <c r="K248" t="n">
        <v>60.56</v>
      </c>
      <c r="L248" t="n">
        <v>35.75</v>
      </c>
      <c r="M248" t="n">
        <v>2</v>
      </c>
      <c r="N248" t="n">
        <v>114.08</v>
      </c>
      <c r="O248" t="n">
        <v>43448.34</v>
      </c>
      <c r="P248" t="n">
        <v>110.53</v>
      </c>
      <c r="Q248" t="n">
        <v>204.14</v>
      </c>
      <c r="R248" t="n">
        <v>23.37</v>
      </c>
      <c r="S248" t="n">
        <v>17.37</v>
      </c>
      <c r="T248" t="n">
        <v>908.14</v>
      </c>
      <c r="U248" t="n">
        <v>0.74</v>
      </c>
      <c r="V248" t="n">
        <v>0.76</v>
      </c>
      <c r="W248" t="n">
        <v>1.14</v>
      </c>
      <c r="X248" t="n">
        <v>0.05</v>
      </c>
      <c r="Y248" t="n">
        <v>1</v>
      </c>
      <c r="Z248" t="n">
        <v>10</v>
      </c>
    </row>
    <row r="249">
      <c r="A249" t="n">
        <v>140</v>
      </c>
      <c r="B249" t="n">
        <v>140</v>
      </c>
      <c r="C249" t="inlineStr">
        <is>
          <t xml:space="preserve">CONCLUIDO	</t>
        </is>
      </c>
      <c r="D249" t="n">
        <v>10.1526</v>
      </c>
      <c r="E249" t="n">
        <v>9.85</v>
      </c>
      <c r="F249" t="n">
        <v>6.74</v>
      </c>
      <c r="G249" t="n">
        <v>101.1</v>
      </c>
      <c r="H249" t="n">
        <v>1.83</v>
      </c>
      <c r="I249" t="n">
        <v>4</v>
      </c>
      <c r="J249" t="n">
        <v>351.02</v>
      </c>
      <c r="K249" t="n">
        <v>60.56</v>
      </c>
      <c r="L249" t="n">
        <v>36</v>
      </c>
      <c r="M249" t="n">
        <v>2</v>
      </c>
      <c r="N249" t="n">
        <v>114.47</v>
      </c>
      <c r="O249" t="n">
        <v>43526.84</v>
      </c>
      <c r="P249" t="n">
        <v>110.23</v>
      </c>
      <c r="Q249" t="n">
        <v>204.14</v>
      </c>
      <c r="R249" t="n">
        <v>23.39</v>
      </c>
      <c r="S249" t="n">
        <v>17.37</v>
      </c>
      <c r="T249" t="n">
        <v>916.17</v>
      </c>
      <c r="U249" t="n">
        <v>0.74</v>
      </c>
      <c r="V249" t="n">
        <v>0.76</v>
      </c>
      <c r="W249" t="n">
        <v>1.14</v>
      </c>
      <c r="X249" t="n">
        <v>0.05</v>
      </c>
      <c r="Y249" t="n">
        <v>1</v>
      </c>
      <c r="Z249" t="n">
        <v>10</v>
      </c>
    </row>
    <row r="250">
      <c r="A250" t="n">
        <v>141</v>
      </c>
      <c r="B250" t="n">
        <v>140</v>
      </c>
      <c r="C250" t="inlineStr">
        <is>
          <t xml:space="preserve">CONCLUIDO	</t>
        </is>
      </c>
      <c r="D250" t="n">
        <v>10.1506</v>
      </c>
      <c r="E250" t="n">
        <v>9.85</v>
      </c>
      <c r="F250" t="n">
        <v>6.74</v>
      </c>
      <c r="G250" t="n">
        <v>101.12</v>
      </c>
      <c r="H250" t="n">
        <v>1.84</v>
      </c>
      <c r="I250" t="n">
        <v>4</v>
      </c>
      <c r="J250" t="n">
        <v>351.66</v>
      </c>
      <c r="K250" t="n">
        <v>60.56</v>
      </c>
      <c r="L250" t="n">
        <v>36.25</v>
      </c>
      <c r="M250" t="n">
        <v>2</v>
      </c>
      <c r="N250" t="n">
        <v>114.85</v>
      </c>
      <c r="O250" t="n">
        <v>43605.54</v>
      </c>
      <c r="P250" t="n">
        <v>110.17</v>
      </c>
      <c r="Q250" t="n">
        <v>204.14</v>
      </c>
      <c r="R250" t="n">
        <v>23.42</v>
      </c>
      <c r="S250" t="n">
        <v>17.37</v>
      </c>
      <c r="T250" t="n">
        <v>933.03</v>
      </c>
      <c r="U250" t="n">
        <v>0.74</v>
      </c>
      <c r="V250" t="n">
        <v>0.76</v>
      </c>
      <c r="W250" t="n">
        <v>1.14</v>
      </c>
      <c r="X250" t="n">
        <v>0.05</v>
      </c>
      <c r="Y250" t="n">
        <v>1</v>
      </c>
      <c r="Z250" t="n">
        <v>10</v>
      </c>
    </row>
    <row r="251">
      <c r="A251" t="n">
        <v>142</v>
      </c>
      <c r="B251" t="n">
        <v>140</v>
      </c>
      <c r="C251" t="inlineStr">
        <is>
          <t xml:space="preserve">CONCLUIDO	</t>
        </is>
      </c>
      <c r="D251" t="n">
        <v>10.1534</v>
      </c>
      <c r="E251" t="n">
        <v>9.85</v>
      </c>
      <c r="F251" t="n">
        <v>6.74</v>
      </c>
      <c r="G251" t="n">
        <v>101.08</v>
      </c>
      <c r="H251" t="n">
        <v>1.85</v>
      </c>
      <c r="I251" t="n">
        <v>4</v>
      </c>
      <c r="J251" t="n">
        <v>352.3</v>
      </c>
      <c r="K251" t="n">
        <v>60.56</v>
      </c>
      <c r="L251" t="n">
        <v>36.5</v>
      </c>
      <c r="M251" t="n">
        <v>2</v>
      </c>
      <c r="N251" t="n">
        <v>115.24</v>
      </c>
      <c r="O251" t="n">
        <v>43684.46</v>
      </c>
      <c r="P251" t="n">
        <v>110.02</v>
      </c>
      <c r="Q251" t="n">
        <v>204.14</v>
      </c>
      <c r="R251" t="n">
        <v>23.25</v>
      </c>
      <c r="S251" t="n">
        <v>17.37</v>
      </c>
      <c r="T251" t="n">
        <v>845.0599999999999</v>
      </c>
      <c r="U251" t="n">
        <v>0.75</v>
      </c>
      <c r="V251" t="n">
        <v>0.76</v>
      </c>
      <c r="W251" t="n">
        <v>1.14</v>
      </c>
      <c r="X251" t="n">
        <v>0.05</v>
      </c>
      <c r="Y251" t="n">
        <v>1</v>
      </c>
      <c r="Z251" t="n">
        <v>10</v>
      </c>
    </row>
    <row r="252">
      <c r="A252" t="n">
        <v>143</v>
      </c>
      <c r="B252" t="n">
        <v>140</v>
      </c>
      <c r="C252" t="inlineStr">
        <is>
          <t xml:space="preserve">CONCLUIDO	</t>
        </is>
      </c>
      <c r="D252" t="n">
        <v>10.1534</v>
      </c>
      <c r="E252" t="n">
        <v>9.85</v>
      </c>
      <c r="F252" t="n">
        <v>6.74</v>
      </c>
      <c r="G252" t="n">
        <v>101.08</v>
      </c>
      <c r="H252" t="n">
        <v>1.86</v>
      </c>
      <c r="I252" t="n">
        <v>4</v>
      </c>
      <c r="J252" t="n">
        <v>352.94</v>
      </c>
      <c r="K252" t="n">
        <v>60.56</v>
      </c>
      <c r="L252" t="n">
        <v>36.75</v>
      </c>
      <c r="M252" t="n">
        <v>2</v>
      </c>
      <c r="N252" t="n">
        <v>115.64</v>
      </c>
      <c r="O252" t="n">
        <v>43763.7</v>
      </c>
      <c r="P252" t="n">
        <v>109.89</v>
      </c>
      <c r="Q252" t="n">
        <v>204.14</v>
      </c>
      <c r="R252" t="n">
        <v>23.26</v>
      </c>
      <c r="S252" t="n">
        <v>17.37</v>
      </c>
      <c r="T252" t="n">
        <v>854.16</v>
      </c>
      <c r="U252" t="n">
        <v>0.75</v>
      </c>
      <c r="V252" t="n">
        <v>0.76</v>
      </c>
      <c r="W252" t="n">
        <v>1.14</v>
      </c>
      <c r="X252" t="n">
        <v>0.05</v>
      </c>
      <c r="Y252" t="n">
        <v>1</v>
      </c>
      <c r="Z252" t="n">
        <v>10</v>
      </c>
    </row>
    <row r="253">
      <c r="A253" t="n">
        <v>144</v>
      </c>
      <c r="B253" t="n">
        <v>140</v>
      </c>
      <c r="C253" t="inlineStr">
        <is>
          <t xml:space="preserve">CONCLUIDO	</t>
        </is>
      </c>
      <c r="D253" t="n">
        <v>10.1537</v>
      </c>
      <c r="E253" t="n">
        <v>9.85</v>
      </c>
      <c r="F253" t="n">
        <v>6.74</v>
      </c>
      <c r="G253" t="n">
        <v>101.08</v>
      </c>
      <c r="H253" t="n">
        <v>1.87</v>
      </c>
      <c r="I253" t="n">
        <v>4</v>
      </c>
      <c r="J253" t="n">
        <v>353.58</v>
      </c>
      <c r="K253" t="n">
        <v>60.56</v>
      </c>
      <c r="L253" t="n">
        <v>37</v>
      </c>
      <c r="M253" t="n">
        <v>2</v>
      </c>
      <c r="N253" t="n">
        <v>116.03</v>
      </c>
      <c r="O253" t="n">
        <v>43843.04</v>
      </c>
      <c r="P253" t="n">
        <v>109.84</v>
      </c>
      <c r="Q253" t="n">
        <v>204.16</v>
      </c>
      <c r="R253" t="n">
        <v>23.3</v>
      </c>
      <c r="S253" t="n">
        <v>17.37</v>
      </c>
      <c r="T253" t="n">
        <v>873.34</v>
      </c>
      <c r="U253" t="n">
        <v>0.75</v>
      </c>
      <c r="V253" t="n">
        <v>0.76</v>
      </c>
      <c r="W253" t="n">
        <v>1.14</v>
      </c>
      <c r="X253" t="n">
        <v>0.05</v>
      </c>
      <c r="Y253" t="n">
        <v>1</v>
      </c>
      <c r="Z253" t="n">
        <v>10</v>
      </c>
    </row>
    <row r="254">
      <c r="A254" t="n">
        <v>145</v>
      </c>
      <c r="B254" t="n">
        <v>140</v>
      </c>
      <c r="C254" t="inlineStr">
        <is>
          <t xml:space="preserve">CONCLUIDO	</t>
        </is>
      </c>
      <c r="D254" t="n">
        <v>10.1543</v>
      </c>
      <c r="E254" t="n">
        <v>9.85</v>
      </c>
      <c r="F254" t="n">
        <v>6.74</v>
      </c>
      <c r="G254" t="n">
        <v>101.07</v>
      </c>
      <c r="H254" t="n">
        <v>1.87</v>
      </c>
      <c r="I254" t="n">
        <v>4</v>
      </c>
      <c r="J254" t="n">
        <v>354.23</v>
      </c>
      <c r="K254" t="n">
        <v>60.56</v>
      </c>
      <c r="L254" t="n">
        <v>37.25</v>
      </c>
      <c r="M254" t="n">
        <v>2</v>
      </c>
      <c r="N254" t="n">
        <v>116.42</v>
      </c>
      <c r="O254" t="n">
        <v>43922.6</v>
      </c>
      <c r="P254" t="n">
        <v>109.75</v>
      </c>
      <c r="Q254" t="n">
        <v>204.14</v>
      </c>
      <c r="R254" t="n">
        <v>23.25</v>
      </c>
      <c r="S254" t="n">
        <v>17.37</v>
      </c>
      <c r="T254" t="n">
        <v>849.03</v>
      </c>
      <c r="U254" t="n">
        <v>0.75</v>
      </c>
      <c r="V254" t="n">
        <v>0.76</v>
      </c>
      <c r="W254" t="n">
        <v>1.14</v>
      </c>
      <c r="X254" t="n">
        <v>0.05</v>
      </c>
      <c r="Y254" t="n">
        <v>1</v>
      </c>
      <c r="Z254" t="n">
        <v>10</v>
      </c>
    </row>
    <row r="255">
      <c r="A255" t="n">
        <v>146</v>
      </c>
      <c r="B255" t="n">
        <v>140</v>
      </c>
      <c r="C255" t="inlineStr">
        <is>
          <t xml:space="preserve">CONCLUIDO	</t>
        </is>
      </c>
      <c r="D255" t="n">
        <v>10.1543</v>
      </c>
      <c r="E255" t="n">
        <v>9.85</v>
      </c>
      <c r="F255" t="n">
        <v>6.74</v>
      </c>
      <c r="G255" t="n">
        <v>101.07</v>
      </c>
      <c r="H255" t="n">
        <v>1.88</v>
      </c>
      <c r="I255" t="n">
        <v>4</v>
      </c>
      <c r="J255" t="n">
        <v>354.88</v>
      </c>
      <c r="K255" t="n">
        <v>60.56</v>
      </c>
      <c r="L255" t="n">
        <v>37.5</v>
      </c>
      <c r="M255" t="n">
        <v>2</v>
      </c>
      <c r="N255" t="n">
        <v>116.82</v>
      </c>
      <c r="O255" t="n">
        <v>44002.37</v>
      </c>
      <c r="P255" t="n">
        <v>109.62</v>
      </c>
      <c r="Q255" t="n">
        <v>204.14</v>
      </c>
      <c r="R255" t="n">
        <v>23.28</v>
      </c>
      <c r="S255" t="n">
        <v>17.37</v>
      </c>
      <c r="T255" t="n">
        <v>862.11</v>
      </c>
      <c r="U255" t="n">
        <v>0.75</v>
      </c>
      <c r="V255" t="n">
        <v>0.76</v>
      </c>
      <c r="W255" t="n">
        <v>1.14</v>
      </c>
      <c r="X255" t="n">
        <v>0.05</v>
      </c>
      <c r="Y255" t="n">
        <v>1</v>
      </c>
      <c r="Z255" t="n">
        <v>10</v>
      </c>
    </row>
    <row r="256">
      <c r="A256" t="n">
        <v>147</v>
      </c>
      <c r="B256" t="n">
        <v>140</v>
      </c>
      <c r="C256" t="inlineStr">
        <is>
          <t xml:space="preserve">CONCLUIDO	</t>
        </is>
      </c>
      <c r="D256" t="n">
        <v>10.1523</v>
      </c>
      <c r="E256" t="n">
        <v>9.85</v>
      </c>
      <c r="F256" t="n">
        <v>6.74</v>
      </c>
      <c r="G256" t="n">
        <v>101.1</v>
      </c>
      <c r="H256" t="n">
        <v>1.89</v>
      </c>
      <c r="I256" t="n">
        <v>4</v>
      </c>
      <c r="J256" t="n">
        <v>355.52</v>
      </c>
      <c r="K256" t="n">
        <v>60.56</v>
      </c>
      <c r="L256" t="n">
        <v>37.75</v>
      </c>
      <c r="M256" t="n">
        <v>2</v>
      </c>
      <c r="N256" t="n">
        <v>117.22</v>
      </c>
      <c r="O256" t="n">
        <v>44082.36</v>
      </c>
      <c r="P256" t="n">
        <v>109.37</v>
      </c>
      <c r="Q256" t="n">
        <v>204.14</v>
      </c>
      <c r="R256" t="n">
        <v>23.32</v>
      </c>
      <c r="S256" t="n">
        <v>17.37</v>
      </c>
      <c r="T256" t="n">
        <v>882.21</v>
      </c>
      <c r="U256" t="n">
        <v>0.75</v>
      </c>
      <c r="V256" t="n">
        <v>0.76</v>
      </c>
      <c r="W256" t="n">
        <v>1.14</v>
      </c>
      <c r="X256" t="n">
        <v>0.05</v>
      </c>
      <c r="Y256" t="n">
        <v>1</v>
      </c>
      <c r="Z256" t="n">
        <v>10</v>
      </c>
    </row>
    <row r="257">
      <c r="A257" t="n">
        <v>148</v>
      </c>
      <c r="B257" t="n">
        <v>140</v>
      </c>
      <c r="C257" t="inlineStr">
        <is>
          <t xml:space="preserve">CONCLUIDO	</t>
        </is>
      </c>
      <c r="D257" t="n">
        <v>10.1477</v>
      </c>
      <c r="E257" t="n">
        <v>9.85</v>
      </c>
      <c r="F257" t="n">
        <v>6.74</v>
      </c>
      <c r="G257" t="n">
        <v>101.17</v>
      </c>
      <c r="H257" t="n">
        <v>1.9</v>
      </c>
      <c r="I257" t="n">
        <v>4</v>
      </c>
      <c r="J257" t="n">
        <v>356.17</v>
      </c>
      <c r="K257" t="n">
        <v>60.56</v>
      </c>
      <c r="L257" t="n">
        <v>38</v>
      </c>
      <c r="M257" t="n">
        <v>2</v>
      </c>
      <c r="N257" t="n">
        <v>117.62</v>
      </c>
      <c r="O257" t="n">
        <v>44162.57</v>
      </c>
      <c r="P257" t="n">
        <v>109.33</v>
      </c>
      <c r="Q257" t="n">
        <v>204.14</v>
      </c>
      <c r="R257" t="n">
        <v>23.5</v>
      </c>
      <c r="S257" t="n">
        <v>17.37</v>
      </c>
      <c r="T257" t="n">
        <v>971.66</v>
      </c>
      <c r="U257" t="n">
        <v>0.74</v>
      </c>
      <c r="V257" t="n">
        <v>0.76</v>
      </c>
      <c r="W257" t="n">
        <v>1.14</v>
      </c>
      <c r="X257" t="n">
        <v>0.05</v>
      </c>
      <c r="Y257" t="n">
        <v>1</v>
      </c>
      <c r="Z257" t="n">
        <v>10</v>
      </c>
    </row>
    <row r="258">
      <c r="A258" t="n">
        <v>149</v>
      </c>
      <c r="B258" t="n">
        <v>140</v>
      </c>
      <c r="C258" t="inlineStr">
        <is>
          <t xml:space="preserve">CONCLUIDO	</t>
        </is>
      </c>
      <c r="D258" t="n">
        <v>10.1491</v>
      </c>
      <c r="E258" t="n">
        <v>9.85</v>
      </c>
      <c r="F258" t="n">
        <v>6.74</v>
      </c>
      <c r="G258" t="n">
        <v>101.15</v>
      </c>
      <c r="H258" t="n">
        <v>1.91</v>
      </c>
      <c r="I258" t="n">
        <v>4</v>
      </c>
      <c r="J258" t="n">
        <v>356.83</v>
      </c>
      <c r="K258" t="n">
        <v>60.56</v>
      </c>
      <c r="L258" t="n">
        <v>38.25</v>
      </c>
      <c r="M258" t="n">
        <v>2</v>
      </c>
      <c r="N258" t="n">
        <v>118.02</v>
      </c>
      <c r="O258" t="n">
        <v>44243</v>
      </c>
      <c r="P258" t="n">
        <v>109.02</v>
      </c>
      <c r="Q258" t="n">
        <v>204.14</v>
      </c>
      <c r="R258" t="n">
        <v>23.4</v>
      </c>
      <c r="S258" t="n">
        <v>17.37</v>
      </c>
      <c r="T258" t="n">
        <v>920.85</v>
      </c>
      <c r="U258" t="n">
        <v>0.74</v>
      </c>
      <c r="V258" t="n">
        <v>0.76</v>
      </c>
      <c r="W258" t="n">
        <v>1.14</v>
      </c>
      <c r="X258" t="n">
        <v>0.05</v>
      </c>
      <c r="Y258" t="n">
        <v>1</v>
      </c>
      <c r="Z258" t="n">
        <v>10</v>
      </c>
    </row>
    <row r="259">
      <c r="A259" t="n">
        <v>150</v>
      </c>
      <c r="B259" t="n">
        <v>140</v>
      </c>
      <c r="C259" t="inlineStr">
        <is>
          <t xml:space="preserve">CONCLUIDO	</t>
        </is>
      </c>
      <c r="D259" t="n">
        <v>10.1529</v>
      </c>
      <c r="E259" t="n">
        <v>9.85</v>
      </c>
      <c r="F259" t="n">
        <v>6.74</v>
      </c>
      <c r="G259" t="n">
        <v>101.09</v>
      </c>
      <c r="H259" t="n">
        <v>1.92</v>
      </c>
      <c r="I259" t="n">
        <v>4</v>
      </c>
      <c r="J259" t="n">
        <v>357.48</v>
      </c>
      <c r="K259" t="n">
        <v>60.56</v>
      </c>
      <c r="L259" t="n">
        <v>38.5</v>
      </c>
      <c r="M259" t="n">
        <v>2</v>
      </c>
      <c r="N259" t="n">
        <v>118.43</v>
      </c>
      <c r="O259" t="n">
        <v>44323.66</v>
      </c>
      <c r="P259" t="n">
        <v>108.83</v>
      </c>
      <c r="Q259" t="n">
        <v>204.14</v>
      </c>
      <c r="R259" t="n">
        <v>23.34</v>
      </c>
      <c r="S259" t="n">
        <v>17.37</v>
      </c>
      <c r="T259" t="n">
        <v>891.05</v>
      </c>
      <c r="U259" t="n">
        <v>0.74</v>
      </c>
      <c r="V259" t="n">
        <v>0.76</v>
      </c>
      <c r="W259" t="n">
        <v>1.14</v>
      </c>
      <c r="X259" t="n">
        <v>0.05</v>
      </c>
      <c r="Y259" t="n">
        <v>1</v>
      </c>
      <c r="Z259" t="n">
        <v>10</v>
      </c>
    </row>
    <row r="260">
      <c r="A260" t="n">
        <v>151</v>
      </c>
      <c r="B260" t="n">
        <v>140</v>
      </c>
      <c r="C260" t="inlineStr">
        <is>
          <t xml:space="preserve">CONCLUIDO	</t>
        </is>
      </c>
      <c r="D260" t="n">
        <v>10.2293</v>
      </c>
      <c r="E260" t="n">
        <v>9.779999999999999</v>
      </c>
      <c r="F260" t="n">
        <v>6.72</v>
      </c>
      <c r="G260" t="n">
        <v>134.36</v>
      </c>
      <c r="H260" t="n">
        <v>1.93</v>
      </c>
      <c r="I260" t="n">
        <v>3</v>
      </c>
      <c r="J260" t="n">
        <v>358.14</v>
      </c>
      <c r="K260" t="n">
        <v>60.56</v>
      </c>
      <c r="L260" t="n">
        <v>38.75</v>
      </c>
      <c r="M260" t="n">
        <v>1</v>
      </c>
      <c r="N260" t="n">
        <v>118.83</v>
      </c>
      <c r="O260" t="n">
        <v>44404.54</v>
      </c>
      <c r="P260" t="n">
        <v>108.15</v>
      </c>
      <c r="Q260" t="n">
        <v>204.16</v>
      </c>
      <c r="R260" t="n">
        <v>22.57</v>
      </c>
      <c r="S260" t="n">
        <v>17.37</v>
      </c>
      <c r="T260" t="n">
        <v>513.78</v>
      </c>
      <c r="U260" t="n">
        <v>0.77</v>
      </c>
      <c r="V260" t="n">
        <v>0.76</v>
      </c>
      <c r="W260" t="n">
        <v>1.14</v>
      </c>
      <c r="X260" t="n">
        <v>0.03</v>
      </c>
      <c r="Y260" t="n">
        <v>1</v>
      </c>
      <c r="Z260" t="n">
        <v>10</v>
      </c>
    </row>
    <row r="261">
      <c r="A261" t="n">
        <v>152</v>
      </c>
      <c r="B261" t="n">
        <v>140</v>
      </c>
      <c r="C261" t="inlineStr">
        <is>
          <t xml:space="preserve">CONCLUIDO	</t>
        </is>
      </c>
      <c r="D261" t="n">
        <v>10.2296</v>
      </c>
      <c r="E261" t="n">
        <v>9.779999999999999</v>
      </c>
      <c r="F261" t="n">
        <v>6.72</v>
      </c>
      <c r="G261" t="n">
        <v>134.36</v>
      </c>
      <c r="H261" t="n">
        <v>1.94</v>
      </c>
      <c r="I261" t="n">
        <v>3</v>
      </c>
      <c r="J261" t="n">
        <v>358.79</v>
      </c>
      <c r="K261" t="n">
        <v>60.56</v>
      </c>
      <c r="L261" t="n">
        <v>39</v>
      </c>
      <c r="M261" t="n">
        <v>1</v>
      </c>
      <c r="N261" t="n">
        <v>119.24</v>
      </c>
      <c r="O261" t="n">
        <v>44485.65</v>
      </c>
      <c r="P261" t="n">
        <v>108.28</v>
      </c>
      <c r="Q261" t="n">
        <v>204.14</v>
      </c>
      <c r="R261" t="n">
        <v>22.6</v>
      </c>
      <c r="S261" t="n">
        <v>17.37</v>
      </c>
      <c r="T261" t="n">
        <v>528.6</v>
      </c>
      <c r="U261" t="n">
        <v>0.77</v>
      </c>
      <c r="V261" t="n">
        <v>0.76</v>
      </c>
      <c r="W261" t="n">
        <v>1.14</v>
      </c>
      <c r="X261" t="n">
        <v>0.03</v>
      </c>
      <c r="Y261" t="n">
        <v>1</v>
      </c>
      <c r="Z261" t="n">
        <v>10</v>
      </c>
    </row>
    <row r="262">
      <c r="A262" t="n">
        <v>153</v>
      </c>
      <c r="B262" t="n">
        <v>140</v>
      </c>
      <c r="C262" t="inlineStr">
        <is>
          <t xml:space="preserve">CONCLUIDO	</t>
        </is>
      </c>
      <c r="D262" t="n">
        <v>10.2296</v>
      </c>
      <c r="E262" t="n">
        <v>9.779999999999999</v>
      </c>
      <c r="F262" t="n">
        <v>6.72</v>
      </c>
      <c r="G262" t="n">
        <v>134.36</v>
      </c>
      <c r="H262" t="n">
        <v>1.95</v>
      </c>
      <c r="I262" t="n">
        <v>3</v>
      </c>
      <c r="J262" t="n">
        <v>359.45</v>
      </c>
      <c r="K262" t="n">
        <v>60.56</v>
      </c>
      <c r="L262" t="n">
        <v>39.25</v>
      </c>
      <c r="M262" t="n">
        <v>1</v>
      </c>
      <c r="N262" t="n">
        <v>119.65</v>
      </c>
      <c r="O262" t="n">
        <v>44566.98</v>
      </c>
      <c r="P262" t="n">
        <v>108.68</v>
      </c>
      <c r="Q262" t="n">
        <v>204.14</v>
      </c>
      <c r="R262" t="n">
        <v>22.62</v>
      </c>
      <c r="S262" t="n">
        <v>17.37</v>
      </c>
      <c r="T262" t="n">
        <v>534.99</v>
      </c>
      <c r="U262" t="n">
        <v>0.77</v>
      </c>
      <c r="V262" t="n">
        <v>0.76</v>
      </c>
      <c r="W262" t="n">
        <v>1.14</v>
      </c>
      <c r="X262" t="n">
        <v>0.03</v>
      </c>
      <c r="Y262" t="n">
        <v>1</v>
      </c>
      <c r="Z262" t="n">
        <v>10</v>
      </c>
    </row>
    <row r="263">
      <c r="A263" t="n">
        <v>154</v>
      </c>
      <c r="B263" t="n">
        <v>140</v>
      </c>
      <c r="C263" t="inlineStr">
        <is>
          <t xml:space="preserve">CONCLUIDO	</t>
        </is>
      </c>
      <c r="D263" t="n">
        <v>10.229</v>
      </c>
      <c r="E263" t="n">
        <v>9.779999999999999</v>
      </c>
      <c r="F263" t="n">
        <v>6.72</v>
      </c>
      <c r="G263" t="n">
        <v>134.37</v>
      </c>
      <c r="H263" t="n">
        <v>1.96</v>
      </c>
      <c r="I263" t="n">
        <v>3</v>
      </c>
      <c r="J263" t="n">
        <v>360.12</v>
      </c>
      <c r="K263" t="n">
        <v>60.56</v>
      </c>
      <c r="L263" t="n">
        <v>39.5</v>
      </c>
      <c r="M263" t="n">
        <v>1</v>
      </c>
      <c r="N263" t="n">
        <v>120.06</v>
      </c>
      <c r="O263" t="n">
        <v>44648.55</v>
      </c>
      <c r="P263" t="n">
        <v>108.82</v>
      </c>
      <c r="Q263" t="n">
        <v>204.14</v>
      </c>
      <c r="R263" t="n">
        <v>22.67</v>
      </c>
      <c r="S263" t="n">
        <v>17.37</v>
      </c>
      <c r="T263" t="n">
        <v>564.65</v>
      </c>
      <c r="U263" t="n">
        <v>0.77</v>
      </c>
      <c r="V263" t="n">
        <v>0.76</v>
      </c>
      <c r="W263" t="n">
        <v>1.14</v>
      </c>
      <c r="X263" t="n">
        <v>0.03</v>
      </c>
      <c r="Y263" t="n">
        <v>1</v>
      </c>
      <c r="Z263" t="n">
        <v>10</v>
      </c>
    </row>
    <row r="264">
      <c r="A264" t="n">
        <v>155</v>
      </c>
      <c r="B264" t="n">
        <v>140</v>
      </c>
      <c r="C264" t="inlineStr">
        <is>
          <t xml:space="preserve">CONCLUIDO	</t>
        </is>
      </c>
      <c r="D264" t="n">
        <v>10.227</v>
      </c>
      <c r="E264" t="n">
        <v>9.779999999999999</v>
      </c>
      <c r="F264" t="n">
        <v>6.72</v>
      </c>
      <c r="G264" t="n">
        <v>134.41</v>
      </c>
      <c r="H264" t="n">
        <v>1.96</v>
      </c>
      <c r="I264" t="n">
        <v>3</v>
      </c>
      <c r="J264" t="n">
        <v>360.78</v>
      </c>
      <c r="K264" t="n">
        <v>60.56</v>
      </c>
      <c r="L264" t="n">
        <v>39.75</v>
      </c>
      <c r="M264" t="n">
        <v>1</v>
      </c>
      <c r="N264" t="n">
        <v>120.47</v>
      </c>
      <c r="O264" t="n">
        <v>44730.35</v>
      </c>
      <c r="P264" t="n">
        <v>109.15</v>
      </c>
      <c r="Q264" t="n">
        <v>204.14</v>
      </c>
      <c r="R264" t="n">
        <v>22.69</v>
      </c>
      <c r="S264" t="n">
        <v>17.37</v>
      </c>
      <c r="T264" t="n">
        <v>570.86</v>
      </c>
      <c r="U264" t="n">
        <v>0.77</v>
      </c>
      <c r="V264" t="n">
        <v>0.76</v>
      </c>
      <c r="W264" t="n">
        <v>1.14</v>
      </c>
      <c r="X264" t="n">
        <v>0.03</v>
      </c>
      <c r="Y264" t="n">
        <v>1</v>
      </c>
      <c r="Z264" t="n">
        <v>10</v>
      </c>
    </row>
    <row r="265">
      <c r="A265" t="n">
        <v>156</v>
      </c>
      <c r="B265" t="n">
        <v>140</v>
      </c>
      <c r="C265" t="inlineStr">
        <is>
          <t xml:space="preserve">CONCLUIDO	</t>
        </is>
      </c>
      <c r="D265" t="n">
        <v>10.2281</v>
      </c>
      <c r="E265" t="n">
        <v>9.779999999999999</v>
      </c>
      <c r="F265" t="n">
        <v>6.72</v>
      </c>
      <c r="G265" t="n">
        <v>134.38</v>
      </c>
      <c r="H265" t="n">
        <v>1.97</v>
      </c>
      <c r="I265" t="n">
        <v>3</v>
      </c>
      <c r="J265" t="n">
        <v>361.44</v>
      </c>
      <c r="K265" t="n">
        <v>60.56</v>
      </c>
      <c r="L265" t="n">
        <v>40</v>
      </c>
      <c r="M265" t="n">
        <v>1</v>
      </c>
      <c r="N265" t="n">
        <v>120.89</v>
      </c>
      <c r="O265" t="n">
        <v>44812.39</v>
      </c>
      <c r="P265" t="n">
        <v>109.26</v>
      </c>
      <c r="Q265" t="n">
        <v>204.14</v>
      </c>
      <c r="R265" t="n">
        <v>22.67</v>
      </c>
      <c r="S265" t="n">
        <v>17.37</v>
      </c>
      <c r="T265" t="n">
        <v>562.27</v>
      </c>
      <c r="U265" t="n">
        <v>0.77</v>
      </c>
      <c r="V265" t="n">
        <v>0.76</v>
      </c>
      <c r="W265" t="n">
        <v>1.14</v>
      </c>
      <c r="X265" t="n">
        <v>0.03</v>
      </c>
      <c r="Y265" t="n">
        <v>1</v>
      </c>
      <c r="Z265" t="n">
        <v>10</v>
      </c>
    </row>
    <row r="266">
      <c r="A266" t="n">
        <v>0</v>
      </c>
      <c r="B266" t="n">
        <v>40</v>
      </c>
      <c r="C266" t="inlineStr">
        <is>
          <t xml:space="preserve">CONCLUIDO	</t>
        </is>
      </c>
      <c r="D266" t="n">
        <v>9.543200000000001</v>
      </c>
      <c r="E266" t="n">
        <v>10.48</v>
      </c>
      <c r="F266" t="n">
        <v>7.65</v>
      </c>
      <c r="G266" t="n">
        <v>9.77</v>
      </c>
      <c r="H266" t="n">
        <v>0.2</v>
      </c>
      <c r="I266" t="n">
        <v>47</v>
      </c>
      <c r="J266" t="n">
        <v>89.87</v>
      </c>
      <c r="K266" t="n">
        <v>37.55</v>
      </c>
      <c r="L266" t="n">
        <v>1</v>
      </c>
      <c r="M266" t="n">
        <v>45</v>
      </c>
      <c r="N266" t="n">
        <v>11.32</v>
      </c>
      <c r="O266" t="n">
        <v>11317.98</v>
      </c>
      <c r="P266" t="n">
        <v>63.52</v>
      </c>
      <c r="Q266" t="n">
        <v>204.25</v>
      </c>
      <c r="R266" t="n">
        <v>51.61</v>
      </c>
      <c r="S266" t="n">
        <v>17.37</v>
      </c>
      <c r="T266" t="n">
        <v>14809.95</v>
      </c>
      <c r="U266" t="n">
        <v>0.34</v>
      </c>
      <c r="V266" t="n">
        <v>0.67</v>
      </c>
      <c r="W266" t="n">
        <v>1.22</v>
      </c>
      <c r="X266" t="n">
        <v>0.96</v>
      </c>
      <c r="Y266" t="n">
        <v>1</v>
      </c>
      <c r="Z266" t="n">
        <v>10</v>
      </c>
    </row>
    <row r="267">
      <c r="A267" t="n">
        <v>1</v>
      </c>
      <c r="B267" t="n">
        <v>40</v>
      </c>
      <c r="C267" t="inlineStr">
        <is>
          <t xml:space="preserve">CONCLUIDO	</t>
        </is>
      </c>
      <c r="D267" t="n">
        <v>9.987</v>
      </c>
      <c r="E267" t="n">
        <v>10.01</v>
      </c>
      <c r="F267" t="n">
        <v>7.39</v>
      </c>
      <c r="G267" t="n">
        <v>12.32</v>
      </c>
      <c r="H267" t="n">
        <v>0.24</v>
      </c>
      <c r="I267" t="n">
        <v>36</v>
      </c>
      <c r="J267" t="n">
        <v>90.18000000000001</v>
      </c>
      <c r="K267" t="n">
        <v>37.55</v>
      </c>
      <c r="L267" t="n">
        <v>1.25</v>
      </c>
      <c r="M267" t="n">
        <v>34</v>
      </c>
      <c r="N267" t="n">
        <v>11.37</v>
      </c>
      <c r="O267" t="n">
        <v>11355.7</v>
      </c>
      <c r="P267" t="n">
        <v>60.94</v>
      </c>
      <c r="Q267" t="n">
        <v>204.2</v>
      </c>
      <c r="R267" t="n">
        <v>43.68</v>
      </c>
      <c r="S267" t="n">
        <v>17.37</v>
      </c>
      <c r="T267" t="n">
        <v>10902.33</v>
      </c>
      <c r="U267" t="n">
        <v>0.4</v>
      </c>
      <c r="V267" t="n">
        <v>0.6899999999999999</v>
      </c>
      <c r="W267" t="n">
        <v>1.19</v>
      </c>
      <c r="X267" t="n">
        <v>0.7</v>
      </c>
      <c r="Y267" t="n">
        <v>1</v>
      </c>
      <c r="Z267" t="n">
        <v>10</v>
      </c>
    </row>
    <row r="268">
      <c r="A268" t="n">
        <v>2</v>
      </c>
      <c r="B268" t="n">
        <v>40</v>
      </c>
      <c r="C268" t="inlineStr">
        <is>
          <t xml:space="preserve">CONCLUIDO	</t>
        </is>
      </c>
      <c r="D268" t="n">
        <v>10.2305</v>
      </c>
      <c r="E268" t="n">
        <v>9.77</v>
      </c>
      <c r="F268" t="n">
        <v>7.27</v>
      </c>
      <c r="G268" t="n">
        <v>14.54</v>
      </c>
      <c r="H268" t="n">
        <v>0.29</v>
      </c>
      <c r="I268" t="n">
        <v>30</v>
      </c>
      <c r="J268" t="n">
        <v>90.48</v>
      </c>
      <c r="K268" t="n">
        <v>37.55</v>
      </c>
      <c r="L268" t="n">
        <v>1.5</v>
      </c>
      <c r="M268" t="n">
        <v>28</v>
      </c>
      <c r="N268" t="n">
        <v>11.43</v>
      </c>
      <c r="O268" t="n">
        <v>11393.43</v>
      </c>
      <c r="P268" t="n">
        <v>59.38</v>
      </c>
      <c r="Q268" t="n">
        <v>204.15</v>
      </c>
      <c r="R268" t="n">
        <v>39.94</v>
      </c>
      <c r="S268" t="n">
        <v>17.37</v>
      </c>
      <c r="T268" t="n">
        <v>9060.16</v>
      </c>
      <c r="U268" t="n">
        <v>0.44</v>
      </c>
      <c r="V268" t="n">
        <v>0.7</v>
      </c>
      <c r="W268" t="n">
        <v>1.18</v>
      </c>
      <c r="X268" t="n">
        <v>0.58</v>
      </c>
      <c r="Y268" t="n">
        <v>1</v>
      </c>
      <c r="Z268" t="n">
        <v>10</v>
      </c>
    </row>
    <row r="269">
      <c r="A269" t="n">
        <v>3</v>
      </c>
      <c r="B269" t="n">
        <v>40</v>
      </c>
      <c r="C269" t="inlineStr">
        <is>
          <t xml:space="preserve">CONCLUIDO	</t>
        </is>
      </c>
      <c r="D269" t="n">
        <v>10.4263</v>
      </c>
      <c r="E269" t="n">
        <v>9.59</v>
      </c>
      <c r="F269" t="n">
        <v>7.18</v>
      </c>
      <c r="G269" t="n">
        <v>17.23</v>
      </c>
      <c r="H269" t="n">
        <v>0.34</v>
      </c>
      <c r="I269" t="n">
        <v>25</v>
      </c>
      <c r="J269" t="n">
        <v>90.79000000000001</v>
      </c>
      <c r="K269" t="n">
        <v>37.55</v>
      </c>
      <c r="L269" t="n">
        <v>1.75</v>
      </c>
      <c r="M269" t="n">
        <v>23</v>
      </c>
      <c r="N269" t="n">
        <v>11.49</v>
      </c>
      <c r="O269" t="n">
        <v>11431.19</v>
      </c>
      <c r="P269" t="n">
        <v>58.32</v>
      </c>
      <c r="Q269" t="n">
        <v>204.15</v>
      </c>
      <c r="R269" t="n">
        <v>37.09</v>
      </c>
      <c r="S269" t="n">
        <v>17.37</v>
      </c>
      <c r="T269" t="n">
        <v>7660.46</v>
      </c>
      <c r="U269" t="n">
        <v>0.47</v>
      </c>
      <c r="V269" t="n">
        <v>0.71</v>
      </c>
      <c r="W269" t="n">
        <v>1.18</v>
      </c>
      <c r="X269" t="n">
        <v>0.49</v>
      </c>
      <c r="Y269" t="n">
        <v>1</v>
      </c>
      <c r="Z269" t="n">
        <v>10</v>
      </c>
    </row>
    <row r="270">
      <c r="A270" t="n">
        <v>4</v>
      </c>
      <c r="B270" t="n">
        <v>40</v>
      </c>
      <c r="C270" t="inlineStr">
        <is>
          <t xml:space="preserve">CONCLUIDO	</t>
        </is>
      </c>
      <c r="D270" t="n">
        <v>10.5587</v>
      </c>
      <c r="E270" t="n">
        <v>9.470000000000001</v>
      </c>
      <c r="F270" t="n">
        <v>7.12</v>
      </c>
      <c r="G270" t="n">
        <v>19.41</v>
      </c>
      <c r="H270" t="n">
        <v>0.39</v>
      </c>
      <c r="I270" t="n">
        <v>22</v>
      </c>
      <c r="J270" t="n">
        <v>91.09999999999999</v>
      </c>
      <c r="K270" t="n">
        <v>37.55</v>
      </c>
      <c r="L270" t="n">
        <v>2</v>
      </c>
      <c r="M270" t="n">
        <v>20</v>
      </c>
      <c r="N270" t="n">
        <v>11.54</v>
      </c>
      <c r="O270" t="n">
        <v>11468.97</v>
      </c>
      <c r="P270" t="n">
        <v>57.4</v>
      </c>
      <c r="Q270" t="n">
        <v>204.23</v>
      </c>
      <c r="R270" t="n">
        <v>34.91</v>
      </c>
      <c r="S270" t="n">
        <v>17.37</v>
      </c>
      <c r="T270" t="n">
        <v>6588.59</v>
      </c>
      <c r="U270" t="n">
        <v>0.5</v>
      </c>
      <c r="V270" t="n">
        <v>0.72</v>
      </c>
      <c r="W270" t="n">
        <v>1.17</v>
      </c>
      <c r="X270" t="n">
        <v>0.42</v>
      </c>
      <c r="Y270" t="n">
        <v>1</v>
      </c>
      <c r="Z270" t="n">
        <v>10</v>
      </c>
    </row>
    <row r="271">
      <c r="A271" t="n">
        <v>5</v>
      </c>
      <c r="B271" t="n">
        <v>40</v>
      </c>
      <c r="C271" t="inlineStr">
        <is>
          <t xml:space="preserve">CONCLUIDO	</t>
        </is>
      </c>
      <c r="D271" t="n">
        <v>10.7003</v>
      </c>
      <c r="E271" t="n">
        <v>9.35</v>
      </c>
      <c r="F271" t="n">
        <v>7.05</v>
      </c>
      <c r="G271" t="n">
        <v>22.25</v>
      </c>
      <c r="H271" t="n">
        <v>0.43</v>
      </c>
      <c r="I271" t="n">
        <v>19</v>
      </c>
      <c r="J271" t="n">
        <v>91.40000000000001</v>
      </c>
      <c r="K271" t="n">
        <v>37.55</v>
      </c>
      <c r="L271" t="n">
        <v>2.25</v>
      </c>
      <c r="M271" t="n">
        <v>17</v>
      </c>
      <c r="N271" t="n">
        <v>11.6</v>
      </c>
      <c r="O271" t="n">
        <v>11506.78</v>
      </c>
      <c r="P271" t="n">
        <v>56.26</v>
      </c>
      <c r="Q271" t="n">
        <v>204.15</v>
      </c>
      <c r="R271" t="n">
        <v>32.95</v>
      </c>
      <c r="S271" t="n">
        <v>17.37</v>
      </c>
      <c r="T271" t="n">
        <v>5623.15</v>
      </c>
      <c r="U271" t="n">
        <v>0.53</v>
      </c>
      <c r="V271" t="n">
        <v>0.72</v>
      </c>
      <c r="W271" t="n">
        <v>1.16</v>
      </c>
      <c r="X271" t="n">
        <v>0.35</v>
      </c>
      <c r="Y271" t="n">
        <v>1</v>
      </c>
      <c r="Z271" t="n">
        <v>10</v>
      </c>
    </row>
    <row r="272">
      <c r="A272" t="n">
        <v>6</v>
      </c>
      <c r="B272" t="n">
        <v>40</v>
      </c>
      <c r="C272" t="inlineStr">
        <is>
          <t xml:space="preserve">CONCLUIDO	</t>
        </is>
      </c>
      <c r="D272" t="n">
        <v>10.7859</v>
      </c>
      <c r="E272" t="n">
        <v>9.27</v>
      </c>
      <c r="F272" t="n">
        <v>7.01</v>
      </c>
      <c r="G272" t="n">
        <v>24.74</v>
      </c>
      <c r="H272" t="n">
        <v>0.48</v>
      </c>
      <c r="I272" t="n">
        <v>17</v>
      </c>
      <c r="J272" t="n">
        <v>91.70999999999999</v>
      </c>
      <c r="K272" t="n">
        <v>37.55</v>
      </c>
      <c r="L272" t="n">
        <v>2.5</v>
      </c>
      <c r="M272" t="n">
        <v>15</v>
      </c>
      <c r="N272" t="n">
        <v>11.66</v>
      </c>
      <c r="O272" t="n">
        <v>11544.61</v>
      </c>
      <c r="P272" t="n">
        <v>55.47</v>
      </c>
      <c r="Q272" t="n">
        <v>204.14</v>
      </c>
      <c r="R272" t="n">
        <v>31.59</v>
      </c>
      <c r="S272" t="n">
        <v>17.37</v>
      </c>
      <c r="T272" t="n">
        <v>4950.38</v>
      </c>
      <c r="U272" t="n">
        <v>0.55</v>
      </c>
      <c r="V272" t="n">
        <v>0.73</v>
      </c>
      <c r="W272" t="n">
        <v>1.17</v>
      </c>
      <c r="X272" t="n">
        <v>0.32</v>
      </c>
      <c r="Y272" t="n">
        <v>1</v>
      </c>
      <c r="Z272" t="n">
        <v>10</v>
      </c>
    </row>
    <row r="273">
      <c r="A273" t="n">
        <v>7</v>
      </c>
      <c r="B273" t="n">
        <v>40</v>
      </c>
      <c r="C273" t="inlineStr">
        <is>
          <t xml:space="preserve">CONCLUIDO	</t>
        </is>
      </c>
      <c r="D273" t="n">
        <v>10.8059</v>
      </c>
      <c r="E273" t="n">
        <v>9.25</v>
      </c>
      <c r="F273" t="n">
        <v>7.01</v>
      </c>
      <c r="G273" t="n">
        <v>26.29</v>
      </c>
      <c r="H273" t="n">
        <v>0.52</v>
      </c>
      <c r="I273" t="n">
        <v>16</v>
      </c>
      <c r="J273" t="n">
        <v>92.02</v>
      </c>
      <c r="K273" t="n">
        <v>37.55</v>
      </c>
      <c r="L273" t="n">
        <v>2.75</v>
      </c>
      <c r="M273" t="n">
        <v>14</v>
      </c>
      <c r="N273" t="n">
        <v>11.71</v>
      </c>
      <c r="O273" t="n">
        <v>11582.46</v>
      </c>
      <c r="P273" t="n">
        <v>55.28</v>
      </c>
      <c r="Q273" t="n">
        <v>204.14</v>
      </c>
      <c r="R273" t="n">
        <v>31.82</v>
      </c>
      <c r="S273" t="n">
        <v>17.37</v>
      </c>
      <c r="T273" t="n">
        <v>5070.12</v>
      </c>
      <c r="U273" t="n">
        <v>0.55</v>
      </c>
      <c r="V273" t="n">
        <v>0.73</v>
      </c>
      <c r="W273" t="n">
        <v>1.17</v>
      </c>
      <c r="X273" t="n">
        <v>0.32</v>
      </c>
      <c r="Y273" t="n">
        <v>1</v>
      </c>
      <c r="Z273" t="n">
        <v>10</v>
      </c>
    </row>
    <row r="274">
      <c r="A274" t="n">
        <v>8</v>
      </c>
      <c r="B274" t="n">
        <v>40</v>
      </c>
      <c r="C274" t="inlineStr">
        <is>
          <t xml:space="preserve">CONCLUIDO	</t>
        </is>
      </c>
      <c r="D274" t="n">
        <v>10.9223</v>
      </c>
      <c r="E274" t="n">
        <v>9.16</v>
      </c>
      <c r="F274" t="n">
        <v>6.95</v>
      </c>
      <c r="G274" t="n">
        <v>29.79</v>
      </c>
      <c r="H274" t="n">
        <v>0.57</v>
      </c>
      <c r="I274" t="n">
        <v>14</v>
      </c>
      <c r="J274" t="n">
        <v>92.31999999999999</v>
      </c>
      <c r="K274" t="n">
        <v>37.55</v>
      </c>
      <c r="L274" t="n">
        <v>3</v>
      </c>
      <c r="M274" t="n">
        <v>12</v>
      </c>
      <c r="N274" t="n">
        <v>11.77</v>
      </c>
      <c r="O274" t="n">
        <v>11620.34</v>
      </c>
      <c r="P274" t="n">
        <v>54.24</v>
      </c>
      <c r="Q274" t="n">
        <v>204.16</v>
      </c>
      <c r="R274" t="n">
        <v>30.13</v>
      </c>
      <c r="S274" t="n">
        <v>17.37</v>
      </c>
      <c r="T274" t="n">
        <v>4237.3</v>
      </c>
      <c r="U274" t="n">
        <v>0.58</v>
      </c>
      <c r="V274" t="n">
        <v>0.73</v>
      </c>
      <c r="W274" t="n">
        <v>1.15</v>
      </c>
      <c r="X274" t="n">
        <v>0.26</v>
      </c>
      <c r="Y274" t="n">
        <v>1</v>
      </c>
      <c r="Z274" t="n">
        <v>10</v>
      </c>
    </row>
    <row r="275">
      <c r="A275" t="n">
        <v>9</v>
      </c>
      <c r="B275" t="n">
        <v>40</v>
      </c>
      <c r="C275" t="inlineStr">
        <is>
          <t xml:space="preserve">CONCLUIDO	</t>
        </is>
      </c>
      <c r="D275" t="n">
        <v>10.9703</v>
      </c>
      <c r="E275" t="n">
        <v>9.119999999999999</v>
      </c>
      <c r="F275" t="n">
        <v>6.93</v>
      </c>
      <c r="G275" t="n">
        <v>31.98</v>
      </c>
      <c r="H275" t="n">
        <v>0.62</v>
      </c>
      <c r="I275" t="n">
        <v>13</v>
      </c>
      <c r="J275" t="n">
        <v>92.63</v>
      </c>
      <c r="K275" t="n">
        <v>37.55</v>
      </c>
      <c r="L275" t="n">
        <v>3.25</v>
      </c>
      <c r="M275" t="n">
        <v>11</v>
      </c>
      <c r="N275" t="n">
        <v>11.83</v>
      </c>
      <c r="O275" t="n">
        <v>11658.24</v>
      </c>
      <c r="P275" t="n">
        <v>53.73</v>
      </c>
      <c r="Q275" t="n">
        <v>204.15</v>
      </c>
      <c r="R275" t="n">
        <v>29.28</v>
      </c>
      <c r="S275" t="n">
        <v>17.37</v>
      </c>
      <c r="T275" t="n">
        <v>3819.24</v>
      </c>
      <c r="U275" t="n">
        <v>0.59</v>
      </c>
      <c r="V275" t="n">
        <v>0.74</v>
      </c>
      <c r="W275" t="n">
        <v>1.16</v>
      </c>
      <c r="X275" t="n">
        <v>0.24</v>
      </c>
      <c r="Y275" t="n">
        <v>1</v>
      </c>
      <c r="Z275" t="n">
        <v>10</v>
      </c>
    </row>
    <row r="276">
      <c r="A276" t="n">
        <v>10</v>
      </c>
      <c r="B276" t="n">
        <v>40</v>
      </c>
      <c r="C276" t="inlineStr">
        <is>
          <t xml:space="preserve">CONCLUIDO	</t>
        </is>
      </c>
      <c r="D276" t="n">
        <v>11.0136</v>
      </c>
      <c r="E276" t="n">
        <v>9.08</v>
      </c>
      <c r="F276" t="n">
        <v>6.91</v>
      </c>
      <c r="G276" t="n">
        <v>34.57</v>
      </c>
      <c r="H276" t="n">
        <v>0.66</v>
      </c>
      <c r="I276" t="n">
        <v>12</v>
      </c>
      <c r="J276" t="n">
        <v>92.94</v>
      </c>
      <c r="K276" t="n">
        <v>37.55</v>
      </c>
      <c r="L276" t="n">
        <v>3.5</v>
      </c>
      <c r="M276" t="n">
        <v>10</v>
      </c>
      <c r="N276" t="n">
        <v>11.88</v>
      </c>
      <c r="O276" t="n">
        <v>11696.16</v>
      </c>
      <c r="P276" t="n">
        <v>53.17</v>
      </c>
      <c r="Q276" t="n">
        <v>204.15</v>
      </c>
      <c r="R276" t="n">
        <v>28.86</v>
      </c>
      <c r="S276" t="n">
        <v>17.37</v>
      </c>
      <c r="T276" t="n">
        <v>3610.93</v>
      </c>
      <c r="U276" t="n">
        <v>0.6</v>
      </c>
      <c r="V276" t="n">
        <v>0.74</v>
      </c>
      <c r="W276" t="n">
        <v>1.15</v>
      </c>
      <c r="X276" t="n">
        <v>0.22</v>
      </c>
      <c r="Y276" t="n">
        <v>1</v>
      </c>
      <c r="Z276" t="n">
        <v>10</v>
      </c>
    </row>
    <row r="277">
      <c r="A277" t="n">
        <v>11</v>
      </c>
      <c r="B277" t="n">
        <v>40</v>
      </c>
      <c r="C277" t="inlineStr">
        <is>
          <t xml:space="preserve">CONCLUIDO	</t>
        </is>
      </c>
      <c r="D277" t="n">
        <v>11.0807</v>
      </c>
      <c r="E277" t="n">
        <v>9.02</v>
      </c>
      <c r="F277" t="n">
        <v>6.88</v>
      </c>
      <c r="G277" t="n">
        <v>37.51</v>
      </c>
      <c r="H277" t="n">
        <v>0.71</v>
      </c>
      <c r="I277" t="n">
        <v>11</v>
      </c>
      <c r="J277" t="n">
        <v>93.23999999999999</v>
      </c>
      <c r="K277" t="n">
        <v>37.55</v>
      </c>
      <c r="L277" t="n">
        <v>3.75</v>
      </c>
      <c r="M277" t="n">
        <v>9</v>
      </c>
      <c r="N277" t="n">
        <v>11.94</v>
      </c>
      <c r="O277" t="n">
        <v>11734.1</v>
      </c>
      <c r="P277" t="n">
        <v>52.11</v>
      </c>
      <c r="Q277" t="n">
        <v>204.17</v>
      </c>
      <c r="R277" t="n">
        <v>27.66</v>
      </c>
      <c r="S277" t="n">
        <v>17.37</v>
      </c>
      <c r="T277" t="n">
        <v>3017.84</v>
      </c>
      <c r="U277" t="n">
        <v>0.63</v>
      </c>
      <c r="V277" t="n">
        <v>0.74</v>
      </c>
      <c r="W277" t="n">
        <v>1.15</v>
      </c>
      <c r="X277" t="n">
        <v>0.19</v>
      </c>
      <c r="Y277" t="n">
        <v>1</v>
      </c>
      <c r="Z277" t="n">
        <v>10</v>
      </c>
    </row>
    <row r="278">
      <c r="A278" t="n">
        <v>12</v>
      </c>
      <c r="B278" t="n">
        <v>40</v>
      </c>
      <c r="C278" t="inlineStr">
        <is>
          <t xml:space="preserve">CONCLUIDO	</t>
        </is>
      </c>
      <c r="D278" t="n">
        <v>11.0626</v>
      </c>
      <c r="E278" t="n">
        <v>9.039999999999999</v>
      </c>
      <c r="F278" t="n">
        <v>6.89</v>
      </c>
      <c r="G278" t="n">
        <v>37.59</v>
      </c>
      <c r="H278" t="n">
        <v>0.75</v>
      </c>
      <c r="I278" t="n">
        <v>11</v>
      </c>
      <c r="J278" t="n">
        <v>93.55</v>
      </c>
      <c r="K278" t="n">
        <v>37.55</v>
      </c>
      <c r="L278" t="n">
        <v>4</v>
      </c>
      <c r="M278" t="n">
        <v>9</v>
      </c>
      <c r="N278" t="n">
        <v>12</v>
      </c>
      <c r="O278" t="n">
        <v>11772.07</v>
      </c>
      <c r="P278" t="n">
        <v>51.96</v>
      </c>
      <c r="Q278" t="n">
        <v>204.15</v>
      </c>
      <c r="R278" t="n">
        <v>28.14</v>
      </c>
      <c r="S278" t="n">
        <v>17.37</v>
      </c>
      <c r="T278" t="n">
        <v>3258.82</v>
      </c>
      <c r="U278" t="n">
        <v>0.62</v>
      </c>
      <c r="V278" t="n">
        <v>0.74</v>
      </c>
      <c r="W278" t="n">
        <v>1.15</v>
      </c>
      <c r="X278" t="n">
        <v>0.2</v>
      </c>
      <c r="Y278" t="n">
        <v>1</v>
      </c>
      <c r="Z278" t="n">
        <v>10</v>
      </c>
    </row>
    <row r="279">
      <c r="A279" t="n">
        <v>13</v>
      </c>
      <c r="B279" t="n">
        <v>40</v>
      </c>
      <c r="C279" t="inlineStr">
        <is>
          <t xml:space="preserve">CONCLUIDO	</t>
        </is>
      </c>
      <c r="D279" t="n">
        <v>11.1108</v>
      </c>
      <c r="E279" t="n">
        <v>9</v>
      </c>
      <c r="F279" t="n">
        <v>6.87</v>
      </c>
      <c r="G279" t="n">
        <v>41.23</v>
      </c>
      <c r="H279" t="n">
        <v>0.8</v>
      </c>
      <c r="I279" t="n">
        <v>10</v>
      </c>
      <c r="J279" t="n">
        <v>93.86</v>
      </c>
      <c r="K279" t="n">
        <v>37.55</v>
      </c>
      <c r="L279" t="n">
        <v>4.25</v>
      </c>
      <c r="M279" t="n">
        <v>8</v>
      </c>
      <c r="N279" t="n">
        <v>12.06</v>
      </c>
      <c r="O279" t="n">
        <v>11810.06</v>
      </c>
      <c r="P279" t="n">
        <v>51.18</v>
      </c>
      <c r="Q279" t="n">
        <v>204.14</v>
      </c>
      <c r="R279" t="n">
        <v>27.35</v>
      </c>
      <c r="S279" t="n">
        <v>17.37</v>
      </c>
      <c r="T279" t="n">
        <v>2868.84</v>
      </c>
      <c r="U279" t="n">
        <v>0.64</v>
      </c>
      <c r="V279" t="n">
        <v>0.74</v>
      </c>
      <c r="W279" t="n">
        <v>1.16</v>
      </c>
      <c r="X279" t="n">
        <v>0.18</v>
      </c>
      <c r="Y279" t="n">
        <v>1</v>
      </c>
      <c r="Z279" t="n">
        <v>10</v>
      </c>
    </row>
    <row r="280">
      <c r="A280" t="n">
        <v>14</v>
      </c>
      <c r="B280" t="n">
        <v>40</v>
      </c>
      <c r="C280" t="inlineStr">
        <is>
          <t xml:space="preserve">CONCLUIDO	</t>
        </is>
      </c>
      <c r="D280" t="n">
        <v>11.1676</v>
      </c>
      <c r="E280" t="n">
        <v>8.949999999999999</v>
      </c>
      <c r="F280" t="n">
        <v>6.84</v>
      </c>
      <c r="G280" t="n">
        <v>45.63</v>
      </c>
      <c r="H280" t="n">
        <v>0.84</v>
      </c>
      <c r="I280" t="n">
        <v>9</v>
      </c>
      <c r="J280" t="n">
        <v>94.17</v>
      </c>
      <c r="K280" t="n">
        <v>37.55</v>
      </c>
      <c r="L280" t="n">
        <v>4.5</v>
      </c>
      <c r="M280" t="n">
        <v>7</v>
      </c>
      <c r="N280" t="n">
        <v>12.12</v>
      </c>
      <c r="O280" t="n">
        <v>11848.08</v>
      </c>
      <c r="P280" t="n">
        <v>50.3</v>
      </c>
      <c r="Q280" t="n">
        <v>204.14</v>
      </c>
      <c r="R280" t="n">
        <v>26.61</v>
      </c>
      <c r="S280" t="n">
        <v>17.37</v>
      </c>
      <c r="T280" t="n">
        <v>2501.66</v>
      </c>
      <c r="U280" t="n">
        <v>0.65</v>
      </c>
      <c r="V280" t="n">
        <v>0.75</v>
      </c>
      <c r="W280" t="n">
        <v>1.15</v>
      </c>
      <c r="X280" t="n">
        <v>0.15</v>
      </c>
      <c r="Y280" t="n">
        <v>1</v>
      </c>
      <c r="Z280" t="n">
        <v>10</v>
      </c>
    </row>
    <row r="281">
      <c r="A281" t="n">
        <v>15</v>
      </c>
      <c r="B281" t="n">
        <v>40</v>
      </c>
      <c r="C281" t="inlineStr">
        <is>
          <t xml:space="preserve">CONCLUIDO	</t>
        </is>
      </c>
      <c r="D281" t="n">
        <v>11.1503</v>
      </c>
      <c r="E281" t="n">
        <v>8.970000000000001</v>
      </c>
      <c r="F281" t="n">
        <v>6.86</v>
      </c>
      <c r="G281" t="n">
        <v>45.72</v>
      </c>
      <c r="H281" t="n">
        <v>0.88</v>
      </c>
      <c r="I281" t="n">
        <v>9</v>
      </c>
      <c r="J281" t="n">
        <v>94.48</v>
      </c>
      <c r="K281" t="n">
        <v>37.55</v>
      </c>
      <c r="L281" t="n">
        <v>4.75</v>
      </c>
      <c r="M281" t="n">
        <v>7</v>
      </c>
      <c r="N281" t="n">
        <v>12.17</v>
      </c>
      <c r="O281" t="n">
        <v>11886.12</v>
      </c>
      <c r="P281" t="n">
        <v>50.73</v>
      </c>
      <c r="Q281" t="n">
        <v>204.14</v>
      </c>
      <c r="R281" t="n">
        <v>27.09</v>
      </c>
      <c r="S281" t="n">
        <v>17.37</v>
      </c>
      <c r="T281" t="n">
        <v>2740.19</v>
      </c>
      <c r="U281" t="n">
        <v>0.64</v>
      </c>
      <c r="V281" t="n">
        <v>0.74</v>
      </c>
      <c r="W281" t="n">
        <v>1.15</v>
      </c>
      <c r="X281" t="n">
        <v>0.17</v>
      </c>
      <c r="Y281" t="n">
        <v>1</v>
      </c>
      <c r="Z281" t="n">
        <v>10</v>
      </c>
    </row>
    <row r="282">
      <c r="A282" t="n">
        <v>16</v>
      </c>
      <c r="B282" t="n">
        <v>40</v>
      </c>
      <c r="C282" t="inlineStr">
        <is>
          <t xml:space="preserve">CONCLUIDO	</t>
        </is>
      </c>
      <c r="D282" t="n">
        <v>11.1569</v>
      </c>
      <c r="E282" t="n">
        <v>8.960000000000001</v>
      </c>
      <c r="F282" t="n">
        <v>6.85</v>
      </c>
      <c r="G282" t="n">
        <v>45.69</v>
      </c>
      <c r="H282" t="n">
        <v>0.93</v>
      </c>
      <c r="I282" t="n">
        <v>9</v>
      </c>
      <c r="J282" t="n">
        <v>94.79000000000001</v>
      </c>
      <c r="K282" t="n">
        <v>37.55</v>
      </c>
      <c r="L282" t="n">
        <v>5</v>
      </c>
      <c r="M282" t="n">
        <v>7</v>
      </c>
      <c r="N282" t="n">
        <v>12.23</v>
      </c>
      <c r="O282" t="n">
        <v>11924.18</v>
      </c>
      <c r="P282" t="n">
        <v>49.72</v>
      </c>
      <c r="Q282" t="n">
        <v>204.16</v>
      </c>
      <c r="R282" t="n">
        <v>26.87</v>
      </c>
      <c r="S282" t="n">
        <v>17.37</v>
      </c>
      <c r="T282" t="n">
        <v>2631.91</v>
      </c>
      <c r="U282" t="n">
        <v>0.65</v>
      </c>
      <c r="V282" t="n">
        <v>0.75</v>
      </c>
      <c r="W282" t="n">
        <v>1.15</v>
      </c>
      <c r="X282" t="n">
        <v>0.16</v>
      </c>
      <c r="Y282" t="n">
        <v>1</v>
      </c>
      <c r="Z282" t="n">
        <v>10</v>
      </c>
    </row>
    <row r="283">
      <c r="A283" t="n">
        <v>17</v>
      </c>
      <c r="B283" t="n">
        <v>40</v>
      </c>
      <c r="C283" t="inlineStr">
        <is>
          <t xml:space="preserve">CONCLUIDO	</t>
        </is>
      </c>
      <c r="D283" t="n">
        <v>11.2157</v>
      </c>
      <c r="E283" t="n">
        <v>8.92</v>
      </c>
      <c r="F283" t="n">
        <v>6.83</v>
      </c>
      <c r="G283" t="n">
        <v>51.19</v>
      </c>
      <c r="H283" t="n">
        <v>0.97</v>
      </c>
      <c r="I283" t="n">
        <v>8</v>
      </c>
      <c r="J283" t="n">
        <v>95.09</v>
      </c>
      <c r="K283" t="n">
        <v>37.55</v>
      </c>
      <c r="L283" t="n">
        <v>5.25</v>
      </c>
      <c r="M283" t="n">
        <v>6</v>
      </c>
      <c r="N283" t="n">
        <v>12.29</v>
      </c>
      <c r="O283" t="n">
        <v>11962.27</v>
      </c>
      <c r="P283" t="n">
        <v>48.85</v>
      </c>
      <c r="Q283" t="n">
        <v>204.15</v>
      </c>
      <c r="R283" t="n">
        <v>25.94</v>
      </c>
      <c r="S283" t="n">
        <v>17.37</v>
      </c>
      <c r="T283" t="n">
        <v>2173.36</v>
      </c>
      <c r="U283" t="n">
        <v>0.67</v>
      </c>
      <c r="V283" t="n">
        <v>0.75</v>
      </c>
      <c r="W283" t="n">
        <v>1.15</v>
      </c>
      <c r="X283" t="n">
        <v>0.13</v>
      </c>
      <c r="Y283" t="n">
        <v>1</v>
      </c>
      <c r="Z283" t="n">
        <v>10</v>
      </c>
    </row>
    <row r="284">
      <c r="A284" t="n">
        <v>18</v>
      </c>
      <c r="B284" t="n">
        <v>40</v>
      </c>
      <c r="C284" t="inlineStr">
        <is>
          <t xml:space="preserve">CONCLUIDO	</t>
        </is>
      </c>
      <c r="D284" t="n">
        <v>11.2122</v>
      </c>
      <c r="E284" t="n">
        <v>8.92</v>
      </c>
      <c r="F284" t="n">
        <v>6.83</v>
      </c>
      <c r="G284" t="n">
        <v>51.21</v>
      </c>
      <c r="H284" t="n">
        <v>1.01</v>
      </c>
      <c r="I284" t="n">
        <v>8</v>
      </c>
      <c r="J284" t="n">
        <v>95.40000000000001</v>
      </c>
      <c r="K284" t="n">
        <v>37.55</v>
      </c>
      <c r="L284" t="n">
        <v>5.5</v>
      </c>
      <c r="M284" t="n">
        <v>6</v>
      </c>
      <c r="N284" t="n">
        <v>12.35</v>
      </c>
      <c r="O284" t="n">
        <v>12000.38</v>
      </c>
      <c r="P284" t="n">
        <v>48.44</v>
      </c>
      <c r="Q284" t="n">
        <v>204.15</v>
      </c>
      <c r="R284" t="n">
        <v>26.05</v>
      </c>
      <c r="S284" t="n">
        <v>17.37</v>
      </c>
      <c r="T284" t="n">
        <v>2227.01</v>
      </c>
      <c r="U284" t="n">
        <v>0.67</v>
      </c>
      <c r="V284" t="n">
        <v>0.75</v>
      </c>
      <c r="W284" t="n">
        <v>1.15</v>
      </c>
      <c r="X284" t="n">
        <v>0.14</v>
      </c>
      <c r="Y284" t="n">
        <v>1</v>
      </c>
      <c r="Z284" t="n">
        <v>10</v>
      </c>
    </row>
    <row r="285">
      <c r="A285" t="n">
        <v>19</v>
      </c>
      <c r="B285" t="n">
        <v>40</v>
      </c>
      <c r="C285" t="inlineStr">
        <is>
          <t xml:space="preserve">CONCLUIDO	</t>
        </is>
      </c>
      <c r="D285" t="n">
        <v>11.2711</v>
      </c>
      <c r="E285" t="n">
        <v>8.869999999999999</v>
      </c>
      <c r="F285" t="n">
        <v>6.8</v>
      </c>
      <c r="G285" t="n">
        <v>58.29</v>
      </c>
      <c r="H285" t="n">
        <v>1.06</v>
      </c>
      <c r="I285" t="n">
        <v>7</v>
      </c>
      <c r="J285" t="n">
        <v>95.70999999999999</v>
      </c>
      <c r="K285" t="n">
        <v>37.55</v>
      </c>
      <c r="L285" t="n">
        <v>5.75</v>
      </c>
      <c r="M285" t="n">
        <v>5</v>
      </c>
      <c r="N285" t="n">
        <v>12.41</v>
      </c>
      <c r="O285" t="n">
        <v>12038.51</v>
      </c>
      <c r="P285" t="n">
        <v>47.69</v>
      </c>
      <c r="Q285" t="n">
        <v>204.14</v>
      </c>
      <c r="R285" t="n">
        <v>25.24</v>
      </c>
      <c r="S285" t="n">
        <v>17.37</v>
      </c>
      <c r="T285" t="n">
        <v>1827.33</v>
      </c>
      <c r="U285" t="n">
        <v>0.6899999999999999</v>
      </c>
      <c r="V285" t="n">
        <v>0.75</v>
      </c>
      <c r="W285" t="n">
        <v>1.15</v>
      </c>
      <c r="X285" t="n">
        <v>0.11</v>
      </c>
      <c r="Y285" t="n">
        <v>1</v>
      </c>
      <c r="Z285" t="n">
        <v>10</v>
      </c>
    </row>
    <row r="286">
      <c r="A286" t="n">
        <v>20</v>
      </c>
      <c r="B286" t="n">
        <v>40</v>
      </c>
      <c r="C286" t="inlineStr">
        <is>
          <t xml:space="preserve">CONCLUIDO	</t>
        </is>
      </c>
      <c r="D286" t="n">
        <v>11.2577</v>
      </c>
      <c r="E286" t="n">
        <v>8.880000000000001</v>
      </c>
      <c r="F286" t="n">
        <v>6.81</v>
      </c>
      <c r="G286" t="n">
        <v>58.38</v>
      </c>
      <c r="H286" t="n">
        <v>1.1</v>
      </c>
      <c r="I286" t="n">
        <v>7</v>
      </c>
      <c r="J286" t="n">
        <v>96.02</v>
      </c>
      <c r="K286" t="n">
        <v>37.55</v>
      </c>
      <c r="L286" t="n">
        <v>6</v>
      </c>
      <c r="M286" t="n">
        <v>4</v>
      </c>
      <c r="N286" t="n">
        <v>12.47</v>
      </c>
      <c r="O286" t="n">
        <v>12076.67</v>
      </c>
      <c r="P286" t="n">
        <v>47.69</v>
      </c>
      <c r="Q286" t="n">
        <v>204.14</v>
      </c>
      <c r="R286" t="n">
        <v>25.49</v>
      </c>
      <c r="S286" t="n">
        <v>17.37</v>
      </c>
      <c r="T286" t="n">
        <v>1952.38</v>
      </c>
      <c r="U286" t="n">
        <v>0.68</v>
      </c>
      <c r="V286" t="n">
        <v>0.75</v>
      </c>
      <c r="W286" t="n">
        <v>1.15</v>
      </c>
      <c r="X286" t="n">
        <v>0.12</v>
      </c>
      <c r="Y286" t="n">
        <v>1</v>
      </c>
      <c r="Z286" t="n">
        <v>10</v>
      </c>
    </row>
    <row r="287">
      <c r="A287" t="n">
        <v>21</v>
      </c>
      <c r="B287" t="n">
        <v>40</v>
      </c>
      <c r="C287" t="inlineStr">
        <is>
          <t xml:space="preserve">CONCLUIDO	</t>
        </is>
      </c>
      <c r="D287" t="n">
        <v>11.2556</v>
      </c>
      <c r="E287" t="n">
        <v>8.880000000000001</v>
      </c>
      <c r="F287" t="n">
        <v>6.81</v>
      </c>
      <c r="G287" t="n">
        <v>58.39</v>
      </c>
      <c r="H287" t="n">
        <v>1.14</v>
      </c>
      <c r="I287" t="n">
        <v>7</v>
      </c>
      <c r="J287" t="n">
        <v>96.33</v>
      </c>
      <c r="K287" t="n">
        <v>37.55</v>
      </c>
      <c r="L287" t="n">
        <v>6.25</v>
      </c>
      <c r="M287" t="n">
        <v>4</v>
      </c>
      <c r="N287" t="n">
        <v>12.53</v>
      </c>
      <c r="O287" t="n">
        <v>12114.85</v>
      </c>
      <c r="P287" t="n">
        <v>47.43</v>
      </c>
      <c r="Q287" t="n">
        <v>204.14</v>
      </c>
      <c r="R287" t="n">
        <v>25.58</v>
      </c>
      <c r="S287" t="n">
        <v>17.37</v>
      </c>
      <c r="T287" t="n">
        <v>1998.32</v>
      </c>
      <c r="U287" t="n">
        <v>0.68</v>
      </c>
      <c r="V287" t="n">
        <v>0.75</v>
      </c>
      <c r="W287" t="n">
        <v>1.15</v>
      </c>
      <c r="X287" t="n">
        <v>0.12</v>
      </c>
      <c r="Y287" t="n">
        <v>1</v>
      </c>
      <c r="Z287" t="n">
        <v>10</v>
      </c>
    </row>
    <row r="288">
      <c r="A288" t="n">
        <v>22</v>
      </c>
      <c r="B288" t="n">
        <v>40</v>
      </c>
      <c r="C288" t="inlineStr">
        <is>
          <t xml:space="preserve">CONCLUIDO	</t>
        </is>
      </c>
      <c r="D288" t="n">
        <v>11.2475</v>
      </c>
      <c r="E288" t="n">
        <v>8.890000000000001</v>
      </c>
      <c r="F288" t="n">
        <v>6.82</v>
      </c>
      <c r="G288" t="n">
        <v>58.45</v>
      </c>
      <c r="H288" t="n">
        <v>1.18</v>
      </c>
      <c r="I288" t="n">
        <v>7</v>
      </c>
      <c r="J288" t="n">
        <v>96.64</v>
      </c>
      <c r="K288" t="n">
        <v>37.55</v>
      </c>
      <c r="L288" t="n">
        <v>6.5</v>
      </c>
      <c r="M288" t="n">
        <v>1</v>
      </c>
      <c r="N288" t="n">
        <v>12.59</v>
      </c>
      <c r="O288" t="n">
        <v>12153.06</v>
      </c>
      <c r="P288" t="n">
        <v>46.92</v>
      </c>
      <c r="Q288" t="n">
        <v>204.18</v>
      </c>
      <c r="R288" t="n">
        <v>25.65</v>
      </c>
      <c r="S288" t="n">
        <v>17.37</v>
      </c>
      <c r="T288" t="n">
        <v>2032.96</v>
      </c>
      <c r="U288" t="n">
        <v>0.68</v>
      </c>
      <c r="V288" t="n">
        <v>0.75</v>
      </c>
      <c r="W288" t="n">
        <v>1.15</v>
      </c>
      <c r="X288" t="n">
        <v>0.13</v>
      </c>
      <c r="Y288" t="n">
        <v>1</v>
      </c>
      <c r="Z288" t="n">
        <v>10</v>
      </c>
    </row>
    <row r="289">
      <c r="A289" t="n">
        <v>23</v>
      </c>
      <c r="B289" t="n">
        <v>40</v>
      </c>
      <c r="C289" t="inlineStr">
        <is>
          <t xml:space="preserve">CONCLUIDO	</t>
        </is>
      </c>
      <c r="D289" t="n">
        <v>11.2472</v>
      </c>
      <c r="E289" t="n">
        <v>8.890000000000001</v>
      </c>
      <c r="F289" t="n">
        <v>6.82</v>
      </c>
      <c r="G289" t="n">
        <v>58.45</v>
      </c>
      <c r="H289" t="n">
        <v>1.22</v>
      </c>
      <c r="I289" t="n">
        <v>7</v>
      </c>
      <c r="J289" t="n">
        <v>96.95</v>
      </c>
      <c r="K289" t="n">
        <v>37.55</v>
      </c>
      <c r="L289" t="n">
        <v>6.75</v>
      </c>
      <c r="M289" t="n">
        <v>1</v>
      </c>
      <c r="N289" t="n">
        <v>12.65</v>
      </c>
      <c r="O289" t="n">
        <v>12191.28</v>
      </c>
      <c r="P289" t="n">
        <v>46.86</v>
      </c>
      <c r="Q289" t="n">
        <v>204.18</v>
      </c>
      <c r="R289" t="n">
        <v>25.63</v>
      </c>
      <c r="S289" t="n">
        <v>17.37</v>
      </c>
      <c r="T289" t="n">
        <v>2020.01</v>
      </c>
      <c r="U289" t="n">
        <v>0.68</v>
      </c>
      <c r="V289" t="n">
        <v>0.75</v>
      </c>
      <c r="W289" t="n">
        <v>1.15</v>
      </c>
      <c r="X289" t="n">
        <v>0.13</v>
      </c>
      <c r="Y289" t="n">
        <v>1</v>
      </c>
      <c r="Z289" t="n">
        <v>10</v>
      </c>
    </row>
    <row r="290">
      <c r="A290" t="n">
        <v>24</v>
      </c>
      <c r="B290" t="n">
        <v>40</v>
      </c>
      <c r="C290" t="inlineStr">
        <is>
          <t xml:space="preserve">CONCLUIDO	</t>
        </is>
      </c>
      <c r="D290" t="n">
        <v>11.2479</v>
      </c>
      <c r="E290" t="n">
        <v>8.890000000000001</v>
      </c>
      <c r="F290" t="n">
        <v>6.82</v>
      </c>
      <c r="G290" t="n">
        <v>58.44</v>
      </c>
      <c r="H290" t="n">
        <v>1.27</v>
      </c>
      <c r="I290" t="n">
        <v>7</v>
      </c>
      <c r="J290" t="n">
        <v>97.26000000000001</v>
      </c>
      <c r="K290" t="n">
        <v>37.55</v>
      </c>
      <c r="L290" t="n">
        <v>7</v>
      </c>
      <c r="M290" t="n">
        <v>1</v>
      </c>
      <c r="N290" t="n">
        <v>12.71</v>
      </c>
      <c r="O290" t="n">
        <v>12229.54</v>
      </c>
      <c r="P290" t="n">
        <v>46.75</v>
      </c>
      <c r="Q290" t="n">
        <v>204.18</v>
      </c>
      <c r="R290" t="n">
        <v>25.57</v>
      </c>
      <c r="S290" t="n">
        <v>17.37</v>
      </c>
      <c r="T290" t="n">
        <v>1992.86</v>
      </c>
      <c r="U290" t="n">
        <v>0.68</v>
      </c>
      <c r="V290" t="n">
        <v>0.75</v>
      </c>
      <c r="W290" t="n">
        <v>1.15</v>
      </c>
      <c r="X290" t="n">
        <v>0.13</v>
      </c>
      <c r="Y290" t="n">
        <v>1</v>
      </c>
      <c r="Z290" t="n">
        <v>10</v>
      </c>
    </row>
    <row r="291">
      <c r="A291" t="n">
        <v>25</v>
      </c>
      <c r="B291" t="n">
        <v>40</v>
      </c>
      <c r="C291" t="inlineStr">
        <is>
          <t xml:space="preserve">CONCLUIDO	</t>
        </is>
      </c>
      <c r="D291" t="n">
        <v>11.2489</v>
      </c>
      <c r="E291" t="n">
        <v>8.890000000000001</v>
      </c>
      <c r="F291" t="n">
        <v>6.82</v>
      </c>
      <c r="G291" t="n">
        <v>58.44</v>
      </c>
      <c r="H291" t="n">
        <v>1.31</v>
      </c>
      <c r="I291" t="n">
        <v>7</v>
      </c>
      <c r="J291" t="n">
        <v>97.56999999999999</v>
      </c>
      <c r="K291" t="n">
        <v>37.55</v>
      </c>
      <c r="L291" t="n">
        <v>7.25</v>
      </c>
      <c r="M291" t="n">
        <v>0</v>
      </c>
      <c r="N291" t="n">
        <v>12.77</v>
      </c>
      <c r="O291" t="n">
        <v>12267.81</v>
      </c>
      <c r="P291" t="n">
        <v>46.79</v>
      </c>
      <c r="Q291" t="n">
        <v>204.18</v>
      </c>
      <c r="R291" t="n">
        <v>25.58</v>
      </c>
      <c r="S291" t="n">
        <v>17.37</v>
      </c>
      <c r="T291" t="n">
        <v>1994.86</v>
      </c>
      <c r="U291" t="n">
        <v>0.68</v>
      </c>
      <c r="V291" t="n">
        <v>0.75</v>
      </c>
      <c r="W291" t="n">
        <v>1.15</v>
      </c>
      <c r="X291" t="n">
        <v>0.13</v>
      </c>
      <c r="Y291" t="n">
        <v>1</v>
      </c>
      <c r="Z291" t="n">
        <v>10</v>
      </c>
    </row>
    <row r="292">
      <c r="A292" t="n">
        <v>0</v>
      </c>
      <c r="B292" t="n">
        <v>125</v>
      </c>
      <c r="C292" t="inlineStr">
        <is>
          <t xml:space="preserve">CONCLUIDO	</t>
        </is>
      </c>
      <c r="D292" t="n">
        <v>6.0918</v>
      </c>
      <c r="E292" t="n">
        <v>16.42</v>
      </c>
      <c r="F292" t="n">
        <v>8.789999999999999</v>
      </c>
      <c r="G292" t="n">
        <v>5.12</v>
      </c>
      <c r="H292" t="n">
        <v>0.07000000000000001</v>
      </c>
      <c r="I292" t="n">
        <v>103</v>
      </c>
      <c r="J292" t="n">
        <v>242.64</v>
      </c>
      <c r="K292" t="n">
        <v>58.47</v>
      </c>
      <c r="L292" t="n">
        <v>1</v>
      </c>
      <c r="M292" t="n">
        <v>101</v>
      </c>
      <c r="N292" t="n">
        <v>58.17</v>
      </c>
      <c r="O292" t="n">
        <v>30160.1</v>
      </c>
      <c r="P292" t="n">
        <v>141.39</v>
      </c>
      <c r="Q292" t="n">
        <v>204.31</v>
      </c>
      <c r="R292" t="n">
        <v>87.48</v>
      </c>
      <c r="S292" t="n">
        <v>17.37</v>
      </c>
      <c r="T292" t="n">
        <v>32466.23</v>
      </c>
      <c r="U292" t="n">
        <v>0.2</v>
      </c>
      <c r="V292" t="n">
        <v>0.58</v>
      </c>
      <c r="W292" t="n">
        <v>1.3</v>
      </c>
      <c r="X292" t="n">
        <v>2.1</v>
      </c>
      <c r="Y292" t="n">
        <v>1</v>
      </c>
      <c r="Z292" t="n">
        <v>10</v>
      </c>
    </row>
    <row r="293">
      <c r="A293" t="n">
        <v>1</v>
      </c>
      <c r="B293" t="n">
        <v>125</v>
      </c>
      <c r="C293" t="inlineStr">
        <is>
          <t xml:space="preserve">CONCLUIDO	</t>
        </is>
      </c>
      <c r="D293" t="n">
        <v>6.8253</v>
      </c>
      <c r="E293" t="n">
        <v>14.65</v>
      </c>
      <c r="F293" t="n">
        <v>8.26</v>
      </c>
      <c r="G293" t="n">
        <v>6.44</v>
      </c>
      <c r="H293" t="n">
        <v>0.09</v>
      </c>
      <c r="I293" t="n">
        <v>77</v>
      </c>
      <c r="J293" t="n">
        <v>243.08</v>
      </c>
      <c r="K293" t="n">
        <v>58.47</v>
      </c>
      <c r="L293" t="n">
        <v>1.25</v>
      </c>
      <c r="M293" t="n">
        <v>75</v>
      </c>
      <c r="N293" t="n">
        <v>58.36</v>
      </c>
      <c r="O293" t="n">
        <v>30214.33</v>
      </c>
      <c r="P293" t="n">
        <v>132.64</v>
      </c>
      <c r="Q293" t="n">
        <v>204.23</v>
      </c>
      <c r="R293" t="n">
        <v>70.56999999999999</v>
      </c>
      <c r="S293" t="n">
        <v>17.37</v>
      </c>
      <c r="T293" t="n">
        <v>24140.52</v>
      </c>
      <c r="U293" t="n">
        <v>0.25</v>
      </c>
      <c r="V293" t="n">
        <v>0.62</v>
      </c>
      <c r="W293" t="n">
        <v>1.27</v>
      </c>
      <c r="X293" t="n">
        <v>1.56</v>
      </c>
      <c r="Y293" t="n">
        <v>1</v>
      </c>
      <c r="Z293" t="n">
        <v>10</v>
      </c>
    </row>
    <row r="294">
      <c r="A294" t="n">
        <v>2</v>
      </c>
      <c r="B294" t="n">
        <v>125</v>
      </c>
      <c r="C294" t="inlineStr">
        <is>
          <t xml:space="preserve">CONCLUIDO	</t>
        </is>
      </c>
      <c r="D294" t="n">
        <v>7.3505</v>
      </c>
      <c r="E294" t="n">
        <v>13.6</v>
      </c>
      <c r="F294" t="n">
        <v>7.92</v>
      </c>
      <c r="G294" t="n">
        <v>7.66</v>
      </c>
      <c r="H294" t="n">
        <v>0.11</v>
      </c>
      <c r="I294" t="n">
        <v>62</v>
      </c>
      <c r="J294" t="n">
        <v>243.52</v>
      </c>
      <c r="K294" t="n">
        <v>58.47</v>
      </c>
      <c r="L294" t="n">
        <v>1.5</v>
      </c>
      <c r="M294" t="n">
        <v>60</v>
      </c>
      <c r="N294" t="n">
        <v>58.55</v>
      </c>
      <c r="O294" t="n">
        <v>30268.64</v>
      </c>
      <c r="P294" t="n">
        <v>127.09</v>
      </c>
      <c r="Q294" t="n">
        <v>204.24</v>
      </c>
      <c r="R294" t="n">
        <v>60.1</v>
      </c>
      <c r="S294" t="n">
        <v>17.37</v>
      </c>
      <c r="T294" t="n">
        <v>18980.88</v>
      </c>
      <c r="U294" t="n">
        <v>0.29</v>
      </c>
      <c r="V294" t="n">
        <v>0.65</v>
      </c>
      <c r="W294" t="n">
        <v>1.23</v>
      </c>
      <c r="X294" t="n">
        <v>1.23</v>
      </c>
      <c r="Y294" t="n">
        <v>1</v>
      </c>
      <c r="Z294" t="n">
        <v>10</v>
      </c>
    </row>
    <row r="295">
      <c r="A295" t="n">
        <v>3</v>
      </c>
      <c r="B295" t="n">
        <v>125</v>
      </c>
      <c r="C295" t="inlineStr">
        <is>
          <t xml:space="preserve">CONCLUIDO	</t>
        </is>
      </c>
      <c r="D295" t="n">
        <v>7.7376</v>
      </c>
      <c r="E295" t="n">
        <v>12.92</v>
      </c>
      <c r="F295" t="n">
        <v>7.71</v>
      </c>
      <c r="G295" t="n">
        <v>8.9</v>
      </c>
      <c r="H295" t="n">
        <v>0.13</v>
      </c>
      <c r="I295" t="n">
        <v>52</v>
      </c>
      <c r="J295" t="n">
        <v>243.96</v>
      </c>
      <c r="K295" t="n">
        <v>58.47</v>
      </c>
      <c r="L295" t="n">
        <v>1.75</v>
      </c>
      <c r="M295" t="n">
        <v>50</v>
      </c>
      <c r="N295" t="n">
        <v>58.74</v>
      </c>
      <c r="O295" t="n">
        <v>30323.01</v>
      </c>
      <c r="P295" t="n">
        <v>123.63</v>
      </c>
      <c r="Q295" t="n">
        <v>204.19</v>
      </c>
      <c r="R295" t="n">
        <v>53.78</v>
      </c>
      <c r="S295" t="n">
        <v>17.37</v>
      </c>
      <c r="T295" t="n">
        <v>15871.45</v>
      </c>
      <c r="U295" t="n">
        <v>0.32</v>
      </c>
      <c r="V295" t="n">
        <v>0.66</v>
      </c>
      <c r="W295" t="n">
        <v>1.21</v>
      </c>
      <c r="X295" t="n">
        <v>1.02</v>
      </c>
      <c r="Y295" t="n">
        <v>1</v>
      </c>
      <c r="Z295" t="n">
        <v>10</v>
      </c>
    </row>
    <row r="296">
      <c r="A296" t="n">
        <v>4</v>
      </c>
      <c r="B296" t="n">
        <v>125</v>
      </c>
      <c r="C296" t="inlineStr">
        <is>
          <t xml:space="preserve">CONCLUIDO	</t>
        </is>
      </c>
      <c r="D296" t="n">
        <v>8.0221</v>
      </c>
      <c r="E296" t="n">
        <v>12.47</v>
      </c>
      <c r="F296" t="n">
        <v>7.58</v>
      </c>
      <c r="G296" t="n">
        <v>10.11</v>
      </c>
      <c r="H296" t="n">
        <v>0.15</v>
      </c>
      <c r="I296" t="n">
        <v>45</v>
      </c>
      <c r="J296" t="n">
        <v>244.41</v>
      </c>
      <c r="K296" t="n">
        <v>58.47</v>
      </c>
      <c r="L296" t="n">
        <v>2</v>
      </c>
      <c r="M296" t="n">
        <v>43</v>
      </c>
      <c r="N296" t="n">
        <v>58.93</v>
      </c>
      <c r="O296" t="n">
        <v>30377.45</v>
      </c>
      <c r="P296" t="n">
        <v>121.46</v>
      </c>
      <c r="Q296" t="n">
        <v>204.2</v>
      </c>
      <c r="R296" t="n">
        <v>49.46</v>
      </c>
      <c r="S296" t="n">
        <v>17.37</v>
      </c>
      <c r="T296" t="n">
        <v>13748.5</v>
      </c>
      <c r="U296" t="n">
        <v>0.35</v>
      </c>
      <c r="V296" t="n">
        <v>0.67</v>
      </c>
      <c r="W296" t="n">
        <v>1.21</v>
      </c>
      <c r="X296" t="n">
        <v>0.89</v>
      </c>
      <c r="Y296" t="n">
        <v>1</v>
      </c>
      <c r="Z296" t="n">
        <v>10</v>
      </c>
    </row>
    <row r="297">
      <c r="A297" t="n">
        <v>5</v>
      </c>
      <c r="B297" t="n">
        <v>125</v>
      </c>
      <c r="C297" t="inlineStr">
        <is>
          <t xml:space="preserve">CONCLUIDO	</t>
        </is>
      </c>
      <c r="D297" t="n">
        <v>8.293200000000001</v>
      </c>
      <c r="E297" t="n">
        <v>12.06</v>
      </c>
      <c r="F297" t="n">
        <v>7.46</v>
      </c>
      <c r="G297" t="n">
        <v>11.48</v>
      </c>
      <c r="H297" t="n">
        <v>0.16</v>
      </c>
      <c r="I297" t="n">
        <v>39</v>
      </c>
      <c r="J297" t="n">
        <v>244.85</v>
      </c>
      <c r="K297" t="n">
        <v>58.47</v>
      </c>
      <c r="L297" t="n">
        <v>2.25</v>
      </c>
      <c r="M297" t="n">
        <v>37</v>
      </c>
      <c r="N297" t="n">
        <v>59.12</v>
      </c>
      <c r="O297" t="n">
        <v>30431.96</v>
      </c>
      <c r="P297" t="n">
        <v>119.4</v>
      </c>
      <c r="Q297" t="n">
        <v>204.17</v>
      </c>
      <c r="R297" t="n">
        <v>45.62</v>
      </c>
      <c r="S297" t="n">
        <v>17.37</v>
      </c>
      <c r="T297" t="n">
        <v>11856.96</v>
      </c>
      <c r="U297" t="n">
        <v>0.38</v>
      </c>
      <c r="V297" t="n">
        <v>0.68</v>
      </c>
      <c r="W297" t="n">
        <v>1.2</v>
      </c>
      <c r="X297" t="n">
        <v>0.77</v>
      </c>
      <c r="Y297" t="n">
        <v>1</v>
      </c>
      <c r="Z297" t="n">
        <v>10</v>
      </c>
    </row>
    <row r="298">
      <c r="A298" t="n">
        <v>6</v>
      </c>
      <c r="B298" t="n">
        <v>125</v>
      </c>
      <c r="C298" t="inlineStr">
        <is>
          <t xml:space="preserve">CONCLUIDO	</t>
        </is>
      </c>
      <c r="D298" t="n">
        <v>8.477600000000001</v>
      </c>
      <c r="E298" t="n">
        <v>11.8</v>
      </c>
      <c r="F298" t="n">
        <v>7.39</v>
      </c>
      <c r="G298" t="n">
        <v>12.66</v>
      </c>
      <c r="H298" t="n">
        <v>0.18</v>
      </c>
      <c r="I298" t="n">
        <v>35</v>
      </c>
      <c r="J298" t="n">
        <v>245.29</v>
      </c>
      <c r="K298" t="n">
        <v>58.47</v>
      </c>
      <c r="L298" t="n">
        <v>2.5</v>
      </c>
      <c r="M298" t="n">
        <v>33</v>
      </c>
      <c r="N298" t="n">
        <v>59.32</v>
      </c>
      <c r="O298" t="n">
        <v>30486.54</v>
      </c>
      <c r="P298" t="n">
        <v>118.08</v>
      </c>
      <c r="Q298" t="n">
        <v>204.16</v>
      </c>
      <c r="R298" t="n">
        <v>43.42</v>
      </c>
      <c r="S298" t="n">
        <v>17.37</v>
      </c>
      <c r="T298" t="n">
        <v>10776.21</v>
      </c>
      <c r="U298" t="n">
        <v>0.4</v>
      </c>
      <c r="V298" t="n">
        <v>0.6899999999999999</v>
      </c>
      <c r="W298" t="n">
        <v>1.2</v>
      </c>
      <c r="X298" t="n">
        <v>0.6899999999999999</v>
      </c>
      <c r="Y298" t="n">
        <v>1</v>
      </c>
      <c r="Z298" t="n">
        <v>10</v>
      </c>
    </row>
    <row r="299">
      <c r="A299" t="n">
        <v>7</v>
      </c>
      <c r="B299" t="n">
        <v>125</v>
      </c>
      <c r="C299" t="inlineStr">
        <is>
          <t xml:space="preserve">CONCLUIDO	</t>
        </is>
      </c>
      <c r="D299" t="n">
        <v>8.6256</v>
      </c>
      <c r="E299" t="n">
        <v>11.59</v>
      </c>
      <c r="F299" t="n">
        <v>7.33</v>
      </c>
      <c r="G299" t="n">
        <v>13.73</v>
      </c>
      <c r="H299" t="n">
        <v>0.2</v>
      </c>
      <c r="I299" t="n">
        <v>32</v>
      </c>
      <c r="J299" t="n">
        <v>245.73</v>
      </c>
      <c r="K299" t="n">
        <v>58.47</v>
      </c>
      <c r="L299" t="n">
        <v>2.75</v>
      </c>
      <c r="M299" t="n">
        <v>30</v>
      </c>
      <c r="N299" t="n">
        <v>59.51</v>
      </c>
      <c r="O299" t="n">
        <v>30541.19</v>
      </c>
      <c r="P299" t="n">
        <v>117.04</v>
      </c>
      <c r="Q299" t="n">
        <v>204.16</v>
      </c>
      <c r="R299" t="n">
        <v>41.45</v>
      </c>
      <c r="S299" t="n">
        <v>17.37</v>
      </c>
      <c r="T299" t="n">
        <v>9806.629999999999</v>
      </c>
      <c r="U299" t="n">
        <v>0.42</v>
      </c>
      <c r="V299" t="n">
        <v>0.7</v>
      </c>
      <c r="W299" t="n">
        <v>1.19</v>
      </c>
      <c r="X299" t="n">
        <v>0.63</v>
      </c>
      <c r="Y299" t="n">
        <v>1</v>
      </c>
      <c r="Z299" t="n">
        <v>10</v>
      </c>
    </row>
    <row r="300">
      <c r="A300" t="n">
        <v>8</v>
      </c>
      <c r="B300" t="n">
        <v>125</v>
      </c>
      <c r="C300" t="inlineStr">
        <is>
          <t xml:space="preserve">CONCLUIDO	</t>
        </is>
      </c>
      <c r="D300" t="n">
        <v>8.782400000000001</v>
      </c>
      <c r="E300" t="n">
        <v>11.39</v>
      </c>
      <c r="F300" t="n">
        <v>7.26</v>
      </c>
      <c r="G300" t="n">
        <v>15.02</v>
      </c>
      <c r="H300" t="n">
        <v>0.22</v>
      </c>
      <c r="I300" t="n">
        <v>29</v>
      </c>
      <c r="J300" t="n">
        <v>246.18</v>
      </c>
      <c r="K300" t="n">
        <v>58.47</v>
      </c>
      <c r="L300" t="n">
        <v>3</v>
      </c>
      <c r="M300" t="n">
        <v>27</v>
      </c>
      <c r="N300" t="n">
        <v>59.7</v>
      </c>
      <c r="O300" t="n">
        <v>30595.91</v>
      </c>
      <c r="P300" t="n">
        <v>115.9</v>
      </c>
      <c r="Q300" t="n">
        <v>204.17</v>
      </c>
      <c r="R300" t="n">
        <v>39.58</v>
      </c>
      <c r="S300" t="n">
        <v>17.37</v>
      </c>
      <c r="T300" t="n">
        <v>8887.73</v>
      </c>
      <c r="U300" t="n">
        <v>0.44</v>
      </c>
      <c r="V300" t="n">
        <v>0.7</v>
      </c>
      <c r="W300" t="n">
        <v>1.18</v>
      </c>
      <c r="X300" t="n">
        <v>0.57</v>
      </c>
      <c r="Y300" t="n">
        <v>1</v>
      </c>
      <c r="Z300" t="n">
        <v>10</v>
      </c>
    </row>
    <row r="301">
      <c r="A301" t="n">
        <v>9</v>
      </c>
      <c r="B301" t="n">
        <v>125</v>
      </c>
      <c r="C301" t="inlineStr">
        <is>
          <t xml:space="preserve">CONCLUIDO	</t>
        </is>
      </c>
      <c r="D301" t="n">
        <v>8.891999999999999</v>
      </c>
      <c r="E301" t="n">
        <v>11.25</v>
      </c>
      <c r="F301" t="n">
        <v>7.21</v>
      </c>
      <c r="G301" t="n">
        <v>16.03</v>
      </c>
      <c r="H301" t="n">
        <v>0.23</v>
      </c>
      <c r="I301" t="n">
        <v>27</v>
      </c>
      <c r="J301" t="n">
        <v>246.62</v>
      </c>
      <c r="K301" t="n">
        <v>58.47</v>
      </c>
      <c r="L301" t="n">
        <v>3.25</v>
      </c>
      <c r="M301" t="n">
        <v>25</v>
      </c>
      <c r="N301" t="n">
        <v>59.9</v>
      </c>
      <c r="O301" t="n">
        <v>30650.7</v>
      </c>
      <c r="P301" t="n">
        <v>115.05</v>
      </c>
      <c r="Q301" t="n">
        <v>204.21</v>
      </c>
      <c r="R301" t="n">
        <v>38.02</v>
      </c>
      <c r="S301" t="n">
        <v>17.37</v>
      </c>
      <c r="T301" t="n">
        <v>8119.28</v>
      </c>
      <c r="U301" t="n">
        <v>0.46</v>
      </c>
      <c r="V301" t="n">
        <v>0.71</v>
      </c>
      <c r="W301" t="n">
        <v>1.18</v>
      </c>
      <c r="X301" t="n">
        <v>0.52</v>
      </c>
      <c r="Y301" t="n">
        <v>1</v>
      </c>
      <c r="Z301" t="n">
        <v>10</v>
      </c>
    </row>
    <row r="302">
      <c r="A302" t="n">
        <v>10</v>
      </c>
      <c r="B302" t="n">
        <v>125</v>
      </c>
      <c r="C302" t="inlineStr">
        <is>
          <t xml:space="preserve">CONCLUIDO	</t>
        </is>
      </c>
      <c r="D302" t="n">
        <v>8.999599999999999</v>
      </c>
      <c r="E302" t="n">
        <v>11.11</v>
      </c>
      <c r="F302" t="n">
        <v>7.17</v>
      </c>
      <c r="G302" t="n">
        <v>17.22</v>
      </c>
      <c r="H302" t="n">
        <v>0.25</v>
      </c>
      <c r="I302" t="n">
        <v>25</v>
      </c>
      <c r="J302" t="n">
        <v>247.07</v>
      </c>
      <c r="K302" t="n">
        <v>58.47</v>
      </c>
      <c r="L302" t="n">
        <v>3.5</v>
      </c>
      <c r="M302" t="n">
        <v>23</v>
      </c>
      <c r="N302" t="n">
        <v>60.09</v>
      </c>
      <c r="O302" t="n">
        <v>30705.56</v>
      </c>
      <c r="P302" t="n">
        <v>114.31</v>
      </c>
      <c r="Q302" t="n">
        <v>204.15</v>
      </c>
      <c r="R302" t="n">
        <v>36.76</v>
      </c>
      <c r="S302" t="n">
        <v>17.37</v>
      </c>
      <c r="T302" t="n">
        <v>7495.37</v>
      </c>
      <c r="U302" t="n">
        <v>0.47</v>
      </c>
      <c r="V302" t="n">
        <v>0.71</v>
      </c>
      <c r="W302" t="n">
        <v>1.18</v>
      </c>
      <c r="X302" t="n">
        <v>0.48</v>
      </c>
      <c r="Y302" t="n">
        <v>1</v>
      </c>
      <c r="Z302" t="n">
        <v>10</v>
      </c>
    </row>
    <row r="303">
      <c r="A303" t="n">
        <v>11</v>
      </c>
      <c r="B303" t="n">
        <v>125</v>
      </c>
      <c r="C303" t="inlineStr">
        <is>
          <t xml:space="preserve">CONCLUIDO	</t>
        </is>
      </c>
      <c r="D303" t="n">
        <v>9.1061</v>
      </c>
      <c r="E303" t="n">
        <v>10.98</v>
      </c>
      <c r="F303" t="n">
        <v>7.14</v>
      </c>
      <c r="G303" t="n">
        <v>18.62</v>
      </c>
      <c r="H303" t="n">
        <v>0.27</v>
      </c>
      <c r="I303" t="n">
        <v>23</v>
      </c>
      <c r="J303" t="n">
        <v>247.51</v>
      </c>
      <c r="K303" t="n">
        <v>58.47</v>
      </c>
      <c r="L303" t="n">
        <v>3.75</v>
      </c>
      <c r="M303" t="n">
        <v>21</v>
      </c>
      <c r="N303" t="n">
        <v>60.29</v>
      </c>
      <c r="O303" t="n">
        <v>30760.49</v>
      </c>
      <c r="P303" t="n">
        <v>113.69</v>
      </c>
      <c r="Q303" t="n">
        <v>204.19</v>
      </c>
      <c r="R303" t="n">
        <v>35.92</v>
      </c>
      <c r="S303" t="n">
        <v>17.37</v>
      </c>
      <c r="T303" t="n">
        <v>7088.71</v>
      </c>
      <c r="U303" t="n">
        <v>0.48</v>
      </c>
      <c r="V303" t="n">
        <v>0.72</v>
      </c>
      <c r="W303" t="n">
        <v>1.17</v>
      </c>
      <c r="X303" t="n">
        <v>0.45</v>
      </c>
      <c r="Y303" t="n">
        <v>1</v>
      </c>
      <c r="Z303" t="n">
        <v>10</v>
      </c>
    </row>
    <row r="304">
      <c r="A304" t="n">
        <v>12</v>
      </c>
      <c r="B304" t="n">
        <v>125</v>
      </c>
      <c r="C304" t="inlineStr">
        <is>
          <t xml:space="preserve">CONCLUIDO	</t>
        </is>
      </c>
      <c r="D304" t="n">
        <v>9.1692</v>
      </c>
      <c r="E304" t="n">
        <v>10.91</v>
      </c>
      <c r="F304" t="n">
        <v>7.11</v>
      </c>
      <c r="G304" t="n">
        <v>19.39</v>
      </c>
      <c r="H304" t="n">
        <v>0.29</v>
      </c>
      <c r="I304" t="n">
        <v>22</v>
      </c>
      <c r="J304" t="n">
        <v>247.96</v>
      </c>
      <c r="K304" t="n">
        <v>58.47</v>
      </c>
      <c r="L304" t="n">
        <v>4</v>
      </c>
      <c r="M304" t="n">
        <v>20</v>
      </c>
      <c r="N304" t="n">
        <v>60.48</v>
      </c>
      <c r="O304" t="n">
        <v>30815.5</v>
      </c>
      <c r="P304" t="n">
        <v>113.09</v>
      </c>
      <c r="Q304" t="n">
        <v>204.15</v>
      </c>
      <c r="R304" t="n">
        <v>34.78</v>
      </c>
      <c r="S304" t="n">
        <v>17.37</v>
      </c>
      <c r="T304" t="n">
        <v>6519.97</v>
      </c>
      <c r="U304" t="n">
        <v>0.5</v>
      </c>
      <c r="V304" t="n">
        <v>0.72</v>
      </c>
      <c r="W304" t="n">
        <v>1.17</v>
      </c>
      <c r="X304" t="n">
        <v>0.42</v>
      </c>
      <c r="Y304" t="n">
        <v>1</v>
      </c>
      <c r="Z304" t="n">
        <v>10</v>
      </c>
    </row>
    <row r="305">
      <c r="A305" t="n">
        <v>13</v>
      </c>
      <c r="B305" t="n">
        <v>125</v>
      </c>
      <c r="C305" t="inlineStr">
        <is>
          <t xml:space="preserve">CONCLUIDO	</t>
        </is>
      </c>
      <c r="D305" t="n">
        <v>9.284800000000001</v>
      </c>
      <c r="E305" t="n">
        <v>10.77</v>
      </c>
      <c r="F305" t="n">
        <v>7.07</v>
      </c>
      <c r="G305" t="n">
        <v>21.21</v>
      </c>
      <c r="H305" t="n">
        <v>0.3</v>
      </c>
      <c r="I305" t="n">
        <v>20</v>
      </c>
      <c r="J305" t="n">
        <v>248.4</v>
      </c>
      <c r="K305" t="n">
        <v>58.47</v>
      </c>
      <c r="L305" t="n">
        <v>4.25</v>
      </c>
      <c r="M305" t="n">
        <v>18</v>
      </c>
      <c r="N305" t="n">
        <v>60.68</v>
      </c>
      <c r="O305" t="n">
        <v>30870.57</v>
      </c>
      <c r="P305" t="n">
        <v>112.37</v>
      </c>
      <c r="Q305" t="n">
        <v>204.14</v>
      </c>
      <c r="R305" t="n">
        <v>33.59</v>
      </c>
      <c r="S305" t="n">
        <v>17.37</v>
      </c>
      <c r="T305" t="n">
        <v>5936.02</v>
      </c>
      <c r="U305" t="n">
        <v>0.52</v>
      </c>
      <c r="V305" t="n">
        <v>0.72</v>
      </c>
      <c r="W305" t="n">
        <v>1.17</v>
      </c>
      <c r="X305" t="n">
        <v>0.38</v>
      </c>
      <c r="Y305" t="n">
        <v>1</v>
      </c>
      <c r="Z305" t="n">
        <v>10</v>
      </c>
    </row>
    <row r="306">
      <c r="A306" t="n">
        <v>14</v>
      </c>
      <c r="B306" t="n">
        <v>125</v>
      </c>
      <c r="C306" t="inlineStr">
        <is>
          <t xml:space="preserve">CONCLUIDO	</t>
        </is>
      </c>
      <c r="D306" t="n">
        <v>9.3446</v>
      </c>
      <c r="E306" t="n">
        <v>10.7</v>
      </c>
      <c r="F306" t="n">
        <v>7.05</v>
      </c>
      <c r="G306" t="n">
        <v>22.25</v>
      </c>
      <c r="H306" t="n">
        <v>0.32</v>
      </c>
      <c r="I306" t="n">
        <v>19</v>
      </c>
      <c r="J306" t="n">
        <v>248.85</v>
      </c>
      <c r="K306" t="n">
        <v>58.47</v>
      </c>
      <c r="L306" t="n">
        <v>4.5</v>
      </c>
      <c r="M306" t="n">
        <v>17</v>
      </c>
      <c r="N306" t="n">
        <v>60.88</v>
      </c>
      <c r="O306" t="n">
        <v>30925.72</v>
      </c>
      <c r="P306" t="n">
        <v>111.86</v>
      </c>
      <c r="Q306" t="n">
        <v>204.16</v>
      </c>
      <c r="R306" t="n">
        <v>32.89</v>
      </c>
      <c r="S306" t="n">
        <v>17.37</v>
      </c>
      <c r="T306" t="n">
        <v>5591.8</v>
      </c>
      <c r="U306" t="n">
        <v>0.53</v>
      </c>
      <c r="V306" t="n">
        <v>0.72</v>
      </c>
      <c r="W306" t="n">
        <v>1.17</v>
      </c>
      <c r="X306" t="n">
        <v>0.36</v>
      </c>
      <c r="Y306" t="n">
        <v>1</v>
      </c>
      <c r="Z306" t="n">
        <v>10</v>
      </c>
    </row>
    <row r="307">
      <c r="A307" t="n">
        <v>15</v>
      </c>
      <c r="B307" t="n">
        <v>125</v>
      </c>
      <c r="C307" t="inlineStr">
        <is>
          <t xml:space="preserve">CONCLUIDO	</t>
        </is>
      </c>
      <c r="D307" t="n">
        <v>9.3995</v>
      </c>
      <c r="E307" t="n">
        <v>10.64</v>
      </c>
      <c r="F307" t="n">
        <v>7.03</v>
      </c>
      <c r="G307" t="n">
        <v>23.44</v>
      </c>
      <c r="H307" t="n">
        <v>0.34</v>
      </c>
      <c r="I307" t="n">
        <v>18</v>
      </c>
      <c r="J307" t="n">
        <v>249.3</v>
      </c>
      <c r="K307" t="n">
        <v>58.47</v>
      </c>
      <c r="L307" t="n">
        <v>4.75</v>
      </c>
      <c r="M307" t="n">
        <v>16</v>
      </c>
      <c r="N307" t="n">
        <v>61.07</v>
      </c>
      <c r="O307" t="n">
        <v>30980.93</v>
      </c>
      <c r="P307" t="n">
        <v>111.56</v>
      </c>
      <c r="Q307" t="n">
        <v>204.18</v>
      </c>
      <c r="R307" t="n">
        <v>32.48</v>
      </c>
      <c r="S307" t="n">
        <v>17.37</v>
      </c>
      <c r="T307" t="n">
        <v>5394.41</v>
      </c>
      <c r="U307" t="n">
        <v>0.53</v>
      </c>
      <c r="V307" t="n">
        <v>0.73</v>
      </c>
      <c r="W307" t="n">
        <v>1.16</v>
      </c>
      <c r="X307" t="n">
        <v>0.34</v>
      </c>
      <c r="Y307" t="n">
        <v>1</v>
      </c>
      <c r="Z307" t="n">
        <v>10</v>
      </c>
    </row>
    <row r="308">
      <c r="A308" t="n">
        <v>16</v>
      </c>
      <c r="B308" t="n">
        <v>125</v>
      </c>
      <c r="C308" t="inlineStr">
        <is>
          <t xml:space="preserve">CONCLUIDO	</t>
        </is>
      </c>
      <c r="D308" t="n">
        <v>9.462</v>
      </c>
      <c r="E308" t="n">
        <v>10.57</v>
      </c>
      <c r="F308" t="n">
        <v>7.01</v>
      </c>
      <c r="G308" t="n">
        <v>24.74</v>
      </c>
      <c r="H308" t="n">
        <v>0.36</v>
      </c>
      <c r="I308" t="n">
        <v>17</v>
      </c>
      <c r="J308" t="n">
        <v>249.75</v>
      </c>
      <c r="K308" t="n">
        <v>58.47</v>
      </c>
      <c r="L308" t="n">
        <v>5</v>
      </c>
      <c r="M308" t="n">
        <v>15</v>
      </c>
      <c r="N308" t="n">
        <v>61.27</v>
      </c>
      <c r="O308" t="n">
        <v>31036.22</v>
      </c>
      <c r="P308" t="n">
        <v>110.99</v>
      </c>
      <c r="Q308" t="n">
        <v>204.14</v>
      </c>
      <c r="R308" t="n">
        <v>31.56</v>
      </c>
      <c r="S308" t="n">
        <v>17.37</v>
      </c>
      <c r="T308" t="n">
        <v>4939.73</v>
      </c>
      <c r="U308" t="n">
        <v>0.55</v>
      </c>
      <c r="V308" t="n">
        <v>0.73</v>
      </c>
      <c r="W308" t="n">
        <v>1.17</v>
      </c>
      <c r="X308" t="n">
        <v>0.32</v>
      </c>
      <c r="Y308" t="n">
        <v>1</v>
      </c>
      <c r="Z308" t="n">
        <v>10</v>
      </c>
    </row>
    <row r="309">
      <c r="A309" t="n">
        <v>17</v>
      </c>
      <c r="B309" t="n">
        <v>125</v>
      </c>
      <c r="C309" t="inlineStr">
        <is>
          <t xml:space="preserve">CONCLUIDO	</t>
        </is>
      </c>
      <c r="D309" t="n">
        <v>9.459</v>
      </c>
      <c r="E309" t="n">
        <v>10.57</v>
      </c>
      <c r="F309" t="n">
        <v>7.01</v>
      </c>
      <c r="G309" t="n">
        <v>24.75</v>
      </c>
      <c r="H309" t="n">
        <v>0.37</v>
      </c>
      <c r="I309" t="n">
        <v>17</v>
      </c>
      <c r="J309" t="n">
        <v>250.2</v>
      </c>
      <c r="K309" t="n">
        <v>58.47</v>
      </c>
      <c r="L309" t="n">
        <v>5.25</v>
      </c>
      <c r="M309" t="n">
        <v>15</v>
      </c>
      <c r="N309" t="n">
        <v>61.47</v>
      </c>
      <c r="O309" t="n">
        <v>31091.59</v>
      </c>
      <c r="P309" t="n">
        <v>111.1</v>
      </c>
      <c r="Q309" t="n">
        <v>204.15</v>
      </c>
      <c r="R309" t="n">
        <v>31.9</v>
      </c>
      <c r="S309" t="n">
        <v>17.37</v>
      </c>
      <c r="T309" t="n">
        <v>5106.9</v>
      </c>
      <c r="U309" t="n">
        <v>0.54</v>
      </c>
      <c r="V309" t="n">
        <v>0.73</v>
      </c>
      <c r="W309" t="n">
        <v>1.16</v>
      </c>
      <c r="X309" t="n">
        <v>0.32</v>
      </c>
      <c r="Y309" t="n">
        <v>1</v>
      </c>
      <c r="Z309" t="n">
        <v>10</v>
      </c>
    </row>
    <row r="310">
      <c r="A310" t="n">
        <v>18</v>
      </c>
      <c r="B310" t="n">
        <v>125</v>
      </c>
      <c r="C310" t="inlineStr">
        <is>
          <t xml:space="preserve">CONCLUIDO	</t>
        </is>
      </c>
      <c r="D310" t="n">
        <v>9.513</v>
      </c>
      <c r="E310" t="n">
        <v>10.51</v>
      </c>
      <c r="F310" t="n">
        <v>7</v>
      </c>
      <c r="G310" t="n">
        <v>26.25</v>
      </c>
      <c r="H310" t="n">
        <v>0.39</v>
      </c>
      <c r="I310" t="n">
        <v>16</v>
      </c>
      <c r="J310" t="n">
        <v>250.64</v>
      </c>
      <c r="K310" t="n">
        <v>58.47</v>
      </c>
      <c r="L310" t="n">
        <v>5.5</v>
      </c>
      <c r="M310" t="n">
        <v>14</v>
      </c>
      <c r="N310" t="n">
        <v>61.67</v>
      </c>
      <c r="O310" t="n">
        <v>31147.02</v>
      </c>
      <c r="P310" t="n">
        <v>110.75</v>
      </c>
      <c r="Q310" t="n">
        <v>204.19</v>
      </c>
      <c r="R310" t="n">
        <v>31.58</v>
      </c>
      <c r="S310" t="n">
        <v>17.37</v>
      </c>
      <c r="T310" t="n">
        <v>4953.92</v>
      </c>
      <c r="U310" t="n">
        <v>0.55</v>
      </c>
      <c r="V310" t="n">
        <v>0.73</v>
      </c>
      <c r="W310" t="n">
        <v>1.16</v>
      </c>
      <c r="X310" t="n">
        <v>0.31</v>
      </c>
      <c r="Y310" t="n">
        <v>1</v>
      </c>
      <c r="Z310" t="n">
        <v>10</v>
      </c>
    </row>
    <row r="311">
      <c r="A311" t="n">
        <v>19</v>
      </c>
      <c r="B311" t="n">
        <v>125</v>
      </c>
      <c r="C311" t="inlineStr">
        <is>
          <t xml:space="preserve">CONCLUIDO	</t>
        </is>
      </c>
      <c r="D311" t="n">
        <v>9.588200000000001</v>
      </c>
      <c r="E311" t="n">
        <v>10.43</v>
      </c>
      <c r="F311" t="n">
        <v>6.96</v>
      </c>
      <c r="G311" t="n">
        <v>27.86</v>
      </c>
      <c r="H311" t="n">
        <v>0.41</v>
      </c>
      <c r="I311" t="n">
        <v>15</v>
      </c>
      <c r="J311" t="n">
        <v>251.09</v>
      </c>
      <c r="K311" t="n">
        <v>58.47</v>
      </c>
      <c r="L311" t="n">
        <v>5.75</v>
      </c>
      <c r="M311" t="n">
        <v>13</v>
      </c>
      <c r="N311" t="n">
        <v>61.87</v>
      </c>
      <c r="O311" t="n">
        <v>31202.53</v>
      </c>
      <c r="P311" t="n">
        <v>110.19</v>
      </c>
      <c r="Q311" t="n">
        <v>204.18</v>
      </c>
      <c r="R311" t="n">
        <v>30.51</v>
      </c>
      <c r="S311" t="n">
        <v>17.37</v>
      </c>
      <c r="T311" t="n">
        <v>4422.68</v>
      </c>
      <c r="U311" t="n">
        <v>0.57</v>
      </c>
      <c r="V311" t="n">
        <v>0.73</v>
      </c>
      <c r="W311" t="n">
        <v>1.15</v>
      </c>
      <c r="X311" t="n">
        <v>0.27</v>
      </c>
      <c r="Y311" t="n">
        <v>1</v>
      </c>
      <c r="Z311" t="n">
        <v>10</v>
      </c>
    </row>
    <row r="312">
      <c r="A312" t="n">
        <v>20</v>
      </c>
      <c r="B312" t="n">
        <v>125</v>
      </c>
      <c r="C312" t="inlineStr">
        <is>
          <t xml:space="preserve">CONCLUIDO	</t>
        </is>
      </c>
      <c r="D312" t="n">
        <v>9.579599999999999</v>
      </c>
      <c r="E312" t="n">
        <v>10.44</v>
      </c>
      <c r="F312" t="n">
        <v>6.97</v>
      </c>
      <c r="G312" t="n">
        <v>27.89</v>
      </c>
      <c r="H312" t="n">
        <v>0.42</v>
      </c>
      <c r="I312" t="n">
        <v>15</v>
      </c>
      <c r="J312" t="n">
        <v>251.55</v>
      </c>
      <c r="K312" t="n">
        <v>58.47</v>
      </c>
      <c r="L312" t="n">
        <v>6</v>
      </c>
      <c r="M312" t="n">
        <v>13</v>
      </c>
      <c r="N312" t="n">
        <v>62.07</v>
      </c>
      <c r="O312" t="n">
        <v>31258.11</v>
      </c>
      <c r="P312" t="n">
        <v>110.15</v>
      </c>
      <c r="Q312" t="n">
        <v>204.15</v>
      </c>
      <c r="R312" t="n">
        <v>30.64</v>
      </c>
      <c r="S312" t="n">
        <v>17.37</v>
      </c>
      <c r="T312" t="n">
        <v>4485.88</v>
      </c>
      <c r="U312" t="n">
        <v>0.57</v>
      </c>
      <c r="V312" t="n">
        <v>0.73</v>
      </c>
      <c r="W312" t="n">
        <v>1.16</v>
      </c>
      <c r="X312" t="n">
        <v>0.28</v>
      </c>
      <c r="Y312" t="n">
        <v>1</v>
      </c>
      <c r="Z312" t="n">
        <v>10</v>
      </c>
    </row>
    <row r="313">
      <c r="A313" t="n">
        <v>21</v>
      </c>
      <c r="B313" t="n">
        <v>125</v>
      </c>
      <c r="C313" t="inlineStr">
        <is>
          <t xml:space="preserve">CONCLUIDO	</t>
        </is>
      </c>
      <c r="D313" t="n">
        <v>9.646000000000001</v>
      </c>
      <c r="E313" t="n">
        <v>10.37</v>
      </c>
      <c r="F313" t="n">
        <v>6.95</v>
      </c>
      <c r="G313" t="n">
        <v>29.78</v>
      </c>
      <c r="H313" t="n">
        <v>0.44</v>
      </c>
      <c r="I313" t="n">
        <v>14</v>
      </c>
      <c r="J313" t="n">
        <v>252</v>
      </c>
      <c r="K313" t="n">
        <v>58.47</v>
      </c>
      <c r="L313" t="n">
        <v>6.25</v>
      </c>
      <c r="M313" t="n">
        <v>12</v>
      </c>
      <c r="N313" t="n">
        <v>62.27</v>
      </c>
      <c r="O313" t="n">
        <v>31313.77</v>
      </c>
      <c r="P313" t="n">
        <v>109.75</v>
      </c>
      <c r="Q313" t="n">
        <v>204.17</v>
      </c>
      <c r="R313" t="n">
        <v>29.75</v>
      </c>
      <c r="S313" t="n">
        <v>17.37</v>
      </c>
      <c r="T313" t="n">
        <v>4048.08</v>
      </c>
      <c r="U313" t="n">
        <v>0.58</v>
      </c>
      <c r="V313" t="n">
        <v>0.73</v>
      </c>
      <c r="W313" t="n">
        <v>1.16</v>
      </c>
      <c r="X313" t="n">
        <v>0.26</v>
      </c>
      <c r="Y313" t="n">
        <v>1</v>
      </c>
      <c r="Z313" t="n">
        <v>10</v>
      </c>
    </row>
    <row r="314">
      <c r="A314" t="n">
        <v>22</v>
      </c>
      <c r="B314" t="n">
        <v>125</v>
      </c>
      <c r="C314" t="inlineStr">
        <is>
          <t xml:space="preserve">CONCLUIDO	</t>
        </is>
      </c>
      <c r="D314" t="n">
        <v>9.646599999999999</v>
      </c>
      <c r="E314" t="n">
        <v>10.37</v>
      </c>
      <c r="F314" t="n">
        <v>6.95</v>
      </c>
      <c r="G314" t="n">
        <v>29.78</v>
      </c>
      <c r="H314" t="n">
        <v>0.46</v>
      </c>
      <c r="I314" t="n">
        <v>14</v>
      </c>
      <c r="J314" t="n">
        <v>252.45</v>
      </c>
      <c r="K314" t="n">
        <v>58.47</v>
      </c>
      <c r="L314" t="n">
        <v>6.5</v>
      </c>
      <c r="M314" t="n">
        <v>12</v>
      </c>
      <c r="N314" t="n">
        <v>62.47</v>
      </c>
      <c r="O314" t="n">
        <v>31369.49</v>
      </c>
      <c r="P314" t="n">
        <v>109.47</v>
      </c>
      <c r="Q314" t="n">
        <v>204.16</v>
      </c>
      <c r="R314" t="n">
        <v>29.85</v>
      </c>
      <c r="S314" t="n">
        <v>17.37</v>
      </c>
      <c r="T314" t="n">
        <v>4096.94</v>
      </c>
      <c r="U314" t="n">
        <v>0.58</v>
      </c>
      <c r="V314" t="n">
        <v>0.74</v>
      </c>
      <c r="W314" t="n">
        <v>1.16</v>
      </c>
      <c r="X314" t="n">
        <v>0.26</v>
      </c>
      <c r="Y314" t="n">
        <v>1</v>
      </c>
      <c r="Z314" t="n">
        <v>10</v>
      </c>
    </row>
    <row r="315">
      <c r="A315" t="n">
        <v>23</v>
      </c>
      <c r="B315" t="n">
        <v>125</v>
      </c>
      <c r="C315" t="inlineStr">
        <is>
          <t xml:space="preserve">CONCLUIDO	</t>
        </is>
      </c>
      <c r="D315" t="n">
        <v>9.7056</v>
      </c>
      <c r="E315" t="n">
        <v>10.3</v>
      </c>
      <c r="F315" t="n">
        <v>6.93</v>
      </c>
      <c r="G315" t="n">
        <v>32</v>
      </c>
      <c r="H315" t="n">
        <v>0.47</v>
      </c>
      <c r="I315" t="n">
        <v>13</v>
      </c>
      <c r="J315" t="n">
        <v>252.9</v>
      </c>
      <c r="K315" t="n">
        <v>58.47</v>
      </c>
      <c r="L315" t="n">
        <v>6.75</v>
      </c>
      <c r="M315" t="n">
        <v>11</v>
      </c>
      <c r="N315" t="n">
        <v>62.68</v>
      </c>
      <c r="O315" t="n">
        <v>31425.3</v>
      </c>
      <c r="P315" t="n">
        <v>109.31</v>
      </c>
      <c r="Q315" t="n">
        <v>204.14</v>
      </c>
      <c r="R315" t="n">
        <v>29.37</v>
      </c>
      <c r="S315" t="n">
        <v>17.37</v>
      </c>
      <c r="T315" t="n">
        <v>3859.9</v>
      </c>
      <c r="U315" t="n">
        <v>0.59</v>
      </c>
      <c r="V315" t="n">
        <v>0.74</v>
      </c>
      <c r="W315" t="n">
        <v>1.16</v>
      </c>
      <c r="X315" t="n">
        <v>0.24</v>
      </c>
      <c r="Y315" t="n">
        <v>1</v>
      </c>
      <c r="Z315" t="n">
        <v>10</v>
      </c>
    </row>
    <row r="316">
      <c r="A316" t="n">
        <v>24</v>
      </c>
      <c r="B316" t="n">
        <v>125</v>
      </c>
      <c r="C316" t="inlineStr">
        <is>
          <t xml:space="preserve">CONCLUIDO	</t>
        </is>
      </c>
      <c r="D316" t="n">
        <v>9.7027</v>
      </c>
      <c r="E316" t="n">
        <v>10.31</v>
      </c>
      <c r="F316" t="n">
        <v>6.94</v>
      </c>
      <c r="G316" t="n">
        <v>32.01</v>
      </c>
      <c r="H316" t="n">
        <v>0.49</v>
      </c>
      <c r="I316" t="n">
        <v>13</v>
      </c>
      <c r="J316" t="n">
        <v>253.35</v>
      </c>
      <c r="K316" t="n">
        <v>58.47</v>
      </c>
      <c r="L316" t="n">
        <v>7</v>
      </c>
      <c r="M316" t="n">
        <v>11</v>
      </c>
      <c r="N316" t="n">
        <v>62.88</v>
      </c>
      <c r="O316" t="n">
        <v>31481.17</v>
      </c>
      <c r="P316" t="n">
        <v>109.13</v>
      </c>
      <c r="Q316" t="n">
        <v>204.16</v>
      </c>
      <c r="R316" t="n">
        <v>29.41</v>
      </c>
      <c r="S316" t="n">
        <v>17.37</v>
      </c>
      <c r="T316" t="n">
        <v>3882.87</v>
      </c>
      <c r="U316" t="n">
        <v>0.59</v>
      </c>
      <c r="V316" t="n">
        <v>0.74</v>
      </c>
      <c r="W316" t="n">
        <v>1.16</v>
      </c>
      <c r="X316" t="n">
        <v>0.24</v>
      </c>
      <c r="Y316" t="n">
        <v>1</v>
      </c>
      <c r="Z316" t="n">
        <v>10</v>
      </c>
    </row>
    <row r="317">
      <c r="A317" t="n">
        <v>25</v>
      </c>
      <c r="B317" t="n">
        <v>125</v>
      </c>
      <c r="C317" t="inlineStr">
        <is>
          <t xml:space="preserve">CONCLUIDO	</t>
        </is>
      </c>
      <c r="D317" t="n">
        <v>9.761100000000001</v>
      </c>
      <c r="E317" t="n">
        <v>10.24</v>
      </c>
      <c r="F317" t="n">
        <v>6.92</v>
      </c>
      <c r="G317" t="n">
        <v>34.61</v>
      </c>
      <c r="H317" t="n">
        <v>0.51</v>
      </c>
      <c r="I317" t="n">
        <v>12</v>
      </c>
      <c r="J317" t="n">
        <v>253.81</v>
      </c>
      <c r="K317" t="n">
        <v>58.47</v>
      </c>
      <c r="L317" t="n">
        <v>7.25</v>
      </c>
      <c r="M317" t="n">
        <v>10</v>
      </c>
      <c r="N317" t="n">
        <v>63.08</v>
      </c>
      <c r="O317" t="n">
        <v>31537.13</v>
      </c>
      <c r="P317" t="n">
        <v>108.98</v>
      </c>
      <c r="Q317" t="n">
        <v>204.14</v>
      </c>
      <c r="R317" t="n">
        <v>28.86</v>
      </c>
      <c r="S317" t="n">
        <v>17.37</v>
      </c>
      <c r="T317" t="n">
        <v>3613.82</v>
      </c>
      <c r="U317" t="n">
        <v>0.6</v>
      </c>
      <c r="V317" t="n">
        <v>0.74</v>
      </c>
      <c r="W317" t="n">
        <v>1.16</v>
      </c>
      <c r="X317" t="n">
        <v>0.23</v>
      </c>
      <c r="Y317" t="n">
        <v>1</v>
      </c>
      <c r="Z317" t="n">
        <v>10</v>
      </c>
    </row>
    <row r="318">
      <c r="A318" t="n">
        <v>26</v>
      </c>
      <c r="B318" t="n">
        <v>125</v>
      </c>
      <c r="C318" t="inlineStr">
        <is>
          <t xml:space="preserve">CONCLUIDO	</t>
        </is>
      </c>
      <c r="D318" t="n">
        <v>9.7659</v>
      </c>
      <c r="E318" t="n">
        <v>10.24</v>
      </c>
      <c r="F318" t="n">
        <v>6.92</v>
      </c>
      <c r="G318" t="n">
        <v>34.58</v>
      </c>
      <c r="H318" t="n">
        <v>0.52</v>
      </c>
      <c r="I318" t="n">
        <v>12</v>
      </c>
      <c r="J318" t="n">
        <v>254.26</v>
      </c>
      <c r="K318" t="n">
        <v>58.47</v>
      </c>
      <c r="L318" t="n">
        <v>7.5</v>
      </c>
      <c r="M318" t="n">
        <v>10</v>
      </c>
      <c r="N318" t="n">
        <v>63.29</v>
      </c>
      <c r="O318" t="n">
        <v>31593.16</v>
      </c>
      <c r="P318" t="n">
        <v>108.81</v>
      </c>
      <c r="Q318" t="n">
        <v>204.14</v>
      </c>
      <c r="R318" t="n">
        <v>28.86</v>
      </c>
      <c r="S318" t="n">
        <v>17.37</v>
      </c>
      <c r="T318" t="n">
        <v>3612.21</v>
      </c>
      <c r="U318" t="n">
        <v>0.6</v>
      </c>
      <c r="V318" t="n">
        <v>0.74</v>
      </c>
      <c r="W318" t="n">
        <v>1.16</v>
      </c>
      <c r="X318" t="n">
        <v>0.23</v>
      </c>
      <c r="Y318" t="n">
        <v>1</v>
      </c>
      <c r="Z318" t="n">
        <v>10</v>
      </c>
    </row>
    <row r="319">
      <c r="A319" t="n">
        <v>27</v>
      </c>
      <c r="B319" t="n">
        <v>125</v>
      </c>
      <c r="C319" t="inlineStr">
        <is>
          <t xml:space="preserve">CONCLUIDO	</t>
        </is>
      </c>
      <c r="D319" t="n">
        <v>9.8436</v>
      </c>
      <c r="E319" t="n">
        <v>10.16</v>
      </c>
      <c r="F319" t="n">
        <v>6.88</v>
      </c>
      <c r="G319" t="n">
        <v>37.54</v>
      </c>
      <c r="H319" t="n">
        <v>0.54</v>
      </c>
      <c r="I319" t="n">
        <v>11</v>
      </c>
      <c r="J319" t="n">
        <v>254.72</v>
      </c>
      <c r="K319" t="n">
        <v>58.47</v>
      </c>
      <c r="L319" t="n">
        <v>7.75</v>
      </c>
      <c r="M319" t="n">
        <v>9</v>
      </c>
      <c r="N319" t="n">
        <v>63.49</v>
      </c>
      <c r="O319" t="n">
        <v>31649.26</v>
      </c>
      <c r="P319" t="n">
        <v>107.91</v>
      </c>
      <c r="Q319" t="n">
        <v>204.16</v>
      </c>
      <c r="R319" t="n">
        <v>27.72</v>
      </c>
      <c r="S319" t="n">
        <v>17.37</v>
      </c>
      <c r="T319" t="n">
        <v>3049.3</v>
      </c>
      <c r="U319" t="n">
        <v>0.63</v>
      </c>
      <c r="V319" t="n">
        <v>0.74</v>
      </c>
      <c r="W319" t="n">
        <v>1.15</v>
      </c>
      <c r="X319" t="n">
        <v>0.19</v>
      </c>
      <c r="Y319" t="n">
        <v>1</v>
      </c>
      <c r="Z319" t="n">
        <v>10</v>
      </c>
    </row>
    <row r="320">
      <c r="A320" t="n">
        <v>28</v>
      </c>
      <c r="B320" t="n">
        <v>125</v>
      </c>
      <c r="C320" t="inlineStr">
        <is>
          <t xml:space="preserve">CONCLUIDO	</t>
        </is>
      </c>
      <c r="D320" t="n">
        <v>9.842499999999999</v>
      </c>
      <c r="E320" t="n">
        <v>10.16</v>
      </c>
      <c r="F320" t="n">
        <v>6.88</v>
      </c>
      <c r="G320" t="n">
        <v>37.55</v>
      </c>
      <c r="H320" t="n">
        <v>0.5600000000000001</v>
      </c>
      <c r="I320" t="n">
        <v>11</v>
      </c>
      <c r="J320" t="n">
        <v>255.17</v>
      </c>
      <c r="K320" t="n">
        <v>58.47</v>
      </c>
      <c r="L320" t="n">
        <v>8</v>
      </c>
      <c r="M320" t="n">
        <v>9</v>
      </c>
      <c r="N320" t="n">
        <v>63.7</v>
      </c>
      <c r="O320" t="n">
        <v>31705.44</v>
      </c>
      <c r="P320" t="n">
        <v>107.93</v>
      </c>
      <c r="Q320" t="n">
        <v>204.14</v>
      </c>
      <c r="R320" t="n">
        <v>27.86</v>
      </c>
      <c r="S320" t="n">
        <v>17.37</v>
      </c>
      <c r="T320" t="n">
        <v>3118.4</v>
      </c>
      <c r="U320" t="n">
        <v>0.62</v>
      </c>
      <c r="V320" t="n">
        <v>0.74</v>
      </c>
      <c r="W320" t="n">
        <v>1.15</v>
      </c>
      <c r="X320" t="n">
        <v>0.19</v>
      </c>
      <c r="Y320" t="n">
        <v>1</v>
      </c>
      <c r="Z320" t="n">
        <v>10</v>
      </c>
    </row>
    <row r="321">
      <c r="A321" t="n">
        <v>29</v>
      </c>
      <c r="B321" t="n">
        <v>125</v>
      </c>
      <c r="C321" t="inlineStr">
        <is>
          <t xml:space="preserve">CONCLUIDO	</t>
        </is>
      </c>
      <c r="D321" t="n">
        <v>9.8385</v>
      </c>
      <c r="E321" t="n">
        <v>10.16</v>
      </c>
      <c r="F321" t="n">
        <v>6.89</v>
      </c>
      <c r="G321" t="n">
        <v>37.57</v>
      </c>
      <c r="H321" t="n">
        <v>0.57</v>
      </c>
      <c r="I321" t="n">
        <v>11</v>
      </c>
      <c r="J321" t="n">
        <v>255.63</v>
      </c>
      <c r="K321" t="n">
        <v>58.47</v>
      </c>
      <c r="L321" t="n">
        <v>8.25</v>
      </c>
      <c r="M321" t="n">
        <v>9</v>
      </c>
      <c r="N321" t="n">
        <v>63.91</v>
      </c>
      <c r="O321" t="n">
        <v>31761.69</v>
      </c>
      <c r="P321" t="n">
        <v>107.98</v>
      </c>
      <c r="Q321" t="n">
        <v>204.15</v>
      </c>
      <c r="R321" t="n">
        <v>28.08</v>
      </c>
      <c r="S321" t="n">
        <v>17.37</v>
      </c>
      <c r="T321" t="n">
        <v>3225.54</v>
      </c>
      <c r="U321" t="n">
        <v>0.62</v>
      </c>
      <c r="V321" t="n">
        <v>0.74</v>
      </c>
      <c r="W321" t="n">
        <v>1.15</v>
      </c>
      <c r="X321" t="n">
        <v>0.2</v>
      </c>
      <c r="Y321" t="n">
        <v>1</v>
      </c>
      <c r="Z321" t="n">
        <v>10</v>
      </c>
    </row>
    <row r="322">
      <c r="A322" t="n">
        <v>30</v>
      </c>
      <c r="B322" t="n">
        <v>125</v>
      </c>
      <c r="C322" t="inlineStr">
        <is>
          <t xml:space="preserve">CONCLUIDO	</t>
        </is>
      </c>
      <c r="D322" t="n">
        <v>9.8369</v>
      </c>
      <c r="E322" t="n">
        <v>10.17</v>
      </c>
      <c r="F322" t="n">
        <v>6.89</v>
      </c>
      <c r="G322" t="n">
        <v>37.58</v>
      </c>
      <c r="H322" t="n">
        <v>0.59</v>
      </c>
      <c r="I322" t="n">
        <v>11</v>
      </c>
      <c r="J322" t="n">
        <v>256.09</v>
      </c>
      <c r="K322" t="n">
        <v>58.47</v>
      </c>
      <c r="L322" t="n">
        <v>8.5</v>
      </c>
      <c r="M322" t="n">
        <v>9</v>
      </c>
      <c r="N322" t="n">
        <v>64.11</v>
      </c>
      <c r="O322" t="n">
        <v>31818.02</v>
      </c>
      <c r="P322" t="n">
        <v>107.75</v>
      </c>
      <c r="Q322" t="n">
        <v>204.14</v>
      </c>
      <c r="R322" t="n">
        <v>27.87</v>
      </c>
      <c r="S322" t="n">
        <v>17.37</v>
      </c>
      <c r="T322" t="n">
        <v>3122.55</v>
      </c>
      <c r="U322" t="n">
        <v>0.62</v>
      </c>
      <c r="V322" t="n">
        <v>0.74</v>
      </c>
      <c r="W322" t="n">
        <v>1.16</v>
      </c>
      <c r="X322" t="n">
        <v>0.2</v>
      </c>
      <c r="Y322" t="n">
        <v>1</v>
      </c>
      <c r="Z322" t="n">
        <v>10</v>
      </c>
    </row>
    <row r="323">
      <c r="A323" t="n">
        <v>31</v>
      </c>
      <c r="B323" t="n">
        <v>125</v>
      </c>
      <c r="C323" t="inlineStr">
        <is>
          <t xml:space="preserve">CONCLUIDO	</t>
        </is>
      </c>
      <c r="D323" t="n">
        <v>9.9078</v>
      </c>
      <c r="E323" t="n">
        <v>10.09</v>
      </c>
      <c r="F323" t="n">
        <v>6.86</v>
      </c>
      <c r="G323" t="n">
        <v>41.18</v>
      </c>
      <c r="H323" t="n">
        <v>0.61</v>
      </c>
      <c r="I323" t="n">
        <v>10</v>
      </c>
      <c r="J323" t="n">
        <v>256.54</v>
      </c>
      <c r="K323" t="n">
        <v>58.47</v>
      </c>
      <c r="L323" t="n">
        <v>8.75</v>
      </c>
      <c r="M323" t="n">
        <v>8</v>
      </c>
      <c r="N323" t="n">
        <v>64.31999999999999</v>
      </c>
      <c r="O323" t="n">
        <v>31874.43</v>
      </c>
      <c r="P323" t="n">
        <v>107.24</v>
      </c>
      <c r="Q323" t="n">
        <v>204.16</v>
      </c>
      <c r="R323" t="n">
        <v>27.27</v>
      </c>
      <c r="S323" t="n">
        <v>17.37</v>
      </c>
      <c r="T323" t="n">
        <v>2826.18</v>
      </c>
      <c r="U323" t="n">
        <v>0.64</v>
      </c>
      <c r="V323" t="n">
        <v>0.74</v>
      </c>
      <c r="W323" t="n">
        <v>1.15</v>
      </c>
      <c r="X323" t="n">
        <v>0.17</v>
      </c>
      <c r="Y323" t="n">
        <v>1</v>
      </c>
      <c r="Z323" t="n">
        <v>10</v>
      </c>
    </row>
    <row r="324">
      <c r="A324" t="n">
        <v>32</v>
      </c>
      <c r="B324" t="n">
        <v>125</v>
      </c>
      <c r="C324" t="inlineStr">
        <is>
          <t xml:space="preserve">CONCLUIDO	</t>
        </is>
      </c>
      <c r="D324" t="n">
        <v>9.9048</v>
      </c>
      <c r="E324" t="n">
        <v>10.1</v>
      </c>
      <c r="F324" t="n">
        <v>6.87</v>
      </c>
      <c r="G324" t="n">
        <v>41.2</v>
      </c>
      <c r="H324" t="n">
        <v>0.62</v>
      </c>
      <c r="I324" t="n">
        <v>10</v>
      </c>
      <c r="J324" t="n">
        <v>257</v>
      </c>
      <c r="K324" t="n">
        <v>58.47</v>
      </c>
      <c r="L324" t="n">
        <v>9</v>
      </c>
      <c r="M324" t="n">
        <v>8</v>
      </c>
      <c r="N324" t="n">
        <v>64.53</v>
      </c>
      <c r="O324" t="n">
        <v>31931.04</v>
      </c>
      <c r="P324" t="n">
        <v>107.3</v>
      </c>
      <c r="Q324" t="n">
        <v>204.2</v>
      </c>
      <c r="R324" t="n">
        <v>27.23</v>
      </c>
      <c r="S324" t="n">
        <v>17.37</v>
      </c>
      <c r="T324" t="n">
        <v>2805.52</v>
      </c>
      <c r="U324" t="n">
        <v>0.64</v>
      </c>
      <c r="V324" t="n">
        <v>0.74</v>
      </c>
      <c r="W324" t="n">
        <v>1.15</v>
      </c>
      <c r="X324" t="n">
        <v>0.18</v>
      </c>
      <c r="Y324" t="n">
        <v>1</v>
      </c>
      <c r="Z324" t="n">
        <v>10</v>
      </c>
    </row>
    <row r="325">
      <c r="A325" t="n">
        <v>33</v>
      </c>
      <c r="B325" t="n">
        <v>125</v>
      </c>
      <c r="C325" t="inlineStr">
        <is>
          <t xml:space="preserve">CONCLUIDO	</t>
        </is>
      </c>
      <c r="D325" t="n">
        <v>9.9078</v>
      </c>
      <c r="E325" t="n">
        <v>10.09</v>
      </c>
      <c r="F325" t="n">
        <v>6.86</v>
      </c>
      <c r="G325" t="n">
        <v>41.18</v>
      </c>
      <c r="H325" t="n">
        <v>0.64</v>
      </c>
      <c r="I325" t="n">
        <v>10</v>
      </c>
      <c r="J325" t="n">
        <v>257.46</v>
      </c>
      <c r="K325" t="n">
        <v>58.47</v>
      </c>
      <c r="L325" t="n">
        <v>9.25</v>
      </c>
      <c r="M325" t="n">
        <v>8</v>
      </c>
      <c r="N325" t="n">
        <v>64.73999999999999</v>
      </c>
      <c r="O325" t="n">
        <v>31987.61</v>
      </c>
      <c r="P325" t="n">
        <v>107.37</v>
      </c>
      <c r="Q325" t="n">
        <v>204.17</v>
      </c>
      <c r="R325" t="n">
        <v>27.15</v>
      </c>
      <c r="S325" t="n">
        <v>17.37</v>
      </c>
      <c r="T325" t="n">
        <v>2765.29</v>
      </c>
      <c r="U325" t="n">
        <v>0.64</v>
      </c>
      <c r="V325" t="n">
        <v>0.74</v>
      </c>
      <c r="W325" t="n">
        <v>1.15</v>
      </c>
      <c r="X325" t="n">
        <v>0.17</v>
      </c>
      <c r="Y325" t="n">
        <v>1</v>
      </c>
      <c r="Z325" t="n">
        <v>10</v>
      </c>
    </row>
    <row r="326">
      <c r="A326" t="n">
        <v>34</v>
      </c>
      <c r="B326" t="n">
        <v>125</v>
      </c>
      <c r="C326" t="inlineStr">
        <is>
          <t xml:space="preserve">CONCLUIDO	</t>
        </is>
      </c>
      <c r="D326" t="n">
        <v>9.903700000000001</v>
      </c>
      <c r="E326" t="n">
        <v>10.1</v>
      </c>
      <c r="F326" t="n">
        <v>6.87</v>
      </c>
      <c r="G326" t="n">
        <v>41.21</v>
      </c>
      <c r="H326" t="n">
        <v>0.66</v>
      </c>
      <c r="I326" t="n">
        <v>10</v>
      </c>
      <c r="J326" t="n">
        <v>257.92</v>
      </c>
      <c r="K326" t="n">
        <v>58.47</v>
      </c>
      <c r="L326" t="n">
        <v>9.5</v>
      </c>
      <c r="M326" t="n">
        <v>8</v>
      </c>
      <c r="N326" t="n">
        <v>64.95</v>
      </c>
      <c r="O326" t="n">
        <v>32044.25</v>
      </c>
      <c r="P326" t="n">
        <v>107.02</v>
      </c>
      <c r="Q326" t="n">
        <v>204.14</v>
      </c>
      <c r="R326" t="n">
        <v>27.24</v>
      </c>
      <c r="S326" t="n">
        <v>17.37</v>
      </c>
      <c r="T326" t="n">
        <v>2813.88</v>
      </c>
      <c r="U326" t="n">
        <v>0.64</v>
      </c>
      <c r="V326" t="n">
        <v>0.74</v>
      </c>
      <c r="W326" t="n">
        <v>1.15</v>
      </c>
      <c r="X326" t="n">
        <v>0.18</v>
      </c>
      <c r="Y326" t="n">
        <v>1</v>
      </c>
      <c r="Z326" t="n">
        <v>10</v>
      </c>
    </row>
    <row r="327">
      <c r="A327" t="n">
        <v>35</v>
      </c>
      <c r="B327" t="n">
        <v>125</v>
      </c>
      <c r="C327" t="inlineStr">
        <is>
          <t xml:space="preserve">CONCLUIDO	</t>
        </is>
      </c>
      <c r="D327" t="n">
        <v>9.9621</v>
      </c>
      <c r="E327" t="n">
        <v>10.04</v>
      </c>
      <c r="F327" t="n">
        <v>6.86</v>
      </c>
      <c r="G327" t="n">
        <v>45.71</v>
      </c>
      <c r="H327" t="n">
        <v>0.67</v>
      </c>
      <c r="I327" t="n">
        <v>9</v>
      </c>
      <c r="J327" t="n">
        <v>258.38</v>
      </c>
      <c r="K327" t="n">
        <v>58.47</v>
      </c>
      <c r="L327" t="n">
        <v>9.75</v>
      </c>
      <c r="M327" t="n">
        <v>7</v>
      </c>
      <c r="N327" t="n">
        <v>65.16</v>
      </c>
      <c r="O327" t="n">
        <v>32100.97</v>
      </c>
      <c r="P327" t="n">
        <v>106.95</v>
      </c>
      <c r="Q327" t="n">
        <v>204.14</v>
      </c>
      <c r="R327" t="n">
        <v>26.9</v>
      </c>
      <c r="S327" t="n">
        <v>17.37</v>
      </c>
      <c r="T327" t="n">
        <v>2649.75</v>
      </c>
      <c r="U327" t="n">
        <v>0.65</v>
      </c>
      <c r="V327" t="n">
        <v>0.74</v>
      </c>
      <c r="W327" t="n">
        <v>1.15</v>
      </c>
      <c r="X327" t="n">
        <v>0.17</v>
      </c>
      <c r="Y327" t="n">
        <v>1</v>
      </c>
      <c r="Z327" t="n">
        <v>10</v>
      </c>
    </row>
    <row r="328">
      <c r="A328" t="n">
        <v>36</v>
      </c>
      <c r="B328" t="n">
        <v>125</v>
      </c>
      <c r="C328" t="inlineStr">
        <is>
          <t xml:space="preserve">CONCLUIDO	</t>
        </is>
      </c>
      <c r="D328" t="n">
        <v>9.961</v>
      </c>
      <c r="E328" t="n">
        <v>10.04</v>
      </c>
      <c r="F328" t="n">
        <v>6.86</v>
      </c>
      <c r="G328" t="n">
        <v>45.71</v>
      </c>
      <c r="H328" t="n">
        <v>0.6899999999999999</v>
      </c>
      <c r="I328" t="n">
        <v>9</v>
      </c>
      <c r="J328" t="n">
        <v>258.84</v>
      </c>
      <c r="K328" t="n">
        <v>58.47</v>
      </c>
      <c r="L328" t="n">
        <v>10</v>
      </c>
      <c r="M328" t="n">
        <v>7</v>
      </c>
      <c r="N328" t="n">
        <v>65.37</v>
      </c>
      <c r="O328" t="n">
        <v>32157.77</v>
      </c>
      <c r="P328" t="n">
        <v>107.08</v>
      </c>
      <c r="Q328" t="n">
        <v>204.15</v>
      </c>
      <c r="R328" t="n">
        <v>26.95</v>
      </c>
      <c r="S328" t="n">
        <v>17.37</v>
      </c>
      <c r="T328" t="n">
        <v>2671.87</v>
      </c>
      <c r="U328" t="n">
        <v>0.64</v>
      </c>
      <c r="V328" t="n">
        <v>0.74</v>
      </c>
      <c r="W328" t="n">
        <v>1.15</v>
      </c>
      <c r="X328" t="n">
        <v>0.17</v>
      </c>
      <c r="Y328" t="n">
        <v>1</v>
      </c>
      <c r="Z328" t="n">
        <v>10</v>
      </c>
    </row>
    <row r="329">
      <c r="A329" t="n">
        <v>37</v>
      </c>
      <c r="B329" t="n">
        <v>125</v>
      </c>
      <c r="C329" t="inlineStr">
        <is>
          <t xml:space="preserve">CONCLUIDO	</t>
        </is>
      </c>
      <c r="D329" t="n">
        <v>9.9657</v>
      </c>
      <c r="E329" t="n">
        <v>10.03</v>
      </c>
      <c r="F329" t="n">
        <v>6.85</v>
      </c>
      <c r="G329" t="n">
        <v>45.68</v>
      </c>
      <c r="H329" t="n">
        <v>0.7</v>
      </c>
      <c r="I329" t="n">
        <v>9</v>
      </c>
      <c r="J329" t="n">
        <v>259.3</v>
      </c>
      <c r="K329" t="n">
        <v>58.47</v>
      </c>
      <c r="L329" t="n">
        <v>10.25</v>
      </c>
      <c r="M329" t="n">
        <v>7</v>
      </c>
      <c r="N329" t="n">
        <v>65.58</v>
      </c>
      <c r="O329" t="n">
        <v>32214.64</v>
      </c>
      <c r="P329" t="n">
        <v>106.9</v>
      </c>
      <c r="Q329" t="n">
        <v>204.14</v>
      </c>
      <c r="R329" t="n">
        <v>26.89</v>
      </c>
      <c r="S329" t="n">
        <v>17.37</v>
      </c>
      <c r="T329" t="n">
        <v>2641.82</v>
      </c>
      <c r="U329" t="n">
        <v>0.65</v>
      </c>
      <c r="V329" t="n">
        <v>0.75</v>
      </c>
      <c r="W329" t="n">
        <v>1.15</v>
      </c>
      <c r="X329" t="n">
        <v>0.16</v>
      </c>
      <c r="Y329" t="n">
        <v>1</v>
      </c>
      <c r="Z329" t="n">
        <v>10</v>
      </c>
    </row>
    <row r="330">
      <c r="A330" t="n">
        <v>38</v>
      </c>
      <c r="B330" t="n">
        <v>125</v>
      </c>
      <c r="C330" t="inlineStr">
        <is>
          <t xml:space="preserve">CONCLUIDO	</t>
        </is>
      </c>
      <c r="D330" t="n">
        <v>9.9588</v>
      </c>
      <c r="E330" t="n">
        <v>10.04</v>
      </c>
      <c r="F330" t="n">
        <v>6.86</v>
      </c>
      <c r="G330" t="n">
        <v>45.73</v>
      </c>
      <c r="H330" t="n">
        <v>0.72</v>
      </c>
      <c r="I330" t="n">
        <v>9</v>
      </c>
      <c r="J330" t="n">
        <v>259.76</v>
      </c>
      <c r="K330" t="n">
        <v>58.47</v>
      </c>
      <c r="L330" t="n">
        <v>10.5</v>
      </c>
      <c r="M330" t="n">
        <v>7</v>
      </c>
      <c r="N330" t="n">
        <v>65.79000000000001</v>
      </c>
      <c r="O330" t="n">
        <v>32271.6</v>
      </c>
      <c r="P330" t="n">
        <v>106.81</v>
      </c>
      <c r="Q330" t="n">
        <v>204.14</v>
      </c>
      <c r="R330" t="n">
        <v>27.22</v>
      </c>
      <c r="S330" t="n">
        <v>17.37</v>
      </c>
      <c r="T330" t="n">
        <v>2807.1</v>
      </c>
      <c r="U330" t="n">
        <v>0.64</v>
      </c>
      <c r="V330" t="n">
        <v>0.74</v>
      </c>
      <c r="W330" t="n">
        <v>1.15</v>
      </c>
      <c r="X330" t="n">
        <v>0.17</v>
      </c>
      <c r="Y330" t="n">
        <v>1</v>
      </c>
      <c r="Z330" t="n">
        <v>10</v>
      </c>
    </row>
    <row r="331">
      <c r="A331" t="n">
        <v>39</v>
      </c>
      <c r="B331" t="n">
        <v>125</v>
      </c>
      <c r="C331" t="inlineStr">
        <is>
          <t xml:space="preserve">CONCLUIDO	</t>
        </is>
      </c>
      <c r="D331" t="n">
        <v>9.9651</v>
      </c>
      <c r="E331" t="n">
        <v>10.04</v>
      </c>
      <c r="F331" t="n">
        <v>6.85</v>
      </c>
      <c r="G331" t="n">
        <v>45.69</v>
      </c>
      <c r="H331" t="n">
        <v>0.74</v>
      </c>
      <c r="I331" t="n">
        <v>9</v>
      </c>
      <c r="J331" t="n">
        <v>260.23</v>
      </c>
      <c r="K331" t="n">
        <v>58.47</v>
      </c>
      <c r="L331" t="n">
        <v>10.75</v>
      </c>
      <c r="M331" t="n">
        <v>7</v>
      </c>
      <c r="N331" t="n">
        <v>66</v>
      </c>
      <c r="O331" t="n">
        <v>32328.64</v>
      </c>
      <c r="P331" t="n">
        <v>106.54</v>
      </c>
      <c r="Q331" t="n">
        <v>204.14</v>
      </c>
      <c r="R331" t="n">
        <v>26.84</v>
      </c>
      <c r="S331" t="n">
        <v>17.37</v>
      </c>
      <c r="T331" t="n">
        <v>2617.61</v>
      </c>
      <c r="U331" t="n">
        <v>0.65</v>
      </c>
      <c r="V331" t="n">
        <v>0.75</v>
      </c>
      <c r="W331" t="n">
        <v>1.15</v>
      </c>
      <c r="X331" t="n">
        <v>0.16</v>
      </c>
      <c r="Y331" t="n">
        <v>1</v>
      </c>
      <c r="Z331" t="n">
        <v>10</v>
      </c>
    </row>
    <row r="332">
      <c r="A332" t="n">
        <v>40</v>
      </c>
      <c r="B332" t="n">
        <v>125</v>
      </c>
      <c r="C332" t="inlineStr">
        <is>
          <t xml:space="preserve">CONCLUIDO	</t>
        </is>
      </c>
      <c r="D332" t="n">
        <v>10.034</v>
      </c>
      <c r="E332" t="n">
        <v>9.970000000000001</v>
      </c>
      <c r="F332" t="n">
        <v>6.83</v>
      </c>
      <c r="G332" t="n">
        <v>51.24</v>
      </c>
      <c r="H332" t="n">
        <v>0.75</v>
      </c>
      <c r="I332" t="n">
        <v>8</v>
      </c>
      <c r="J332" t="n">
        <v>260.69</v>
      </c>
      <c r="K332" t="n">
        <v>58.47</v>
      </c>
      <c r="L332" t="n">
        <v>11</v>
      </c>
      <c r="M332" t="n">
        <v>6</v>
      </c>
      <c r="N332" t="n">
        <v>66.20999999999999</v>
      </c>
      <c r="O332" t="n">
        <v>32385.75</v>
      </c>
      <c r="P332" t="n">
        <v>106.14</v>
      </c>
      <c r="Q332" t="n">
        <v>204.14</v>
      </c>
      <c r="R332" t="n">
        <v>26.17</v>
      </c>
      <c r="S332" t="n">
        <v>17.37</v>
      </c>
      <c r="T332" t="n">
        <v>2285.03</v>
      </c>
      <c r="U332" t="n">
        <v>0.66</v>
      </c>
      <c r="V332" t="n">
        <v>0.75</v>
      </c>
      <c r="W332" t="n">
        <v>1.15</v>
      </c>
      <c r="X332" t="n">
        <v>0.14</v>
      </c>
      <c r="Y332" t="n">
        <v>1</v>
      </c>
      <c r="Z332" t="n">
        <v>10</v>
      </c>
    </row>
    <row r="333">
      <c r="A333" t="n">
        <v>41</v>
      </c>
      <c r="B333" t="n">
        <v>125</v>
      </c>
      <c r="C333" t="inlineStr">
        <is>
          <t xml:space="preserve">CONCLUIDO	</t>
        </is>
      </c>
      <c r="D333" t="n">
        <v>10.0483</v>
      </c>
      <c r="E333" t="n">
        <v>9.949999999999999</v>
      </c>
      <c r="F333" t="n">
        <v>6.82</v>
      </c>
      <c r="G333" t="n">
        <v>51.13</v>
      </c>
      <c r="H333" t="n">
        <v>0.77</v>
      </c>
      <c r="I333" t="n">
        <v>8</v>
      </c>
      <c r="J333" t="n">
        <v>261.15</v>
      </c>
      <c r="K333" t="n">
        <v>58.47</v>
      </c>
      <c r="L333" t="n">
        <v>11.25</v>
      </c>
      <c r="M333" t="n">
        <v>6</v>
      </c>
      <c r="N333" t="n">
        <v>66.43000000000001</v>
      </c>
      <c r="O333" t="n">
        <v>32442.95</v>
      </c>
      <c r="P333" t="n">
        <v>105.72</v>
      </c>
      <c r="Q333" t="n">
        <v>204.14</v>
      </c>
      <c r="R333" t="n">
        <v>25.81</v>
      </c>
      <c r="S333" t="n">
        <v>17.37</v>
      </c>
      <c r="T333" t="n">
        <v>2106.08</v>
      </c>
      <c r="U333" t="n">
        <v>0.67</v>
      </c>
      <c r="V333" t="n">
        <v>0.75</v>
      </c>
      <c r="W333" t="n">
        <v>1.15</v>
      </c>
      <c r="X333" t="n">
        <v>0.13</v>
      </c>
      <c r="Y333" t="n">
        <v>1</v>
      </c>
      <c r="Z333" t="n">
        <v>10</v>
      </c>
    </row>
    <row r="334">
      <c r="A334" t="n">
        <v>42</v>
      </c>
      <c r="B334" t="n">
        <v>125</v>
      </c>
      <c r="C334" t="inlineStr">
        <is>
          <t xml:space="preserve">CONCLUIDO	</t>
        </is>
      </c>
      <c r="D334" t="n">
        <v>10.0413</v>
      </c>
      <c r="E334" t="n">
        <v>9.960000000000001</v>
      </c>
      <c r="F334" t="n">
        <v>6.82</v>
      </c>
      <c r="G334" t="n">
        <v>51.18</v>
      </c>
      <c r="H334" t="n">
        <v>0.78</v>
      </c>
      <c r="I334" t="n">
        <v>8</v>
      </c>
      <c r="J334" t="n">
        <v>261.62</v>
      </c>
      <c r="K334" t="n">
        <v>58.47</v>
      </c>
      <c r="L334" t="n">
        <v>11.5</v>
      </c>
      <c r="M334" t="n">
        <v>6</v>
      </c>
      <c r="N334" t="n">
        <v>66.64</v>
      </c>
      <c r="O334" t="n">
        <v>32500.22</v>
      </c>
      <c r="P334" t="n">
        <v>105.73</v>
      </c>
      <c r="Q334" t="n">
        <v>204.15</v>
      </c>
      <c r="R334" t="n">
        <v>25.95</v>
      </c>
      <c r="S334" t="n">
        <v>17.37</v>
      </c>
      <c r="T334" t="n">
        <v>2175.89</v>
      </c>
      <c r="U334" t="n">
        <v>0.67</v>
      </c>
      <c r="V334" t="n">
        <v>0.75</v>
      </c>
      <c r="W334" t="n">
        <v>1.15</v>
      </c>
      <c r="X334" t="n">
        <v>0.13</v>
      </c>
      <c r="Y334" t="n">
        <v>1</v>
      </c>
      <c r="Z334" t="n">
        <v>10</v>
      </c>
    </row>
    <row r="335">
      <c r="A335" t="n">
        <v>43</v>
      </c>
      <c r="B335" t="n">
        <v>125</v>
      </c>
      <c r="C335" t="inlineStr">
        <is>
          <t xml:space="preserve">CONCLUIDO	</t>
        </is>
      </c>
      <c r="D335" t="n">
        <v>10.0337</v>
      </c>
      <c r="E335" t="n">
        <v>9.970000000000001</v>
      </c>
      <c r="F335" t="n">
        <v>6.83</v>
      </c>
      <c r="G335" t="n">
        <v>51.24</v>
      </c>
      <c r="H335" t="n">
        <v>0.8</v>
      </c>
      <c r="I335" t="n">
        <v>8</v>
      </c>
      <c r="J335" t="n">
        <v>262.08</v>
      </c>
      <c r="K335" t="n">
        <v>58.47</v>
      </c>
      <c r="L335" t="n">
        <v>11.75</v>
      </c>
      <c r="M335" t="n">
        <v>6</v>
      </c>
      <c r="N335" t="n">
        <v>66.86</v>
      </c>
      <c r="O335" t="n">
        <v>32557.58</v>
      </c>
      <c r="P335" t="n">
        <v>105.67</v>
      </c>
      <c r="Q335" t="n">
        <v>204.15</v>
      </c>
      <c r="R335" t="n">
        <v>26.26</v>
      </c>
      <c r="S335" t="n">
        <v>17.37</v>
      </c>
      <c r="T335" t="n">
        <v>2330</v>
      </c>
      <c r="U335" t="n">
        <v>0.66</v>
      </c>
      <c r="V335" t="n">
        <v>0.75</v>
      </c>
      <c r="W335" t="n">
        <v>1.15</v>
      </c>
      <c r="X335" t="n">
        <v>0.14</v>
      </c>
      <c r="Y335" t="n">
        <v>1</v>
      </c>
      <c r="Z335" t="n">
        <v>10</v>
      </c>
    </row>
    <row r="336">
      <c r="A336" t="n">
        <v>44</v>
      </c>
      <c r="B336" t="n">
        <v>125</v>
      </c>
      <c r="C336" t="inlineStr">
        <is>
          <t xml:space="preserve">CONCLUIDO	</t>
        </is>
      </c>
      <c r="D336" t="n">
        <v>10.0393</v>
      </c>
      <c r="E336" t="n">
        <v>9.960000000000001</v>
      </c>
      <c r="F336" t="n">
        <v>6.83</v>
      </c>
      <c r="G336" t="n">
        <v>51.2</v>
      </c>
      <c r="H336" t="n">
        <v>0.8100000000000001</v>
      </c>
      <c r="I336" t="n">
        <v>8</v>
      </c>
      <c r="J336" t="n">
        <v>262.55</v>
      </c>
      <c r="K336" t="n">
        <v>58.47</v>
      </c>
      <c r="L336" t="n">
        <v>12</v>
      </c>
      <c r="M336" t="n">
        <v>6</v>
      </c>
      <c r="N336" t="n">
        <v>67.06999999999999</v>
      </c>
      <c r="O336" t="n">
        <v>32615.02</v>
      </c>
      <c r="P336" t="n">
        <v>105.66</v>
      </c>
      <c r="Q336" t="n">
        <v>204.16</v>
      </c>
      <c r="R336" t="n">
        <v>26.06</v>
      </c>
      <c r="S336" t="n">
        <v>17.37</v>
      </c>
      <c r="T336" t="n">
        <v>2232.35</v>
      </c>
      <c r="U336" t="n">
        <v>0.67</v>
      </c>
      <c r="V336" t="n">
        <v>0.75</v>
      </c>
      <c r="W336" t="n">
        <v>1.15</v>
      </c>
      <c r="X336" t="n">
        <v>0.13</v>
      </c>
      <c r="Y336" t="n">
        <v>1</v>
      </c>
      <c r="Z336" t="n">
        <v>10</v>
      </c>
    </row>
    <row r="337">
      <c r="A337" t="n">
        <v>45</v>
      </c>
      <c r="B337" t="n">
        <v>125</v>
      </c>
      <c r="C337" t="inlineStr">
        <is>
          <t xml:space="preserve">CONCLUIDO	</t>
        </is>
      </c>
      <c r="D337" t="n">
        <v>10.0354</v>
      </c>
      <c r="E337" t="n">
        <v>9.960000000000001</v>
      </c>
      <c r="F337" t="n">
        <v>6.83</v>
      </c>
      <c r="G337" t="n">
        <v>51.23</v>
      </c>
      <c r="H337" t="n">
        <v>0.83</v>
      </c>
      <c r="I337" t="n">
        <v>8</v>
      </c>
      <c r="J337" t="n">
        <v>263.01</v>
      </c>
      <c r="K337" t="n">
        <v>58.47</v>
      </c>
      <c r="L337" t="n">
        <v>12.25</v>
      </c>
      <c r="M337" t="n">
        <v>6</v>
      </c>
      <c r="N337" t="n">
        <v>67.29000000000001</v>
      </c>
      <c r="O337" t="n">
        <v>32672.53</v>
      </c>
      <c r="P337" t="n">
        <v>105.47</v>
      </c>
      <c r="Q337" t="n">
        <v>204.16</v>
      </c>
      <c r="R337" t="n">
        <v>26.18</v>
      </c>
      <c r="S337" t="n">
        <v>17.37</v>
      </c>
      <c r="T337" t="n">
        <v>2291.14</v>
      </c>
      <c r="U337" t="n">
        <v>0.66</v>
      </c>
      <c r="V337" t="n">
        <v>0.75</v>
      </c>
      <c r="W337" t="n">
        <v>1.15</v>
      </c>
      <c r="X337" t="n">
        <v>0.14</v>
      </c>
      <c r="Y337" t="n">
        <v>1</v>
      </c>
      <c r="Z337" t="n">
        <v>10</v>
      </c>
    </row>
    <row r="338">
      <c r="A338" t="n">
        <v>46</v>
      </c>
      <c r="B338" t="n">
        <v>125</v>
      </c>
      <c r="C338" t="inlineStr">
        <is>
          <t xml:space="preserve">CONCLUIDO	</t>
        </is>
      </c>
      <c r="D338" t="n">
        <v>10.1126</v>
      </c>
      <c r="E338" t="n">
        <v>9.890000000000001</v>
      </c>
      <c r="F338" t="n">
        <v>6.8</v>
      </c>
      <c r="G338" t="n">
        <v>58.3</v>
      </c>
      <c r="H338" t="n">
        <v>0.84</v>
      </c>
      <c r="I338" t="n">
        <v>7</v>
      </c>
      <c r="J338" t="n">
        <v>263.48</v>
      </c>
      <c r="K338" t="n">
        <v>58.47</v>
      </c>
      <c r="L338" t="n">
        <v>12.5</v>
      </c>
      <c r="M338" t="n">
        <v>5</v>
      </c>
      <c r="N338" t="n">
        <v>67.51000000000001</v>
      </c>
      <c r="O338" t="n">
        <v>32730.13</v>
      </c>
      <c r="P338" t="n">
        <v>104.7</v>
      </c>
      <c r="Q338" t="n">
        <v>204.14</v>
      </c>
      <c r="R338" t="n">
        <v>25.24</v>
      </c>
      <c r="S338" t="n">
        <v>17.37</v>
      </c>
      <c r="T338" t="n">
        <v>1827.36</v>
      </c>
      <c r="U338" t="n">
        <v>0.6899999999999999</v>
      </c>
      <c r="V338" t="n">
        <v>0.75</v>
      </c>
      <c r="W338" t="n">
        <v>1.15</v>
      </c>
      <c r="X338" t="n">
        <v>0.11</v>
      </c>
      <c r="Y338" t="n">
        <v>1</v>
      </c>
      <c r="Z338" t="n">
        <v>10</v>
      </c>
    </row>
    <row r="339">
      <c r="A339" t="n">
        <v>47</v>
      </c>
      <c r="B339" t="n">
        <v>125</v>
      </c>
      <c r="C339" t="inlineStr">
        <is>
          <t xml:space="preserve">CONCLUIDO	</t>
        </is>
      </c>
      <c r="D339" t="n">
        <v>10.1138</v>
      </c>
      <c r="E339" t="n">
        <v>9.890000000000001</v>
      </c>
      <c r="F339" t="n">
        <v>6.8</v>
      </c>
      <c r="G339" t="n">
        <v>58.29</v>
      </c>
      <c r="H339" t="n">
        <v>0.86</v>
      </c>
      <c r="I339" t="n">
        <v>7</v>
      </c>
      <c r="J339" t="n">
        <v>263.95</v>
      </c>
      <c r="K339" t="n">
        <v>58.47</v>
      </c>
      <c r="L339" t="n">
        <v>12.75</v>
      </c>
      <c r="M339" t="n">
        <v>5</v>
      </c>
      <c r="N339" t="n">
        <v>67.72</v>
      </c>
      <c r="O339" t="n">
        <v>32787.82</v>
      </c>
      <c r="P339" t="n">
        <v>104.9</v>
      </c>
      <c r="Q339" t="n">
        <v>204.14</v>
      </c>
      <c r="R339" t="n">
        <v>25.32</v>
      </c>
      <c r="S339" t="n">
        <v>17.37</v>
      </c>
      <c r="T339" t="n">
        <v>1867.88</v>
      </c>
      <c r="U339" t="n">
        <v>0.6899999999999999</v>
      </c>
      <c r="V339" t="n">
        <v>0.75</v>
      </c>
      <c r="W339" t="n">
        <v>1.14</v>
      </c>
      <c r="X339" t="n">
        <v>0.11</v>
      </c>
      <c r="Y339" t="n">
        <v>1</v>
      </c>
      <c r="Z339" t="n">
        <v>10</v>
      </c>
    </row>
    <row r="340">
      <c r="A340" t="n">
        <v>48</v>
      </c>
      <c r="B340" t="n">
        <v>125</v>
      </c>
      <c r="C340" t="inlineStr">
        <is>
          <t xml:space="preserve">CONCLUIDO	</t>
        </is>
      </c>
      <c r="D340" t="n">
        <v>10.1061</v>
      </c>
      <c r="E340" t="n">
        <v>9.9</v>
      </c>
      <c r="F340" t="n">
        <v>6.81</v>
      </c>
      <c r="G340" t="n">
        <v>58.35</v>
      </c>
      <c r="H340" t="n">
        <v>0.87</v>
      </c>
      <c r="I340" t="n">
        <v>7</v>
      </c>
      <c r="J340" t="n">
        <v>264.42</v>
      </c>
      <c r="K340" t="n">
        <v>58.47</v>
      </c>
      <c r="L340" t="n">
        <v>13</v>
      </c>
      <c r="M340" t="n">
        <v>5</v>
      </c>
      <c r="N340" t="n">
        <v>67.94</v>
      </c>
      <c r="O340" t="n">
        <v>32845.58</v>
      </c>
      <c r="P340" t="n">
        <v>105.11</v>
      </c>
      <c r="Q340" t="n">
        <v>204.14</v>
      </c>
      <c r="R340" t="n">
        <v>25.47</v>
      </c>
      <c r="S340" t="n">
        <v>17.37</v>
      </c>
      <c r="T340" t="n">
        <v>1944.41</v>
      </c>
      <c r="U340" t="n">
        <v>0.68</v>
      </c>
      <c r="V340" t="n">
        <v>0.75</v>
      </c>
      <c r="W340" t="n">
        <v>1.15</v>
      </c>
      <c r="X340" t="n">
        <v>0.12</v>
      </c>
      <c r="Y340" t="n">
        <v>1</v>
      </c>
      <c r="Z340" t="n">
        <v>10</v>
      </c>
    </row>
    <row r="341">
      <c r="A341" t="n">
        <v>49</v>
      </c>
      <c r="B341" t="n">
        <v>125</v>
      </c>
      <c r="C341" t="inlineStr">
        <is>
          <t xml:space="preserve">CONCLUIDO	</t>
        </is>
      </c>
      <c r="D341" t="n">
        <v>10.1107</v>
      </c>
      <c r="E341" t="n">
        <v>9.890000000000001</v>
      </c>
      <c r="F341" t="n">
        <v>6.8</v>
      </c>
      <c r="G341" t="n">
        <v>58.31</v>
      </c>
      <c r="H341" t="n">
        <v>0.89</v>
      </c>
      <c r="I341" t="n">
        <v>7</v>
      </c>
      <c r="J341" t="n">
        <v>264.89</v>
      </c>
      <c r="K341" t="n">
        <v>58.47</v>
      </c>
      <c r="L341" t="n">
        <v>13.25</v>
      </c>
      <c r="M341" t="n">
        <v>5</v>
      </c>
      <c r="N341" t="n">
        <v>68.16</v>
      </c>
      <c r="O341" t="n">
        <v>32903.43</v>
      </c>
      <c r="P341" t="n">
        <v>105.22</v>
      </c>
      <c r="Q341" t="n">
        <v>204.14</v>
      </c>
      <c r="R341" t="n">
        <v>25.22</v>
      </c>
      <c r="S341" t="n">
        <v>17.37</v>
      </c>
      <c r="T341" t="n">
        <v>1818.98</v>
      </c>
      <c r="U341" t="n">
        <v>0.6899999999999999</v>
      </c>
      <c r="V341" t="n">
        <v>0.75</v>
      </c>
      <c r="W341" t="n">
        <v>1.15</v>
      </c>
      <c r="X341" t="n">
        <v>0.11</v>
      </c>
      <c r="Y341" t="n">
        <v>1</v>
      </c>
      <c r="Z341" t="n">
        <v>10</v>
      </c>
    </row>
    <row r="342">
      <c r="A342" t="n">
        <v>50</v>
      </c>
      <c r="B342" t="n">
        <v>125</v>
      </c>
      <c r="C342" t="inlineStr">
        <is>
          <t xml:space="preserve">CONCLUIDO	</t>
        </is>
      </c>
      <c r="D342" t="n">
        <v>10.1007</v>
      </c>
      <c r="E342" t="n">
        <v>9.9</v>
      </c>
      <c r="F342" t="n">
        <v>6.81</v>
      </c>
      <c r="G342" t="n">
        <v>58.4</v>
      </c>
      <c r="H342" t="n">
        <v>0.91</v>
      </c>
      <c r="I342" t="n">
        <v>7</v>
      </c>
      <c r="J342" t="n">
        <v>265.36</v>
      </c>
      <c r="K342" t="n">
        <v>58.47</v>
      </c>
      <c r="L342" t="n">
        <v>13.5</v>
      </c>
      <c r="M342" t="n">
        <v>5</v>
      </c>
      <c r="N342" t="n">
        <v>68.38</v>
      </c>
      <c r="O342" t="n">
        <v>32961.36</v>
      </c>
      <c r="P342" t="n">
        <v>105.27</v>
      </c>
      <c r="Q342" t="n">
        <v>204.14</v>
      </c>
      <c r="R342" t="n">
        <v>25.62</v>
      </c>
      <c r="S342" t="n">
        <v>17.37</v>
      </c>
      <c r="T342" t="n">
        <v>2016.61</v>
      </c>
      <c r="U342" t="n">
        <v>0.68</v>
      </c>
      <c r="V342" t="n">
        <v>0.75</v>
      </c>
      <c r="W342" t="n">
        <v>1.15</v>
      </c>
      <c r="X342" t="n">
        <v>0.12</v>
      </c>
      <c r="Y342" t="n">
        <v>1</v>
      </c>
      <c r="Z342" t="n">
        <v>10</v>
      </c>
    </row>
    <row r="343">
      <c r="A343" t="n">
        <v>51</v>
      </c>
      <c r="B343" t="n">
        <v>125</v>
      </c>
      <c r="C343" t="inlineStr">
        <is>
          <t xml:space="preserve">CONCLUIDO	</t>
        </is>
      </c>
      <c r="D343" t="n">
        <v>10.1067</v>
      </c>
      <c r="E343" t="n">
        <v>9.890000000000001</v>
      </c>
      <c r="F343" t="n">
        <v>6.81</v>
      </c>
      <c r="G343" t="n">
        <v>58.35</v>
      </c>
      <c r="H343" t="n">
        <v>0.92</v>
      </c>
      <c r="I343" t="n">
        <v>7</v>
      </c>
      <c r="J343" t="n">
        <v>265.83</v>
      </c>
      <c r="K343" t="n">
        <v>58.47</v>
      </c>
      <c r="L343" t="n">
        <v>13.75</v>
      </c>
      <c r="M343" t="n">
        <v>5</v>
      </c>
      <c r="N343" t="n">
        <v>68.59999999999999</v>
      </c>
      <c r="O343" t="n">
        <v>33019.37</v>
      </c>
      <c r="P343" t="n">
        <v>105.08</v>
      </c>
      <c r="Q343" t="n">
        <v>204.16</v>
      </c>
      <c r="R343" t="n">
        <v>25.57</v>
      </c>
      <c r="S343" t="n">
        <v>17.37</v>
      </c>
      <c r="T343" t="n">
        <v>1989.92</v>
      </c>
      <c r="U343" t="n">
        <v>0.68</v>
      </c>
      <c r="V343" t="n">
        <v>0.75</v>
      </c>
      <c r="W343" t="n">
        <v>1.14</v>
      </c>
      <c r="X343" t="n">
        <v>0.12</v>
      </c>
      <c r="Y343" t="n">
        <v>1</v>
      </c>
      <c r="Z343" t="n">
        <v>10</v>
      </c>
    </row>
    <row r="344">
      <c r="A344" t="n">
        <v>52</v>
      </c>
      <c r="B344" t="n">
        <v>125</v>
      </c>
      <c r="C344" t="inlineStr">
        <is>
          <t xml:space="preserve">CONCLUIDO	</t>
        </is>
      </c>
      <c r="D344" t="n">
        <v>10.1036</v>
      </c>
      <c r="E344" t="n">
        <v>9.9</v>
      </c>
      <c r="F344" t="n">
        <v>6.81</v>
      </c>
      <c r="G344" t="n">
        <v>58.37</v>
      </c>
      <c r="H344" t="n">
        <v>0.9399999999999999</v>
      </c>
      <c r="I344" t="n">
        <v>7</v>
      </c>
      <c r="J344" t="n">
        <v>266.3</v>
      </c>
      <c r="K344" t="n">
        <v>58.47</v>
      </c>
      <c r="L344" t="n">
        <v>14</v>
      </c>
      <c r="M344" t="n">
        <v>5</v>
      </c>
      <c r="N344" t="n">
        <v>68.81999999999999</v>
      </c>
      <c r="O344" t="n">
        <v>33077.47</v>
      </c>
      <c r="P344" t="n">
        <v>104.92</v>
      </c>
      <c r="Q344" t="n">
        <v>204.17</v>
      </c>
      <c r="R344" t="n">
        <v>25.61</v>
      </c>
      <c r="S344" t="n">
        <v>17.37</v>
      </c>
      <c r="T344" t="n">
        <v>2013.83</v>
      </c>
      <c r="U344" t="n">
        <v>0.68</v>
      </c>
      <c r="V344" t="n">
        <v>0.75</v>
      </c>
      <c r="W344" t="n">
        <v>1.15</v>
      </c>
      <c r="X344" t="n">
        <v>0.12</v>
      </c>
      <c r="Y344" t="n">
        <v>1</v>
      </c>
      <c r="Z344" t="n">
        <v>10</v>
      </c>
    </row>
    <row r="345">
      <c r="A345" t="n">
        <v>53</v>
      </c>
      <c r="B345" t="n">
        <v>125</v>
      </c>
      <c r="C345" t="inlineStr">
        <is>
          <t xml:space="preserve">CONCLUIDO	</t>
        </is>
      </c>
      <c r="D345" t="n">
        <v>10.0962</v>
      </c>
      <c r="E345" t="n">
        <v>9.9</v>
      </c>
      <c r="F345" t="n">
        <v>6.82</v>
      </c>
      <c r="G345" t="n">
        <v>58.43</v>
      </c>
      <c r="H345" t="n">
        <v>0.95</v>
      </c>
      <c r="I345" t="n">
        <v>7</v>
      </c>
      <c r="J345" t="n">
        <v>266.77</v>
      </c>
      <c r="K345" t="n">
        <v>58.47</v>
      </c>
      <c r="L345" t="n">
        <v>14.25</v>
      </c>
      <c r="M345" t="n">
        <v>5</v>
      </c>
      <c r="N345" t="n">
        <v>69.04000000000001</v>
      </c>
      <c r="O345" t="n">
        <v>33135.65</v>
      </c>
      <c r="P345" t="n">
        <v>104.82</v>
      </c>
      <c r="Q345" t="n">
        <v>204.14</v>
      </c>
      <c r="R345" t="n">
        <v>25.79</v>
      </c>
      <c r="S345" t="n">
        <v>17.37</v>
      </c>
      <c r="T345" t="n">
        <v>2104.32</v>
      </c>
      <c r="U345" t="n">
        <v>0.67</v>
      </c>
      <c r="V345" t="n">
        <v>0.75</v>
      </c>
      <c r="W345" t="n">
        <v>1.15</v>
      </c>
      <c r="X345" t="n">
        <v>0.13</v>
      </c>
      <c r="Y345" t="n">
        <v>1</v>
      </c>
      <c r="Z345" t="n">
        <v>10</v>
      </c>
    </row>
    <row r="346">
      <c r="A346" t="n">
        <v>54</v>
      </c>
      <c r="B346" t="n">
        <v>125</v>
      </c>
      <c r="C346" t="inlineStr">
        <is>
          <t xml:space="preserve">CONCLUIDO	</t>
        </is>
      </c>
      <c r="D346" t="n">
        <v>10.0942</v>
      </c>
      <c r="E346" t="n">
        <v>9.91</v>
      </c>
      <c r="F346" t="n">
        <v>6.82</v>
      </c>
      <c r="G346" t="n">
        <v>58.45</v>
      </c>
      <c r="H346" t="n">
        <v>0.97</v>
      </c>
      <c r="I346" t="n">
        <v>7</v>
      </c>
      <c r="J346" t="n">
        <v>267.24</v>
      </c>
      <c r="K346" t="n">
        <v>58.47</v>
      </c>
      <c r="L346" t="n">
        <v>14.5</v>
      </c>
      <c r="M346" t="n">
        <v>5</v>
      </c>
      <c r="N346" t="n">
        <v>69.27</v>
      </c>
      <c r="O346" t="n">
        <v>33193.92</v>
      </c>
      <c r="P346" t="n">
        <v>104.72</v>
      </c>
      <c r="Q346" t="n">
        <v>204.14</v>
      </c>
      <c r="R346" t="n">
        <v>25.74</v>
      </c>
      <c r="S346" t="n">
        <v>17.37</v>
      </c>
      <c r="T346" t="n">
        <v>2078.14</v>
      </c>
      <c r="U346" t="n">
        <v>0.67</v>
      </c>
      <c r="V346" t="n">
        <v>0.75</v>
      </c>
      <c r="W346" t="n">
        <v>1.15</v>
      </c>
      <c r="X346" t="n">
        <v>0.13</v>
      </c>
      <c r="Y346" t="n">
        <v>1</v>
      </c>
      <c r="Z346" t="n">
        <v>10</v>
      </c>
    </row>
    <row r="347">
      <c r="A347" t="n">
        <v>55</v>
      </c>
      <c r="B347" t="n">
        <v>125</v>
      </c>
      <c r="C347" t="inlineStr">
        <is>
          <t xml:space="preserve">CONCLUIDO	</t>
        </is>
      </c>
      <c r="D347" t="n">
        <v>10.1067</v>
      </c>
      <c r="E347" t="n">
        <v>9.890000000000001</v>
      </c>
      <c r="F347" t="n">
        <v>6.81</v>
      </c>
      <c r="G347" t="n">
        <v>58.35</v>
      </c>
      <c r="H347" t="n">
        <v>0.98</v>
      </c>
      <c r="I347" t="n">
        <v>7</v>
      </c>
      <c r="J347" t="n">
        <v>267.71</v>
      </c>
      <c r="K347" t="n">
        <v>58.47</v>
      </c>
      <c r="L347" t="n">
        <v>14.75</v>
      </c>
      <c r="M347" t="n">
        <v>5</v>
      </c>
      <c r="N347" t="n">
        <v>69.48999999999999</v>
      </c>
      <c r="O347" t="n">
        <v>33252.27</v>
      </c>
      <c r="P347" t="n">
        <v>104.27</v>
      </c>
      <c r="Q347" t="n">
        <v>204.14</v>
      </c>
      <c r="R347" t="n">
        <v>25.47</v>
      </c>
      <c r="S347" t="n">
        <v>17.37</v>
      </c>
      <c r="T347" t="n">
        <v>1942.93</v>
      </c>
      <c r="U347" t="n">
        <v>0.68</v>
      </c>
      <c r="V347" t="n">
        <v>0.75</v>
      </c>
      <c r="W347" t="n">
        <v>1.15</v>
      </c>
      <c r="X347" t="n">
        <v>0.12</v>
      </c>
      <c r="Y347" t="n">
        <v>1</v>
      </c>
      <c r="Z347" t="n">
        <v>10</v>
      </c>
    </row>
    <row r="348">
      <c r="A348" t="n">
        <v>56</v>
      </c>
      <c r="B348" t="n">
        <v>125</v>
      </c>
      <c r="C348" t="inlineStr">
        <is>
          <t xml:space="preserve">CONCLUIDO	</t>
        </is>
      </c>
      <c r="D348" t="n">
        <v>10.1773</v>
      </c>
      <c r="E348" t="n">
        <v>9.83</v>
      </c>
      <c r="F348" t="n">
        <v>6.79</v>
      </c>
      <c r="G348" t="n">
        <v>67.86</v>
      </c>
      <c r="H348" t="n">
        <v>1</v>
      </c>
      <c r="I348" t="n">
        <v>6</v>
      </c>
      <c r="J348" t="n">
        <v>268.19</v>
      </c>
      <c r="K348" t="n">
        <v>58.47</v>
      </c>
      <c r="L348" t="n">
        <v>15</v>
      </c>
      <c r="M348" t="n">
        <v>4</v>
      </c>
      <c r="N348" t="n">
        <v>69.70999999999999</v>
      </c>
      <c r="O348" t="n">
        <v>33310.7</v>
      </c>
      <c r="P348" t="n">
        <v>103.79</v>
      </c>
      <c r="Q348" t="n">
        <v>204.14</v>
      </c>
      <c r="R348" t="n">
        <v>24.72</v>
      </c>
      <c r="S348" t="n">
        <v>17.37</v>
      </c>
      <c r="T348" t="n">
        <v>1571.18</v>
      </c>
      <c r="U348" t="n">
        <v>0.7</v>
      </c>
      <c r="V348" t="n">
        <v>0.75</v>
      </c>
      <c r="W348" t="n">
        <v>1.15</v>
      </c>
      <c r="X348" t="n">
        <v>0.09</v>
      </c>
      <c r="Y348" t="n">
        <v>1</v>
      </c>
      <c r="Z348" t="n">
        <v>10</v>
      </c>
    </row>
    <row r="349">
      <c r="A349" t="n">
        <v>57</v>
      </c>
      <c r="B349" t="n">
        <v>125</v>
      </c>
      <c r="C349" t="inlineStr">
        <is>
          <t xml:space="preserve">CONCLUIDO	</t>
        </is>
      </c>
      <c r="D349" t="n">
        <v>10.1764</v>
      </c>
      <c r="E349" t="n">
        <v>9.83</v>
      </c>
      <c r="F349" t="n">
        <v>6.79</v>
      </c>
      <c r="G349" t="n">
        <v>67.86</v>
      </c>
      <c r="H349" t="n">
        <v>1.01</v>
      </c>
      <c r="I349" t="n">
        <v>6</v>
      </c>
      <c r="J349" t="n">
        <v>268.66</v>
      </c>
      <c r="K349" t="n">
        <v>58.47</v>
      </c>
      <c r="L349" t="n">
        <v>15.25</v>
      </c>
      <c r="M349" t="n">
        <v>4</v>
      </c>
      <c r="N349" t="n">
        <v>69.94</v>
      </c>
      <c r="O349" t="n">
        <v>33369.22</v>
      </c>
      <c r="P349" t="n">
        <v>103.87</v>
      </c>
      <c r="Q349" t="n">
        <v>204.14</v>
      </c>
      <c r="R349" t="n">
        <v>24.76</v>
      </c>
      <c r="S349" t="n">
        <v>17.37</v>
      </c>
      <c r="T349" t="n">
        <v>1593.4</v>
      </c>
      <c r="U349" t="n">
        <v>0.7</v>
      </c>
      <c r="V349" t="n">
        <v>0.75</v>
      </c>
      <c r="W349" t="n">
        <v>1.15</v>
      </c>
      <c r="X349" t="n">
        <v>0.1</v>
      </c>
      <c r="Y349" t="n">
        <v>1</v>
      </c>
      <c r="Z349" t="n">
        <v>10</v>
      </c>
    </row>
    <row r="350">
      <c r="A350" t="n">
        <v>58</v>
      </c>
      <c r="B350" t="n">
        <v>125</v>
      </c>
      <c r="C350" t="inlineStr">
        <is>
          <t xml:space="preserve">CONCLUIDO	</t>
        </is>
      </c>
      <c r="D350" t="n">
        <v>10.1735</v>
      </c>
      <c r="E350" t="n">
        <v>9.83</v>
      </c>
      <c r="F350" t="n">
        <v>6.79</v>
      </c>
      <c r="G350" t="n">
        <v>67.89</v>
      </c>
      <c r="H350" t="n">
        <v>1.03</v>
      </c>
      <c r="I350" t="n">
        <v>6</v>
      </c>
      <c r="J350" t="n">
        <v>269.14</v>
      </c>
      <c r="K350" t="n">
        <v>58.47</v>
      </c>
      <c r="L350" t="n">
        <v>15.5</v>
      </c>
      <c r="M350" t="n">
        <v>4</v>
      </c>
      <c r="N350" t="n">
        <v>70.16</v>
      </c>
      <c r="O350" t="n">
        <v>33427.83</v>
      </c>
      <c r="P350" t="n">
        <v>103.92</v>
      </c>
      <c r="Q350" t="n">
        <v>204.14</v>
      </c>
      <c r="R350" t="n">
        <v>24.83</v>
      </c>
      <c r="S350" t="n">
        <v>17.37</v>
      </c>
      <c r="T350" t="n">
        <v>1628.36</v>
      </c>
      <c r="U350" t="n">
        <v>0.7</v>
      </c>
      <c r="V350" t="n">
        <v>0.75</v>
      </c>
      <c r="W350" t="n">
        <v>1.15</v>
      </c>
      <c r="X350" t="n">
        <v>0.1</v>
      </c>
      <c r="Y350" t="n">
        <v>1</v>
      </c>
      <c r="Z350" t="n">
        <v>10</v>
      </c>
    </row>
    <row r="351">
      <c r="A351" t="n">
        <v>59</v>
      </c>
      <c r="B351" t="n">
        <v>125</v>
      </c>
      <c r="C351" t="inlineStr">
        <is>
          <t xml:space="preserve">CONCLUIDO	</t>
        </is>
      </c>
      <c r="D351" t="n">
        <v>10.1761</v>
      </c>
      <c r="E351" t="n">
        <v>9.83</v>
      </c>
      <c r="F351" t="n">
        <v>6.79</v>
      </c>
      <c r="G351" t="n">
        <v>67.87</v>
      </c>
      <c r="H351" t="n">
        <v>1.04</v>
      </c>
      <c r="I351" t="n">
        <v>6</v>
      </c>
      <c r="J351" t="n">
        <v>269.61</v>
      </c>
      <c r="K351" t="n">
        <v>58.47</v>
      </c>
      <c r="L351" t="n">
        <v>15.75</v>
      </c>
      <c r="M351" t="n">
        <v>4</v>
      </c>
      <c r="N351" t="n">
        <v>70.39</v>
      </c>
      <c r="O351" t="n">
        <v>33486.53</v>
      </c>
      <c r="P351" t="n">
        <v>103.99</v>
      </c>
      <c r="Q351" t="n">
        <v>204.14</v>
      </c>
      <c r="R351" t="n">
        <v>24.88</v>
      </c>
      <c r="S351" t="n">
        <v>17.37</v>
      </c>
      <c r="T351" t="n">
        <v>1653.97</v>
      </c>
      <c r="U351" t="n">
        <v>0.7</v>
      </c>
      <c r="V351" t="n">
        <v>0.75</v>
      </c>
      <c r="W351" t="n">
        <v>1.14</v>
      </c>
      <c r="X351" t="n">
        <v>0.1</v>
      </c>
      <c r="Y351" t="n">
        <v>1</v>
      </c>
      <c r="Z351" t="n">
        <v>10</v>
      </c>
    </row>
    <row r="352">
      <c r="A352" t="n">
        <v>60</v>
      </c>
      <c r="B352" t="n">
        <v>125</v>
      </c>
      <c r="C352" t="inlineStr">
        <is>
          <t xml:space="preserve">CONCLUIDO	</t>
        </is>
      </c>
      <c r="D352" t="n">
        <v>10.1718</v>
      </c>
      <c r="E352" t="n">
        <v>9.83</v>
      </c>
      <c r="F352" t="n">
        <v>6.79</v>
      </c>
      <c r="G352" t="n">
        <v>67.91</v>
      </c>
      <c r="H352" t="n">
        <v>1.05</v>
      </c>
      <c r="I352" t="n">
        <v>6</v>
      </c>
      <c r="J352" t="n">
        <v>270.09</v>
      </c>
      <c r="K352" t="n">
        <v>58.47</v>
      </c>
      <c r="L352" t="n">
        <v>16</v>
      </c>
      <c r="M352" t="n">
        <v>4</v>
      </c>
      <c r="N352" t="n">
        <v>70.62</v>
      </c>
      <c r="O352" t="n">
        <v>33545.31</v>
      </c>
      <c r="P352" t="n">
        <v>104.1</v>
      </c>
      <c r="Q352" t="n">
        <v>204.14</v>
      </c>
      <c r="R352" t="n">
        <v>25.01</v>
      </c>
      <c r="S352" t="n">
        <v>17.37</v>
      </c>
      <c r="T352" t="n">
        <v>1717.63</v>
      </c>
      <c r="U352" t="n">
        <v>0.6899999999999999</v>
      </c>
      <c r="V352" t="n">
        <v>0.75</v>
      </c>
      <c r="W352" t="n">
        <v>1.14</v>
      </c>
      <c r="X352" t="n">
        <v>0.1</v>
      </c>
      <c r="Y352" t="n">
        <v>1</v>
      </c>
      <c r="Z352" t="n">
        <v>10</v>
      </c>
    </row>
    <row r="353">
      <c r="A353" t="n">
        <v>61</v>
      </c>
      <c r="B353" t="n">
        <v>125</v>
      </c>
      <c r="C353" t="inlineStr">
        <is>
          <t xml:space="preserve">CONCLUIDO	</t>
        </is>
      </c>
      <c r="D353" t="n">
        <v>10.1781</v>
      </c>
      <c r="E353" t="n">
        <v>9.82</v>
      </c>
      <c r="F353" t="n">
        <v>6.78</v>
      </c>
      <c r="G353" t="n">
        <v>67.84999999999999</v>
      </c>
      <c r="H353" t="n">
        <v>1.07</v>
      </c>
      <c r="I353" t="n">
        <v>6</v>
      </c>
      <c r="J353" t="n">
        <v>270.57</v>
      </c>
      <c r="K353" t="n">
        <v>58.47</v>
      </c>
      <c r="L353" t="n">
        <v>16.25</v>
      </c>
      <c r="M353" t="n">
        <v>4</v>
      </c>
      <c r="N353" t="n">
        <v>70.84</v>
      </c>
      <c r="O353" t="n">
        <v>33604.17</v>
      </c>
      <c r="P353" t="n">
        <v>103.98</v>
      </c>
      <c r="Q353" t="n">
        <v>204.14</v>
      </c>
      <c r="R353" t="n">
        <v>24.66</v>
      </c>
      <c r="S353" t="n">
        <v>17.37</v>
      </c>
      <c r="T353" t="n">
        <v>1543.39</v>
      </c>
      <c r="U353" t="n">
        <v>0.7</v>
      </c>
      <c r="V353" t="n">
        <v>0.75</v>
      </c>
      <c r="W353" t="n">
        <v>1.15</v>
      </c>
      <c r="X353" t="n">
        <v>0.09</v>
      </c>
      <c r="Y353" t="n">
        <v>1</v>
      </c>
      <c r="Z353" t="n">
        <v>10</v>
      </c>
    </row>
    <row r="354">
      <c r="A354" t="n">
        <v>62</v>
      </c>
      <c r="B354" t="n">
        <v>125</v>
      </c>
      <c r="C354" t="inlineStr">
        <is>
          <t xml:space="preserve">CONCLUIDO	</t>
        </is>
      </c>
      <c r="D354" t="n">
        <v>10.1796</v>
      </c>
      <c r="E354" t="n">
        <v>9.82</v>
      </c>
      <c r="F354" t="n">
        <v>6.78</v>
      </c>
      <c r="G354" t="n">
        <v>67.83</v>
      </c>
      <c r="H354" t="n">
        <v>1.08</v>
      </c>
      <c r="I354" t="n">
        <v>6</v>
      </c>
      <c r="J354" t="n">
        <v>271.05</v>
      </c>
      <c r="K354" t="n">
        <v>58.47</v>
      </c>
      <c r="L354" t="n">
        <v>16.5</v>
      </c>
      <c r="M354" t="n">
        <v>4</v>
      </c>
      <c r="N354" t="n">
        <v>71.06999999999999</v>
      </c>
      <c r="O354" t="n">
        <v>33663.13</v>
      </c>
      <c r="P354" t="n">
        <v>103.69</v>
      </c>
      <c r="Q354" t="n">
        <v>204.14</v>
      </c>
      <c r="R354" t="n">
        <v>24.63</v>
      </c>
      <c r="S354" t="n">
        <v>17.37</v>
      </c>
      <c r="T354" t="n">
        <v>1526.23</v>
      </c>
      <c r="U354" t="n">
        <v>0.71</v>
      </c>
      <c r="V354" t="n">
        <v>0.75</v>
      </c>
      <c r="W354" t="n">
        <v>1.15</v>
      </c>
      <c r="X354" t="n">
        <v>0.09</v>
      </c>
      <c r="Y354" t="n">
        <v>1</v>
      </c>
      <c r="Z354" t="n">
        <v>10</v>
      </c>
    </row>
    <row r="355">
      <c r="A355" t="n">
        <v>63</v>
      </c>
      <c r="B355" t="n">
        <v>125</v>
      </c>
      <c r="C355" t="inlineStr">
        <is>
          <t xml:space="preserve">CONCLUIDO	</t>
        </is>
      </c>
      <c r="D355" t="n">
        <v>10.1778</v>
      </c>
      <c r="E355" t="n">
        <v>9.83</v>
      </c>
      <c r="F355" t="n">
        <v>6.79</v>
      </c>
      <c r="G355" t="n">
        <v>67.84999999999999</v>
      </c>
      <c r="H355" t="n">
        <v>1.1</v>
      </c>
      <c r="I355" t="n">
        <v>6</v>
      </c>
      <c r="J355" t="n">
        <v>271.52</v>
      </c>
      <c r="K355" t="n">
        <v>58.47</v>
      </c>
      <c r="L355" t="n">
        <v>16.75</v>
      </c>
      <c r="M355" t="n">
        <v>4</v>
      </c>
      <c r="N355" t="n">
        <v>71.3</v>
      </c>
      <c r="O355" t="n">
        <v>33722.17</v>
      </c>
      <c r="P355" t="n">
        <v>103.64</v>
      </c>
      <c r="Q355" t="n">
        <v>204.14</v>
      </c>
      <c r="R355" t="n">
        <v>24.78</v>
      </c>
      <c r="S355" t="n">
        <v>17.37</v>
      </c>
      <c r="T355" t="n">
        <v>1604</v>
      </c>
      <c r="U355" t="n">
        <v>0.7</v>
      </c>
      <c r="V355" t="n">
        <v>0.75</v>
      </c>
      <c r="W355" t="n">
        <v>1.14</v>
      </c>
      <c r="X355" t="n">
        <v>0.09</v>
      </c>
      <c r="Y355" t="n">
        <v>1</v>
      </c>
      <c r="Z355" t="n">
        <v>10</v>
      </c>
    </row>
    <row r="356">
      <c r="A356" t="n">
        <v>64</v>
      </c>
      <c r="B356" t="n">
        <v>125</v>
      </c>
      <c r="C356" t="inlineStr">
        <is>
          <t xml:space="preserve">CONCLUIDO	</t>
        </is>
      </c>
      <c r="D356" t="n">
        <v>10.1675</v>
      </c>
      <c r="E356" t="n">
        <v>9.84</v>
      </c>
      <c r="F356" t="n">
        <v>6.79</v>
      </c>
      <c r="G356" t="n">
        <v>67.95</v>
      </c>
      <c r="H356" t="n">
        <v>1.11</v>
      </c>
      <c r="I356" t="n">
        <v>6</v>
      </c>
      <c r="J356" t="n">
        <v>272</v>
      </c>
      <c r="K356" t="n">
        <v>58.47</v>
      </c>
      <c r="L356" t="n">
        <v>17</v>
      </c>
      <c r="M356" t="n">
        <v>4</v>
      </c>
      <c r="N356" t="n">
        <v>71.53</v>
      </c>
      <c r="O356" t="n">
        <v>33781.3</v>
      </c>
      <c r="P356" t="n">
        <v>103.72</v>
      </c>
      <c r="Q356" t="n">
        <v>204.14</v>
      </c>
      <c r="R356" t="n">
        <v>25.09</v>
      </c>
      <c r="S356" t="n">
        <v>17.37</v>
      </c>
      <c r="T356" t="n">
        <v>1757.58</v>
      </c>
      <c r="U356" t="n">
        <v>0.6899999999999999</v>
      </c>
      <c r="V356" t="n">
        <v>0.75</v>
      </c>
      <c r="W356" t="n">
        <v>1.15</v>
      </c>
      <c r="X356" t="n">
        <v>0.1</v>
      </c>
      <c r="Y356" t="n">
        <v>1</v>
      </c>
      <c r="Z356" t="n">
        <v>10</v>
      </c>
    </row>
    <row r="357">
      <c r="A357" t="n">
        <v>65</v>
      </c>
      <c r="B357" t="n">
        <v>125</v>
      </c>
      <c r="C357" t="inlineStr">
        <is>
          <t xml:space="preserve">CONCLUIDO	</t>
        </is>
      </c>
      <c r="D357" t="n">
        <v>10.1773</v>
      </c>
      <c r="E357" t="n">
        <v>9.83</v>
      </c>
      <c r="F357" t="n">
        <v>6.79</v>
      </c>
      <c r="G357" t="n">
        <v>67.86</v>
      </c>
      <c r="H357" t="n">
        <v>1.13</v>
      </c>
      <c r="I357" t="n">
        <v>6</v>
      </c>
      <c r="J357" t="n">
        <v>272.48</v>
      </c>
      <c r="K357" t="n">
        <v>58.47</v>
      </c>
      <c r="L357" t="n">
        <v>17.25</v>
      </c>
      <c r="M357" t="n">
        <v>4</v>
      </c>
      <c r="N357" t="n">
        <v>71.76000000000001</v>
      </c>
      <c r="O357" t="n">
        <v>33840.65</v>
      </c>
      <c r="P357" t="n">
        <v>103.33</v>
      </c>
      <c r="Q357" t="n">
        <v>204.14</v>
      </c>
      <c r="R357" t="n">
        <v>24.81</v>
      </c>
      <c r="S357" t="n">
        <v>17.37</v>
      </c>
      <c r="T357" t="n">
        <v>1615.65</v>
      </c>
      <c r="U357" t="n">
        <v>0.7</v>
      </c>
      <c r="V357" t="n">
        <v>0.75</v>
      </c>
      <c r="W357" t="n">
        <v>1.14</v>
      </c>
      <c r="X357" t="n">
        <v>0.09</v>
      </c>
      <c r="Y357" t="n">
        <v>1</v>
      </c>
      <c r="Z357" t="n">
        <v>10</v>
      </c>
    </row>
    <row r="358">
      <c r="A358" t="n">
        <v>66</v>
      </c>
      <c r="B358" t="n">
        <v>125</v>
      </c>
      <c r="C358" t="inlineStr">
        <is>
          <t xml:space="preserve">CONCLUIDO	</t>
        </is>
      </c>
      <c r="D358" t="n">
        <v>10.1738</v>
      </c>
      <c r="E358" t="n">
        <v>9.83</v>
      </c>
      <c r="F358" t="n">
        <v>6.79</v>
      </c>
      <c r="G358" t="n">
        <v>67.89</v>
      </c>
      <c r="H358" t="n">
        <v>1.14</v>
      </c>
      <c r="I358" t="n">
        <v>6</v>
      </c>
      <c r="J358" t="n">
        <v>272.97</v>
      </c>
      <c r="K358" t="n">
        <v>58.47</v>
      </c>
      <c r="L358" t="n">
        <v>17.5</v>
      </c>
      <c r="M358" t="n">
        <v>4</v>
      </c>
      <c r="N358" t="n">
        <v>71.98999999999999</v>
      </c>
      <c r="O358" t="n">
        <v>33899.96</v>
      </c>
      <c r="P358" t="n">
        <v>103.24</v>
      </c>
      <c r="Q358" t="n">
        <v>204.19</v>
      </c>
      <c r="R358" t="n">
        <v>24.9</v>
      </c>
      <c r="S358" t="n">
        <v>17.37</v>
      </c>
      <c r="T358" t="n">
        <v>1662.99</v>
      </c>
      <c r="U358" t="n">
        <v>0.7</v>
      </c>
      <c r="V358" t="n">
        <v>0.75</v>
      </c>
      <c r="W358" t="n">
        <v>1.14</v>
      </c>
      <c r="X358" t="n">
        <v>0.1</v>
      </c>
      <c r="Y358" t="n">
        <v>1</v>
      </c>
      <c r="Z358" t="n">
        <v>10</v>
      </c>
    </row>
    <row r="359">
      <c r="A359" t="n">
        <v>67</v>
      </c>
      <c r="B359" t="n">
        <v>125</v>
      </c>
      <c r="C359" t="inlineStr">
        <is>
          <t xml:space="preserve">CONCLUIDO	</t>
        </is>
      </c>
      <c r="D359" t="n">
        <v>10.1761</v>
      </c>
      <c r="E359" t="n">
        <v>9.83</v>
      </c>
      <c r="F359" t="n">
        <v>6.79</v>
      </c>
      <c r="G359" t="n">
        <v>67.87</v>
      </c>
      <c r="H359" t="n">
        <v>1.16</v>
      </c>
      <c r="I359" t="n">
        <v>6</v>
      </c>
      <c r="J359" t="n">
        <v>273.45</v>
      </c>
      <c r="K359" t="n">
        <v>58.47</v>
      </c>
      <c r="L359" t="n">
        <v>17.75</v>
      </c>
      <c r="M359" t="n">
        <v>4</v>
      </c>
      <c r="N359" t="n">
        <v>72.22</v>
      </c>
      <c r="O359" t="n">
        <v>33959.36</v>
      </c>
      <c r="P359" t="n">
        <v>103.27</v>
      </c>
      <c r="Q359" t="n">
        <v>204.16</v>
      </c>
      <c r="R359" t="n">
        <v>24.83</v>
      </c>
      <c r="S359" t="n">
        <v>17.37</v>
      </c>
      <c r="T359" t="n">
        <v>1624.84</v>
      </c>
      <c r="U359" t="n">
        <v>0.7</v>
      </c>
      <c r="V359" t="n">
        <v>0.75</v>
      </c>
      <c r="W359" t="n">
        <v>1.15</v>
      </c>
      <c r="X359" t="n">
        <v>0.1</v>
      </c>
      <c r="Y359" t="n">
        <v>1</v>
      </c>
      <c r="Z359" t="n">
        <v>10</v>
      </c>
    </row>
    <row r="360">
      <c r="A360" t="n">
        <v>68</v>
      </c>
      <c r="B360" t="n">
        <v>125</v>
      </c>
      <c r="C360" t="inlineStr">
        <is>
          <t xml:space="preserve">CONCLUIDO	</t>
        </is>
      </c>
      <c r="D360" t="n">
        <v>10.1712</v>
      </c>
      <c r="E360" t="n">
        <v>9.83</v>
      </c>
      <c r="F360" t="n">
        <v>6.79</v>
      </c>
      <c r="G360" t="n">
        <v>67.91</v>
      </c>
      <c r="H360" t="n">
        <v>1.17</v>
      </c>
      <c r="I360" t="n">
        <v>6</v>
      </c>
      <c r="J360" t="n">
        <v>273.93</v>
      </c>
      <c r="K360" t="n">
        <v>58.47</v>
      </c>
      <c r="L360" t="n">
        <v>18</v>
      </c>
      <c r="M360" t="n">
        <v>4</v>
      </c>
      <c r="N360" t="n">
        <v>72.45999999999999</v>
      </c>
      <c r="O360" t="n">
        <v>34018.85</v>
      </c>
      <c r="P360" t="n">
        <v>103.06</v>
      </c>
      <c r="Q360" t="n">
        <v>204.16</v>
      </c>
      <c r="R360" t="n">
        <v>24.99</v>
      </c>
      <c r="S360" t="n">
        <v>17.37</v>
      </c>
      <c r="T360" t="n">
        <v>1705.27</v>
      </c>
      <c r="U360" t="n">
        <v>0.7</v>
      </c>
      <c r="V360" t="n">
        <v>0.75</v>
      </c>
      <c r="W360" t="n">
        <v>1.15</v>
      </c>
      <c r="X360" t="n">
        <v>0.1</v>
      </c>
      <c r="Y360" t="n">
        <v>1</v>
      </c>
      <c r="Z360" t="n">
        <v>10</v>
      </c>
    </row>
    <row r="361">
      <c r="A361" t="n">
        <v>69</v>
      </c>
      <c r="B361" t="n">
        <v>125</v>
      </c>
      <c r="C361" t="inlineStr">
        <is>
          <t xml:space="preserve">CONCLUIDO	</t>
        </is>
      </c>
      <c r="D361" t="n">
        <v>10.1741</v>
      </c>
      <c r="E361" t="n">
        <v>9.83</v>
      </c>
      <c r="F361" t="n">
        <v>6.79</v>
      </c>
      <c r="G361" t="n">
        <v>67.89</v>
      </c>
      <c r="H361" t="n">
        <v>1.18</v>
      </c>
      <c r="I361" t="n">
        <v>6</v>
      </c>
      <c r="J361" t="n">
        <v>274.41</v>
      </c>
      <c r="K361" t="n">
        <v>58.47</v>
      </c>
      <c r="L361" t="n">
        <v>18.25</v>
      </c>
      <c r="M361" t="n">
        <v>4</v>
      </c>
      <c r="N361" t="n">
        <v>72.69</v>
      </c>
      <c r="O361" t="n">
        <v>34078.44</v>
      </c>
      <c r="P361" t="n">
        <v>102.56</v>
      </c>
      <c r="Q361" t="n">
        <v>204.14</v>
      </c>
      <c r="R361" t="n">
        <v>24.96</v>
      </c>
      <c r="S361" t="n">
        <v>17.37</v>
      </c>
      <c r="T361" t="n">
        <v>1693.38</v>
      </c>
      <c r="U361" t="n">
        <v>0.7</v>
      </c>
      <c r="V361" t="n">
        <v>0.75</v>
      </c>
      <c r="W361" t="n">
        <v>1.14</v>
      </c>
      <c r="X361" t="n">
        <v>0.1</v>
      </c>
      <c r="Y361" t="n">
        <v>1</v>
      </c>
      <c r="Z361" t="n">
        <v>10</v>
      </c>
    </row>
    <row r="362">
      <c r="A362" t="n">
        <v>70</v>
      </c>
      <c r="B362" t="n">
        <v>125</v>
      </c>
      <c r="C362" t="inlineStr">
        <is>
          <t xml:space="preserve">CONCLUIDO	</t>
        </is>
      </c>
      <c r="D362" t="n">
        <v>10.2392</v>
      </c>
      <c r="E362" t="n">
        <v>9.77</v>
      </c>
      <c r="F362" t="n">
        <v>6.77</v>
      </c>
      <c r="G362" t="n">
        <v>81.28</v>
      </c>
      <c r="H362" t="n">
        <v>1.2</v>
      </c>
      <c r="I362" t="n">
        <v>5</v>
      </c>
      <c r="J362" t="n">
        <v>274.9</v>
      </c>
      <c r="K362" t="n">
        <v>58.47</v>
      </c>
      <c r="L362" t="n">
        <v>18.5</v>
      </c>
      <c r="M362" t="n">
        <v>3</v>
      </c>
      <c r="N362" t="n">
        <v>72.92</v>
      </c>
      <c r="O362" t="n">
        <v>34138.11</v>
      </c>
      <c r="P362" t="n">
        <v>102.33</v>
      </c>
      <c r="Q362" t="n">
        <v>204.22</v>
      </c>
      <c r="R362" t="n">
        <v>24.36</v>
      </c>
      <c r="S362" t="n">
        <v>17.37</v>
      </c>
      <c r="T362" t="n">
        <v>1397.83</v>
      </c>
      <c r="U362" t="n">
        <v>0.71</v>
      </c>
      <c r="V362" t="n">
        <v>0.75</v>
      </c>
      <c r="W362" t="n">
        <v>1.15</v>
      </c>
      <c r="X362" t="n">
        <v>0.08</v>
      </c>
      <c r="Y362" t="n">
        <v>1</v>
      </c>
      <c r="Z362" t="n">
        <v>10</v>
      </c>
    </row>
    <row r="363">
      <c r="A363" t="n">
        <v>71</v>
      </c>
      <c r="B363" t="n">
        <v>125</v>
      </c>
      <c r="C363" t="inlineStr">
        <is>
          <t xml:space="preserve">CONCLUIDO	</t>
        </is>
      </c>
      <c r="D363" t="n">
        <v>10.2383</v>
      </c>
      <c r="E363" t="n">
        <v>9.77</v>
      </c>
      <c r="F363" t="n">
        <v>6.77</v>
      </c>
      <c r="G363" t="n">
        <v>81.29000000000001</v>
      </c>
      <c r="H363" t="n">
        <v>1.21</v>
      </c>
      <c r="I363" t="n">
        <v>5</v>
      </c>
      <c r="J363" t="n">
        <v>275.38</v>
      </c>
      <c r="K363" t="n">
        <v>58.47</v>
      </c>
      <c r="L363" t="n">
        <v>18.75</v>
      </c>
      <c r="M363" t="n">
        <v>3</v>
      </c>
      <c r="N363" t="n">
        <v>73.16</v>
      </c>
      <c r="O363" t="n">
        <v>34197.87</v>
      </c>
      <c r="P363" t="n">
        <v>102.56</v>
      </c>
      <c r="Q363" t="n">
        <v>204.14</v>
      </c>
      <c r="R363" t="n">
        <v>24.51</v>
      </c>
      <c r="S363" t="n">
        <v>17.37</v>
      </c>
      <c r="T363" t="n">
        <v>1470.49</v>
      </c>
      <c r="U363" t="n">
        <v>0.71</v>
      </c>
      <c r="V363" t="n">
        <v>0.75</v>
      </c>
      <c r="W363" t="n">
        <v>1.14</v>
      </c>
      <c r="X363" t="n">
        <v>0.08</v>
      </c>
      <c r="Y363" t="n">
        <v>1</v>
      </c>
      <c r="Z363" t="n">
        <v>10</v>
      </c>
    </row>
    <row r="364">
      <c r="A364" t="n">
        <v>72</v>
      </c>
      <c r="B364" t="n">
        <v>125</v>
      </c>
      <c r="C364" t="inlineStr">
        <is>
          <t xml:space="preserve">CONCLUIDO	</t>
        </is>
      </c>
      <c r="D364" t="n">
        <v>10.2375</v>
      </c>
      <c r="E364" t="n">
        <v>9.77</v>
      </c>
      <c r="F364" t="n">
        <v>6.78</v>
      </c>
      <c r="G364" t="n">
        <v>81.3</v>
      </c>
      <c r="H364" t="n">
        <v>1.23</v>
      </c>
      <c r="I364" t="n">
        <v>5</v>
      </c>
      <c r="J364" t="n">
        <v>275.87</v>
      </c>
      <c r="K364" t="n">
        <v>58.47</v>
      </c>
      <c r="L364" t="n">
        <v>19</v>
      </c>
      <c r="M364" t="n">
        <v>3</v>
      </c>
      <c r="N364" t="n">
        <v>73.39</v>
      </c>
      <c r="O364" t="n">
        <v>34257.73</v>
      </c>
      <c r="P364" t="n">
        <v>102.75</v>
      </c>
      <c r="Q364" t="n">
        <v>204.15</v>
      </c>
      <c r="R364" t="n">
        <v>24.49</v>
      </c>
      <c r="S364" t="n">
        <v>17.37</v>
      </c>
      <c r="T364" t="n">
        <v>1461.46</v>
      </c>
      <c r="U364" t="n">
        <v>0.71</v>
      </c>
      <c r="V364" t="n">
        <v>0.75</v>
      </c>
      <c r="W364" t="n">
        <v>1.14</v>
      </c>
      <c r="X364" t="n">
        <v>0.08</v>
      </c>
      <c r="Y364" t="n">
        <v>1</v>
      </c>
      <c r="Z364" t="n">
        <v>10</v>
      </c>
    </row>
    <row r="365">
      <c r="A365" t="n">
        <v>73</v>
      </c>
      <c r="B365" t="n">
        <v>125</v>
      </c>
      <c r="C365" t="inlineStr">
        <is>
          <t xml:space="preserve">CONCLUIDO	</t>
        </is>
      </c>
      <c r="D365" t="n">
        <v>10.2415</v>
      </c>
      <c r="E365" t="n">
        <v>9.76</v>
      </c>
      <c r="F365" t="n">
        <v>6.77</v>
      </c>
      <c r="G365" t="n">
        <v>81.25</v>
      </c>
      <c r="H365" t="n">
        <v>1.24</v>
      </c>
      <c r="I365" t="n">
        <v>5</v>
      </c>
      <c r="J365" t="n">
        <v>276.35</v>
      </c>
      <c r="K365" t="n">
        <v>58.47</v>
      </c>
      <c r="L365" t="n">
        <v>19.25</v>
      </c>
      <c r="M365" t="n">
        <v>3</v>
      </c>
      <c r="N365" t="n">
        <v>73.63</v>
      </c>
      <c r="O365" t="n">
        <v>34317.68</v>
      </c>
      <c r="P365" t="n">
        <v>102.83</v>
      </c>
      <c r="Q365" t="n">
        <v>204.14</v>
      </c>
      <c r="R365" t="n">
        <v>24.32</v>
      </c>
      <c r="S365" t="n">
        <v>17.37</v>
      </c>
      <c r="T365" t="n">
        <v>1375.2</v>
      </c>
      <c r="U365" t="n">
        <v>0.71</v>
      </c>
      <c r="V365" t="n">
        <v>0.75</v>
      </c>
      <c r="W365" t="n">
        <v>1.15</v>
      </c>
      <c r="X365" t="n">
        <v>0.08</v>
      </c>
      <c r="Y365" t="n">
        <v>1</v>
      </c>
      <c r="Z365" t="n">
        <v>10</v>
      </c>
    </row>
    <row r="366">
      <c r="A366" t="n">
        <v>74</v>
      </c>
      <c r="B366" t="n">
        <v>125</v>
      </c>
      <c r="C366" t="inlineStr">
        <is>
          <t xml:space="preserve">CONCLUIDO	</t>
        </is>
      </c>
      <c r="D366" t="n">
        <v>10.2372</v>
      </c>
      <c r="E366" t="n">
        <v>9.77</v>
      </c>
      <c r="F366" t="n">
        <v>6.78</v>
      </c>
      <c r="G366" t="n">
        <v>81.3</v>
      </c>
      <c r="H366" t="n">
        <v>1.25</v>
      </c>
      <c r="I366" t="n">
        <v>5</v>
      </c>
      <c r="J366" t="n">
        <v>276.84</v>
      </c>
      <c r="K366" t="n">
        <v>58.47</v>
      </c>
      <c r="L366" t="n">
        <v>19.5</v>
      </c>
      <c r="M366" t="n">
        <v>3</v>
      </c>
      <c r="N366" t="n">
        <v>73.87</v>
      </c>
      <c r="O366" t="n">
        <v>34377.72</v>
      </c>
      <c r="P366" t="n">
        <v>102.98</v>
      </c>
      <c r="Q366" t="n">
        <v>204.14</v>
      </c>
      <c r="R366" t="n">
        <v>24.52</v>
      </c>
      <c r="S366" t="n">
        <v>17.37</v>
      </c>
      <c r="T366" t="n">
        <v>1478.69</v>
      </c>
      <c r="U366" t="n">
        <v>0.71</v>
      </c>
      <c r="V366" t="n">
        <v>0.75</v>
      </c>
      <c r="W366" t="n">
        <v>1.14</v>
      </c>
      <c r="X366" t="n">
        <v>0.08</v>
      </c>
      <c r="Y366" t="n">
        <v>1</v>
      </c>
      <c r="Z366" t="n">
        <v>10</v>
      </c>
    </row>
    <row r="367">
      <c r="A367" t="n">
        <v>75</v>
      </c>
      <c r="B367" t="n">
        <v>125</v>
      </c>
      <c r="C367" t="inlineStr">
        <is>
          <t xml:space="preserve">CONCLUIDO	</t>
        </is>
      </c>
      <c r="D367" t="n">
        <v>10.2427</v>
      </c>
      <c r="E367" t="n">
        <v>9.76</v>
      </c>
      <c r="F367" t="n">
        <v>6.77</v>
      </c>
      <c r="G367" t="n">
        <v>81.23999999999999</v>
      </c>
      <c r="H367" t="n">
        <v>1.27</v>
      </c>
      <c r="I367" t="n">
        <v>5</v>
      </c>
      <c r="J367" t="n">
        <v>277.33</v>
      </c>
      <c r="K367" t="n">
        <v>58.47</v>
      </c>
      <c r="L367" t="n">
        <v>19.75</v>
      </c>
      <c r="M367" t="n">
        <v>3</v>
      </c>
      <c r="N367" t="n">
        <v>74.09999999999999</v>
      </c>
      <c r="O367" t="n">
        <v>34437.85</v>
      </c>
      <c r="P367" t="n">
        <v>102.74</v>
      </c>
      <c r="Q367" t="n">
        <v>204.14</v>
      </c>
      <c r="R367" t="n">
        <v>24.37</v>
      </c>
      <c r="S367" t="n">
        <v>17.37</v>
      </c>
      <c r="T367" t="n">
        <v>1403.48</v>
      </c>
      <c r="U367" t="n">
        <v>0.71</v>
      </c>
      <c r="V367" t="n">
        <v>0.75</v>
      </c>
      <c r="W367" t="n">
        <v>1.14</v>
      </c>
      <c r="X367" t="n">
        <v>0.08</v>
      </c>
      <c r="Y367" t="n">
        <v>1</v>
      </c>
      <c r="Z367" t="n">
        <v>10</v>
      </c>
    </row>
    <row r="368">
      <c r="A368" t="n">
        <v>76</v>
      </c>
      <c r="B368" t="n">
        <v>125</v>
      </c>
      <c r="C368" t="inlineStr">
        <is>
          <t xml:space="preserve">CONCLUIDO	</t>
        </is>
      </c>
      <c r="D368" t="n">
        <v>10.2404</v>
      </c>
      <c r="E368" t="n">
        <v>9.77</v>
      </c>
      <c r="F368" t="n">
        <v>6.77</v>
      </c>
      <c r="G368" t="n">
        <v>81.27</v>
      </c>
      <c r="H368" t="n">
        <v>1.28</v>
      </c>
      <c r="I368" t="n">
        <v>5</v>
      </c>
      <c r="J368" t="n">
        <v>277.82</v>
      </c>
      <c r="K368" t="n">
        <v>58.47</v>
      </c>
      <c r="L368" t="n">
        <v>20</v>
      </c>
      <c r="M368" t="n">
        <v>3</v>
      </c>
      <c r="N368" t="n">
        <v>74.34</v>
      </c>
      <c r="O368" t="n">
        <v>34498.07</v>
      </c>
      <c r="P368" t="n">
        <v>102.74</v>
      </c>
      <c r="Q368" t="n">
        <v>204.14</v>
      </c>
      <c r="R368" t="n">
        <v>24.47</v>
      </c>
      <c r="S368" t="n">
        <v>17.37</v>
      </c>
      <c r="T368" t="n">
        <v>1452.43</v>
      </c>
      <c r="U368" t="n">
        <v>0.71</v>
      </c>
      <c r="V368" t="n">
        <v>0.75</v>
      </c>
      <c r="W368" t="n">
        <v>1.14</v>
      </c>
      <c r="X368" t="n">
        <v>0.08</v>
      </c>
      <c r="Y368" t="n">
        <v>1</v>
      </c>
      <c r="Z368" t="n">
        <v>10</v>
      </c>
    </row>
    <row r="369">
      <c r="A369" t="n">
        <v>77</v>
      </c>
      <c r="B369" t="n">
        <v>125</v>
      </c>
      <c r="C369" t="inlineStr">
        <is>
          <t xml:space="preserve">CONCLUIDO	</t>
        </is>
      </c>
      <c r="D369" t="n">
        <v>10.236</v>
      </c>
      <c r="E369" t="n">
        <v>9.77</v>
      </c>
      <c r="F369" t="n">
        <v>6.78</v>
      </c>
      <c r="G369" t="n">
        <v>81.31999999999999</v>
      </c>
      <c r="H369" t="n">
        <v>1.3</v>
      </c>
      <c r="I369" t="n">
        <v>5</v>
      </c>
      <c r="J369" t="n">
        <v>278.3</v>
      </c>
      <c r="K369" t="n">
        <v>58.47</v>
      </c>
      <c r="L369" t="n">
        <v>20.25</v>
      </c>
      <c r="M369" t="n">
        <v>3</v>
      </c>
      <c r="N369" t="n">
        <v>74.58</v>
      </c>
      <c r="O369" t="n">
        <v>34558.39</v>
      </c>
      <c r="P369" t="n">
        <v>102.75</v>
      </c>
      <c r="Q369" t="n">
        <v>204.14</v>
      </c>
      <c r="R369" t="n">
        <v>24.46</v>
      </c>
      <c r="S369" t="n">
        <v>17.37</v>
      </c>
      <c r="T369" t="n">
        <v>1448.96</v>
      </c>
      <c r="U369" t="n">
        <v>0.71</v>
      </c>
      <c r="V369" t="n">
        <v>0.75</v>
      </c>
      <c r="W369" t="n">
        <v>1.15</v>
      </c>
      <c r="X369" t="n">
        <v>0.09</v>
      </c>
      <c r="Y369" t="n">
        <v>1</v>
      </c>
      <c r="Z369" t="n">
        <v>10</v>
      </c>
    </row>
    <row r="370">
      <c r="A370" t="n">
        <v>78</v>
      </c>
      <c r="B370" t="n">
        <v>125</v>
      </c>
      <c r="C370" t="inlineStr">
        <is>
          <t xml:space="preserve">CONCLUIDO	</t>
        </is>
      </c>
      <c r="D370" t="n">
        <v>10.2351</v>
      </c>
      <c r="E370" t="n">
        <v>9.77</v>
      </c>
      <c r="F370" t="n">
        <v>6.78</v>
      </c>
      <c r="G370" t="n">
        <v>81.33</v>
      </c>
      <c r="H370" t="n">
        <v>1.31</v>
      </c>
      <c r="I370" t="n">
        <v>5</v>
      </c>
      <c r="J370" t="n">
        <v>278.79</v>
      </c>
      <c r="K370" t="n">
        <v>58.47</v>
      </c>
      <c r="L370" t="n">
        <v>20.5</v>
      </c>
      <c r="M370" t="n">
        <v>3</v>
      </c>
      <c r="N370" t="n">
        <v>74.81999999999999</v>
      </c>
      <c r="O370" t="n">
        <v>34618.81</v>
      </c>
      <c r="P370" t="n">
        <v>102.77</v>
      </c>
      <c r="Q370" t="n">
        <v>204.14</v>
      </c>
      <c r="R370" t="n">
        <v>24.54</v>
      </c>
      <c r="S370" t="n">
        <v>17.37</v>
      </c>
      <c r="T370" t="n">
        <v>1485.79</v>
      </c>
      <c r="U370" t="n">
        <v>0.71</v>
      </c>
      <c r="V370" t="n">
        <v>0.75</v>
      </c>
      <c r="W370" t="n">
        <v>1.14</v>
      </c>
      <c r="X370" t="n">
        <v>0.09</v>
      </c>
      <c r="Y370" t="n">
        <v>1</v>
      </c>
      <c r="Z370" t="n">
        <v>10</v>
      </c>
    </row>
    <row r="371">
      <c r="A371" t="n">
        <v>79</v>
      </c>
      <c r="B371" t="n">
        <v>125</v>
      </c>
      <c r="C371" t="inlineStr">
        <is>
          <t xml:space="preserve">CONCLUIDO	</t>
        </is>
      </c>
      <c r="D371" t="n">
        <v>10.2395</v>
      </c>
      <c r="E371" t="n">
        <v>9.77</v>
      </c>
      <c r="F371" t="n">
        <v>6.77</v>
      </c>
      <c r="G371" t="n">
        <v>81.28</v>
      </c>
      <c r="H371" t="n">
        <v>1.32</v>
      </c>
      <c r="I371" t="n">
        <v>5</v>
      </c>
      <c r="J371" t="n">
        <v>279.28</v>
      </c>
      <c r="K371" t="n">
        <v>58.47</v>
      </c>
      <c r="L371" t="n">
        <v>20.75</v>
      </c>
      <c r="M371" t="n">
        <v>3</v>
      </c>
      <c r="N371" t="n">
        <v>75.06</v>
      </c>
      <c r="O371" t="n">
        <v>34679.32</v>
      </c>
      <c r="P371" t="n">
        <v>102.52</v>
      </c>
      <c r="Q371" t="n">
        <v>204.14</v>
      </c>
      <c r="R371" t="n">
        <v>24.45</v>
      </c>
      <c r="S371" t="n">
        <v>17.37</v>
      </c>
      <c r="T371" t="n">
        <v>1440.76</v>
      </c>
      <c r="U371" t="n">
        <v>0.71</v>
      </c>
      <c r="V371" t="n">
        <v>0.75</v>
      </c>
      <c r="W371" t="n">
        <v>1.14</v>
      </c>
      <c r="X371" t="n">
        <v>0.08</v>
      </c>
      <c r="Y371" t="n">
        <v>1</v>
      </c>
      <c r="Z371" t="n">
        <v>10</v>
      </c>
    </row>
    <row r="372">
      <c r="A372" t="n">
        <v>80</v>
      </c>
      <c r="B372" t="n">
        <v>125</v>
      </c>
      <c r="C372" t="inlineStr">
        <is>
          <t xml:space="preserve">CONCLUIDO	</t>
        </is>
      </c>
      <c r="D372" t="n">
        <v>10.2407</v>
      </c>
      <c r="E372" t="n">
        <v>9.76</v>
      </c>
      <c r="F372" t="n">
        <v>6.77</v>
      </c>
      <c r="G372" t="n">
        <v>81.26000000000001</v>
      </c>
      <c r="H372" t="n">
        <v>1.34</v>
      </c>
      <c r="I372" t="n">
        <v>5</v>
      </c>
      <c r="J372" t="n">
        <v>279.78</v>
      </c>
      <c r="K372" t="n">
        <v>58.47</v>
      </c>
      <c r="L372" t="n">
        <v>21</v>
      </c>
      <c r="M372" t="n">
        <v>3</v>
      </c>
      <c r="N372" t="n">
        <v>75.3</v>
      </c>
      <c r="O372" t="n">
        <v>34739.92</v>
      </c>
      <c r="P372" t="n">
        <v>102.42</v>
      </c>
      <c r="Q372" t="n">
        <v>204.14</v>
      </c>
      <c r="R372" t="n">
        <v>24.36</v>
      </c>
      <c r="S372" t="n">
        <v>17.37</v>
      </c>
      <c r="T372" t="n">
        <v>1395.28</v>
      </c>
      <c r="U372" t="n">
        <v>0.71</v>
      </c>
      <c r="V372" t="n">
        <v>0.75</v>
      </c>
      <c r="W372" t="n">
        <v>1.14</v>
      </c>
      <c r="X372" t="n">
        <v>0.08</v>
      </c>
      <c r="Y372" t="n">
        <v>1</v>
      </c>
      <c r="Z372" t="n">
        <v>10</v>
      </c>
    </row>
    <row r="373">
      <c r="A373" t="n">
        <v>81</v>
      </c>
      <c r="B373" t="n">
        <v>125</v>
      </c>
      <c r="C373" t="inlineStr">
        <is>
          <t xml:space="preserve">CONCLUIDO	</t>
        </is>
      </c>
      <c r="D373" t="n">
        <v>10.2459</v>
      </c>
      <c r="E373" t="n">
        <v>9.76</v>
      </c>
      <c r="F373" t="n">
        <v>6.77</v>
      </c>
      <c r="G373" t="n">
        <v>81.2</v>
      </c>
      <c r="H373" t="n">
        <v>1.35</v>
      </c>
      <c r="I373" t="n">
        <v>5</v>
      </c>
      <c r="J373" t="n">
        <v>280.27</v>
      </c>
      <c r="K373" t="n">
        <v>58.47</v>
      </c>
      <c r="L373" t="n">
        <v>21.25</v>
      </c>
      <c r="M373" t="n">
        <v>3</v>
      </c>
      <c r="N373" t="n">
        <v>75.54000000000001</v>
      </c>
      <c r="O373" t="n">
        <v>34800.62</v>
      </c>
      <c r="P373" t="n">
        <v>102.17</v>
      </c>
      <c r="Q373" t="n">
        <v>204.14</v>
      </c>
      <c r="R373" t="n">
        <v>24.16</v>
      </c>
      <c r="S373" t="n">
        <v>17.37</v>
      </c>
      <c r="T373" t="n">
        <v>1296.92</v>
      </c>
      <c r="U373" t="n">
        <v>0.72</v>
      </c>
      <c r="V373" t="n">
        <v>0.75</v>
      </c>
      <c r="W373" t="n">
        <v>1.14</v>
      </c>
      <c r="X373" t="n">
        <v>0.08</v>
      </c>
      <c r="Y373" t="n">
        <v>1</v>
      </c>
      <c r="Z373" t="n">
        <v>10</v>
      </c>
    </row>
    <row r="374">
      <c r="A374" t="n">
        <v>82</v>
      </c>
      <c r="B374" t="n">
        <v>125</v>
      </c>
      <c r="C374" t="inlineStr">
        <is>
          <t xml:space="preserve">CONCLUIDO	</t>
        </is>
      </c>
      <c r="D374" t="n">
        <v>10.25</v>
      </c>
      <c r="E374" t="n">
        <v>9.76</v>
      </c>
      <c r="F374" t="n">
        <v>6.76</v>
      </c>
      <c r="G374" t="n">
        <v>81.16</v>
      </c>
      <c r="H374" t="n">
        <v>1.36</v>
      </c>
      <c r="I374" t="n">
        <v>5</v>
      </c>
      <c r="J374" t="n">
        <v>280.76</v>
      </c>
      <c r="K374" t="n">
        <v>58.47</v>
      </c>
      <c r="L374" t="n">
        <v>21.5</v>
      </c>
      <c r="M374" t="n">
        <v>3</v>
      </c>
      <c r="N374" t="n">
        <v>75.79000000000001</v>
      </c>
      <c r="O374" t="n">
        <v>34861.41</v>
      </c>
      <c r="P374" t="n">
        <v>101.82</v>
      </c>
      <c r="Q374" t="n">
        <v>204.15</v>
      </c>
      <c r="R374" t="n">
        <v>24.09</v>
      </c>
      <c r="S374" t="n">
        <v>17.37</v>
      </c>
      <c r="T374" t="n">
        <v>1261.99</v>
      </c>
      <c r="U374" t="n">
        <v>0.72</v>
      </c>
      <c r="V374" t="n">
        <v>0.76</v>
      </c>
      <c r="W374" t="n">
        <v>1.14</v>
      </c>
      <c r="X374" t="n">
        <v>0.07000000000000001</v>
      </c>
      <c r="Y374" t="n">
        <v>1</v>
      </c>
      <c r="Z374" t="n">
        <v>10</v>
      </c>
    </row>
    <row r="375">
      <c r="A375" t="n">
        <v>83</v>
      </c>
      <c r="B375" t="n">
        <v>125</v>
      </c>
      <c r="C375" t="inlineStr">
        <is>
          <t xml:space="preserve">CONCLUIDO	</t>
        </is>
      </c>
      <c r="D375" t="n">
        <v>10.2514</v>
      </c>
      <c r="E375" t="n">
        <v>9.75</v>
      </c>
      <c r="F375" t="n">
        <v>6.76</v>
      </c>
      <c r="G375" t="n">
        <v>81.14</v>
      </c>
      <c r="H375" t="n">
        <v>1.38</v>
      </c>
      <c r="I375" t="n">
        <v>5</v>
      </c>
      <c r="J375" t="n">
        <v>281.25</v>
      </c>
      <c r="K375" t="n">
        <v>58.47</v>
      </c>
      <c r="L375" t="n">
        <v>21.75</v>
      </c>
      <c r="M375" t="n">
        <v>3</v>
      </c>
      <c r="N375" t="n">
        <v>76.03</v>
      </c>
      <c r="O375" t="n">
        <v>34922.31</v>
      </c>
      <c r="P375" t="n">
        <v>101.55</v>
      </c>
      <c r="Q375" t="n">
        <v>204.15</v>
      </c>
      <c r="R375" t="n">
        <v>24.05</v>
      </c>
      <c r="S375" t="n">
        <v>17.37</v>
      </c>
      <c r="T375" t="n">
        <v>1242.62</v>
      </c>
      <c r="U375" t="n">
        <v>0.72</v>
      </c>
      <c r="V375" t="n">
        <v>0.76</v>
      </c>
      <c r="W375" t="n">
        <v>1.14</v>
      </c>
      <c r="X375" t="n">
        <v>0.07000000000000001</v>
      </c>
      <c r="Y375" t="n">
        <v>1</v>
      </c>
      <c r="Z375" t="n">
        <v>10</v>
      </c>
    </row>
    <row r="376">
      <c r="A376" t="n">
        <v>84</v>
      </c>
      <c r="B376" t="n">
        <v>125</v>
      </c>
      <c r="C376" t="inlineStr">
        <is>
          <t xml:space="preserve">CONCLUIDO	</t>
        </is>
      </c>
      <c r="D376" t="n">
        <v>10.2468</v>
      </c>
      <c r="E376" t="n">
        <v>9.76</v>
      </c>
      <c r="F376" t="n">
        <v>6.77</v>
      </c>
      <c r="G376" t="n">
        <v>81.19</v>
      </c>
      <c r="H376" t="n">
        <v>1.39</v>
      </c>
      <c r="I376" t="n">
        <v>5</v>
      </c>
      <c r="J376" t="n">
        <v>281.75</v>
      </c>
      <c r="K376" t="n">
        <v>58.47</v>
      </c>
      <c r="L376" t="n">
        <v>22</v>
      </c>
      <c r="M376" t="n">
        <v>3</v>
      </c>
      <c r="N376" t="n">
        <v>76.28</v>
      </c>
      <c r="O376" t="n">
        <v>34983.29</v>
      </c>
      <c r="P376" t="n">
        <v>101.34</v>
      </c>
      <c r="Q376" t="n">
        <v>204.14</v>
      </c>
      <c r="R376" t="n">
        <v>24.14</v>
      </c>
      <c r="S376" t="n">
        <v>17.37</v>
      </c>
      <c r="T376" t="n">
        <v>1286.83</v>
      </c>
      <c r="U376" t="n">
        <v>0.72</v>
      </c>
      <c r="V376" t="n">
        <v>0.75</v>
      </c>
      <c r="W376" t="n">
        <v>1.14</v>
      </c>
      <c r="X376" t="n">
        <v>0.07000000000000001</v>
      </c>
      <c r="Y376" t="n">
        <v>1</v>
      </c>
      <c r="Z376" t="n">
        <v>10</v>
      </c>
    </row>
    <row r="377">
      <c r="A377" t="n">
        <v>85</v>
      </c>
      <c r="B377" t="n">
        <v>125</v>
      </c>
      <c r="C377" t="inlineStr">
        <is>
          <t xml:space="preserve">CONCLUIDO	</t>
        </is>
      </c>
      <c r="D377" t="n">
        <v>10.2468</v>
      </c>
      <c r="E377" t="n">
        <v>9.76</v>
      </c>
      <c r="F377" t="n">
        <v>6.77</v>
      </c>
      <c r="G377" t="n">
        <v>81.19</v>
      </c>
      <c r="H377" t="n">
        <v>1.4</v>
      </c>
      <c r="I377" t="n">
        <v>5</v>
      </c>
      <c r="J377" t="n">
        <v>282.24</v>
      </c>
      <c r="K377" t="n">
        <v>58.47</v>
      </c>
      <c r="L377" t="n">
        <v>22.25</v>
      </c>
      <c r="M377" t="n">
        <v>3</v>
      </c>
      <c r="N377" t="n">
        <v>76.52</v>
      </c>
      <c r="O377" t="n">
        <v>35044.38</v>
      </c>
      <c r="P377" t="n">
        <v>100.98</v>
      </c>
      <c r="Q377" t="n">
        <v>204.14</v>
      </c>
      <c r="R377" t="n">
        <v>24.2</v>
      </c>
      <c r="S377" t="n">
        <v>17.37</v>
      </c>
      <c r="T377" t="n">
        <v>1317.22</v>
      </c>
      <c r="U377" t="n">
        <v>0.72</v>
      </c>
      <c r="V377" t="n">
        <v>0.75</v>
      </c>
      <c r="W377" t="n">
        <v>1.14</v>
      </c>
      <c r="X377" t="n">
        <v>0.07000000000000001</v>
      </c>
      <c r="Y377" t="n">
        <v>1</v>
      </c>
      <c r="Z377" t="n">
        <v>10</v>
      </c>
    </row>
    <row r="378">
      <c r="A378" t="n">
        <v>86</v>
      </c>
      <c r="B378" t="n">
        <v>125</v>
      </c>
      <c r="C378" t="inlineStr">
        <is>
          <t xml:space="preserve">CONCLUIDO	</t>
        </is>
      </c>
      <c r="D378" t="n">
        <v>10.2433</v>
      </c>
      <c r="E378" t="n">
        <v>9.76</v>
      </c>
      <c r="F378" t="n">
        <v>6.77</v>
      </c>
      <c r="G378" t="n">
        <v>81.23</v>
      </c>
      <c r="H378" t="n">
        <v>1.42</v>
      </c>
      <c r="I378" t="n">
        <v>5</v>
      </c>
      <c r="J378" t="n">
        <v>282.74</v>
      </c>
      <c r="K378" t="n">
        <v>58.47</v>
      </c>
      <c r="L378" t="n">
        <v>22.5</v>
      </c>
      <c r="M378" t="n">
        <v>3</v>
      </c>
      <c r="N378" t="n">
        <v>76.77</v>
      </c>
      <c r="O378" t="n">
        <v>35105.56</v>
      </c>
      <c r="P378" t="n">
        <v>100.93</v>
      </c>
      <c r="Q378" t="n">
        <v>204.15</v>
      </c>
      <c r="R378" t="n">
        <v>24.23</v>
      </c>
      <c r="S378" t="n">
        <v>17.37</v>
      </c>
      <c r="T378" t="n">
        <v>1332.15</v>
      </c>
      <c r="U378" t="n">
        <v>0.72</v>
      </c>
      <c r="V378" t="n">
        <v>0.75</v>
      </c>
      <c r="W378" t="n">
        <v>1.15</v>
      </c>
      <c r="X378" t="n">
        <v>0.08</v>
      </c>
      <c r="Y378" t="n">
        <v>1</v>
      </c>
      <c r="Z378" t="n">
        <v>10</v>
      </c>
    </row>
    <row r="379">
      <c r="A379" t="n">
        <v>87</v>
      </c>
      <c r="B379" t="n">
        <v>125</v>
      </c>
      <c r="C379" t="inlineStr">
        <is>
          <t xml:space="preserve">CONCLUIDO	</t>
        </is>
      </c>
      <c r="D379" t="n">
        <v>10.2453</v>
      </c>
      <c r="E379" t="n">
        <v>9.76</v>
      </c>
      <c r="F379" t="n">
        <v>6.77</v>
      </c>
      <c r="G379" t="n">
        <v>81.20999999999999</v>
      </c>
      <c r="H379" t="n">
        <v>1.43</v>
      </c>
      <c r="I379" t="n">
        <v>5</v>
      </c>
      <c r="J379" t="n">
        <v>283.24</v>
      </c>
      <c r="K379" t="n">
        <v>58.47</v>
      </c>
      <c r="L379" t="n">
        <v>22.75</v>
      </c>
      <c r="M379" t="n">
        <v>3</v>
      </c>
      <c r="N379" t="n">
        <v>77.01000000000001</v>
      </c>
      <c r="O379" t="n">
        <v>35166.85</v>
      </c>
      <c r="P379" t="n">
        <v>100.89</v>
      </c>
      <c r="Q379" t="n">
        <v>204.14</v>
      </c>
      <c r="R379" t="n">
        <v>24.22</v>
      </c>
      <c r="S379" t="n">
        <v>17.37</v>
      </c>
      <c r="T379" t="n">
        <v>1329.1</v>
      </c>
      <c r="U379" t="n">
        <v>0.72</v>
      </c>
      <c r="V379" t="n">
        <v>0.75</v>
      </c>
      <c r="W379" t="n">
        <v>1.14</v>
      </c>
      <c r="X379" t="n">
        <v>0.08</v>
      </c>
      <c r="Y379" t="n">
        <v>1</v>
      </c>
      <c r="Z379" t="n">
        <v>10</v>
      </c>
    </row>
    <row r="380">
      <c r="A380" t="n">
        <v>88</v>
      </c>
      <c r="B380" t="n">
        <v>125</v>
      </c>
      <c r="C380" t="inlineStr">
        <is>
          <t xml:space="preserve">CONCLUIDO	</t>
        </is>
      </c>
      <c r="D380" t="n">
        <v>10.2409</v>
      </c>
      <c r="E380" t="n">
        <v>9.76</v>
      </c>
      <c r="F380" t="n">
        <v>6.77</v>
      </c>
      <c r="G380" t="n">
        <v>81.26000000000001</v>
      </c>
      <c r="H380" t="n">
        <v>1.44</v>
      </c>
      <c r="I380" t="n">
        <v>5</v>
      </c>
      <c r="J380" t="n">
        <v>283.74</v>
      </c>
      <c r="K380" t="n">
        <v>58.47</v>
      </c>
      <c r="L380" t="n">
        <v>23</v>
      </c>
      <c r="M380" t="n">
        <v>3</v>
      </c>
      <c r="N380" t="n">
        <v>77.26000000000001</v>
      </c>
      <c r="O380" t="n">
        <v>35228.23</v>
      </c>
      <c r="P380" t="n">
        <v>100.73</v>
      </c>
      <c r="Q380" t="n">
        <v>204.14</v>
      </c>
      <c r="R380" t="n">
        <v>24.39</v>
      </c>
      <c r="S380" t="n">
        <v>17.37</v>
      </c>
      <c r="T380" t="n">
        <v>1412.15</v>
      </c>
      <c r="U380" t="n">
        <v>0.71</v>
      </c>
      <c r="V380" t="n">
        <v>0.75</v>
      </c>
      <c r="W380" t="n">
        <v>1.14</v>
      </c>
      <c r="X380" t="n">
        <v>0.08</v>
      </c>
      <c r="Y380" t="n">
        <v>1</v>
      </c>
      <c r="Z380" t="n">
        <v>10</v>
      </c>
    </row>
    <row r="381">
      <c r="A381" t="n">
        <v>89</v>
      </c>
      <c r="B381" t="n">
        <v>125</v>
      </c>
      <c r="C381" t="inlineStr">
        <is>
          <t xml:space="preserve">CONCLUIDO	</t>
        </is>
      </c>
      <c r="D381" t="n">
        <v>10.2407</v>
      </c>
      <c r="E381" t="n">
        <v>9.76</v>
      </c>
      <c r="F381" t="n">
        <v>6.77</v>
      </c>
      <c r="G381" t="n">
        <v>81.26000000000001</v>
      </c>
      <c r="H381" t="n">
        <v>1.46</v>
      </c>
      <c r="I381" t="n">
        <v>5</v>
      </c>
      <c r="J381" t="n">
        <v>284.23</v>
      </c>
      <c r="K381" t="n">
        <v>58.47</v>
      </c>
      <c r="L381" t="n">
        <v>23.25</v>
      </c>
      <c r="M381" t="n">
        <v>3</v>
      </c>
      <c r="N381" t="n">
        <v>77.51000000000001</v>
      </c>
      <c r="O381" t="n">
        <v>35289.71</v>
      </c>
      <c r="P381" t="n">
        <v>100.6</v>
      </c>
      <c r="Q381" t="n">
        <v>204.15</v>
      </c>
      <c r="R381" t="n">
        <v>24.37</v>
      </c>
      <c r="S381" t="n">
        <v>17.37</v>
      </c>
      <c r="T381" t="n">
        <v>1400.83</v>
      </c>
      <c r="U381" t="n">
        <v>0.71</v>
      </c>
      <c r="V381" t="n">
        <v>0.75</v>
      </c>
      <c r="W381" t="n">
        <v>1.14</v>
      </c>
      <c r="X381" t="n">
        <v>0.08</v>
      </c>
      <c r="Y381" t="n">
        <v>1</v>
      </c>
      <c r="Z381" t="n">
        <v>10</v>
      </c>
    </row>
    <row r="382">
      <c r="A382" t="n">
        <v>90</v>
      </c>
      <c r="B382" t="n">
        <v>125</v>
      </c>
      <c r="C382" t="inlineStr">
        <is>
          <t xml:space="preserve">CONCLUIDO	</t>
        </is>
      </c>
      <c r="D382" t="n">
        <v>10.2465</v>
      </c>
      <c r="E382" t="n">
        <v>9.76</v>
      </c>
      <c r="F382" t="n">
        <v>6.77</v>
      </c>
      <c r="G382" t="n">
        <v>81.2</v>
      </c>
      <c r="H382" t="n">
        <v>1.47</v>
      </c>
      <c r="I382" t="n">
        <v>5</v>
      </c>
      <c r="J382" t="n">
        <v>284.73</v>
      </c>
      <c r="K382" t="n">
        <v>58.47</v>
      </c>
      <c r="L382" t="n">
        <v>23.5</v>
      </c>
      <c r="M382" t="n">
        <v>3</v>
      </c>
      <c r="N382" t="n">
        <v>77.76000000000001</v>
      </c>
      <c r="O382" t="n">
        <v>35351.29</v>
      </c>
      <c r="P382" t="n">
        <v>100.17</v>
      </c>
      <c r="Q382" t="n">
        <v>204.18</v>
      </c>
      <c r="R382" t="n">
        <v>24.17</v>
      </c>
      <c r="S382" t="n">
        <v>17.37</v>
      </c>
      <c r="T382" t="n">
        <v>1303.55</v>
      </c>
      <c r="U382" t="n">
        <v>0.72</v>
      </c>
      <c r="V382" t="n">
        <v>0.75</v>
      </c>
      <c r="W382" t="n">
        <v>1.14</v>
      </c>
      <c r="X382" t="n">
        <v>0.07000000000000001</v>
      </c>
      <c r="Y382" t="n">
        <v>1</v>
      </c>
      <c r="Z382" t="n">
        <v>10</v>
      </c>
    </row>
    <row r="383">
      <c r="A383" t="n">
        <v>91</v>
      </c>
      <c r="B383" t="n">
        <v>125</v>
      </c>
      <c r="C383" t="inlineStr">
        <is>
          <t xml:space="preserve">CONCLUIDO	</t>
        </is>
      </c>
      <c r="D383" t="n">
        <v>10.3217</v>
      </c>
      <c r="E383" t="n">
        <v>9.69</v>
      </c>
      <c r="F383" t="n">
        <v>6.74</v>
      </c>
      <c r="G383" t="n">
        <v>101.14</v>
      </c>
      <c r="H383" t="n">
        <v>1.48</v>
      </c>
      <c r="I383" t="n">
        <v>4</v>
      </c>
      <c r="J383" t="n">
        <v>285.23</v>
      </c>
      <c r="K383" t="n">
        <v>58.47</v>
      </c>
      <c r="L383" t="n">
        <v>23.75</v>
      </c>
      <c r="M383" t="n">
        <v>2</v>
      </c>
      <c r="N383" t="n">
        <v>78.01000000000001</v>
      </c>
      <c r="O383" t="n">
        <v>35412.96</v>
      </c>
      <c r="P383" t="n">
        <v>99.48</v>
      </c>
      <c r="Q383" t="n">
        <v>204.15</v>
      </c>
      <c r="R383" t="n">
        <v>23.44</v>
      </c>
      <c r="S383" t="n">
        <v>17.37</v>
      </c>
      <c r="T383" t="n">
        <v>941.84</v>
      </c>
      <c r="U383" t="n">
        <v>0.74</v>
      </c>
      <c r="V383" t="n">
        <v>0.76</v>
      </c>
      <c r="W383" t="n">
        <v>1.14</v>
      </c>
      <c r="X383" t="n">
        <v>0.05</v>
      </c>
      <c r="Y383" t="n">
        <v>1</v>
      </c>
      <c r="Z383" t="n">
        <v>10</v>
      </c>
    </row>
    <row r="384">
      <c r="A384" t="n">
        <v>92</v>
      </c>
      <c r="B384" t="n">
        <v>125</v>
      </c>
      <c r="C384" t="inlineStr">
        <is>
          <t xml:space="preserve">CONCLUIDO	</t>
        </is>
      </c>
      <c r="D384" t="n">
        <v>10.3214</v>
      </c>
      <c r="E384" t="n">
        <v>9.69</v>
      </c>
      <c r="F384" t="n">
        <v>6.74</v>
      </c>
      <c r="G384" t="n">
        <v>101.14</v>
      </c>
      <c r="H384" t="n">
        <v>1.5</v>
      </c>
      <c r="I384" t="n">
        <v>4</v>
      </c>
      <c r="J384" t="n">
        <v>285.73</v>
      </c>
      <c r="K384" t="n">
        <v>58.47</v>
      </c>
      <c r="L384" t="n">
        <v>24</v>
      </c>
      <c r="M384" t="n">
        <v>2</v>
      </c>
      <c r="N384" t="n">
        <v>78.26000000000001</v>
      </c>
      <c r="O384" t="n">
        <v>35474.75</v>
      </c>
      <c r="P384" t="n">
        <v>99.45999999999999</v>
      </c>
      <c r="Q384" t="n">
        <v>204.16</v>
      </c>
      <c r="R384" t="n">
        <v>23.46</v>
      </c>
      <c r="S384" t="n">
        <v>17.37</v>
      </c>
      <c r="T384" t="n">
        <v>952.02</v>
      </c>
      <c r="U384" t="n">
        <v>0.74</v>
      </c>
      <c r="V384" t="n">
        <v>0.76</v>
      </c>
      <c r="W384" t="n">
        <v>1.14</v>
      </c>
      <c r="X384" t="n">
        <v>0.05</v>
      </c>
      <c r="Y384" t="n">
        <v>1</v>
      </c>
      <c r="Z384" t="n">
        <v>10</v>
      </c>
    </row>
    <row r="385">
      <c r="A385" t="n">
        <v>93</v>
      </c>
      <c r="B385" t="n">
        <v>125</v>
      </c>
      <c r="C385" t="inlineStr">
        <is>
          <t xml:space="preserve">CONCLUIDO	</t>
        </is>
      </c>
      <c r="D385" t="n">
        <v>10.3217</v>
      </c>
      <c r="E385" t="n">
        <v>9.69</v>
      </c>
      <c r="F385" t="n">
        <v>6.74</v>
      </c>
      <c r="G385" t="n">
        <v>101.14</v>
      </c>
      <c r="H385" t="n">
        <v>1.51</v>
      </c>
      <c r="I385" t="n">
        <v>4</v>
      </c>
      <c r="J385" t="n">
        <v>286.24</v>
      </c>
      <c r="K385" t="n">
        <v>58.47</v>
      </c>
      <c r="L385" t="n">
        <v>24.25</v>
      </c>
      <c r="M385" t="n">
        <v>2</v>
      </c>
      <c r="N385" t="n">
        <v>78.51000000000001</v>
      </c>
      <c r="O385" t="n">
        <v>35536.63</v>
      </c>
      <c r="P385" t="n">
        <v>99.59</v>
      </c>
      <c r="Q385" t="n">
        <v>204.14</v>
      </c>
      <c r="R385" t="n">
        <v>23.46</v>
      </c>
      <c r="S385" t="n">
        <v>17.37</v>
      </c>
      <c r="T385" t="n">
        <v>954.55</v>
      </c>
      <c r="U385" t="n">
        <v>0.74</v>
      </c>
      <c r="V385" t="n">
        <v>0.76</v>
      </c>
      <c r="W385" t="n">
        <v>1.14</v>
      </c>
      <c r="X385" t="n">
        <v>0.05</v>
      </c>
      <c r="Y385" t="n">
        <v>1</v>
      </c>
      <c r="Z385" t="n">
        <v>10</v>
      </c>
    </row>
    <row r="386">
      <c r="A386" t="n">
        <v>94</v>
      </c>
      <c r="B386" t="n">
        <v>125</v>
      </c>
      <c r="C386" t="inlineStr">
        <is>
          <t xml:space="preserve">CONCLUIDO	</t>
        </is>
      </c>
      <c r="D386" t="n">
        <v>10.3161</v>
      </c>
      <c r="E386" t="n">
        <v>9.69</v>
      </c>
      <c r="F386" t="n">
        <v>6.75</v>
      </c>
      <c r="G386" t="n">
        <v>101.22</v>
      </c>
      <c r="H386" t="n">
        <v>1.52</v>
      </c>
      <c r="I386" t="n">
        <v>4</v>
      </c>
      <c r="J386" t="n">
        <v>286.74</v>
      </c>
      <c r="K386" t="n">
        <v>58.47</v>
      </c>
      <c r="L386" t="n">
        <v>24.5</v>
      </c>
      <c r="M386" t="n">
        <v>2</v>
      </c>
      <c r="N386" t="n">
        <v>78.77</v>
      </c>
      <c r="O386" t="n">
        <v>35598.74</v>
      </c>
      <c r="P386" t="n">
        <v>99.81</v>
      </c>
      <c r="Q386" t="n">
        <v>204.14</v>
      </c>
      <c r="R386" t="n">
        <v>23.64</v>
      </c>
      <c r="S386" t="n">
        <v>17.37</v>
      </c>
      <c r="T386" t="n">
        <v>1041.21</v>
      </c>
      <c r="U386" t="n">
        <v>0.73</v>
      </c>
      <c r="V386" t="n">
        <v>0.76</v>
      </c>
      <c r="W386" t="n">
        <v>1.14</v>
      </c>
      <c r="X386" t="n">
        <v>0.06</v>
      </c>
      <c r="Y386" t="n">
        <v>1</v>
      </c>
      <c r="Z386" t="n">
        <v>10</v>
      </c>
    </row>
    <row r="387">
      <c r="A387" t="n">
        <v>95</v>
      </c>
      <c r="B387" t="n">
        <v>125</v>
      </c>
      <c r="C387" t="inlineStr">
        <is>
          <t xml:space="preserve">CONCLUIDO	</t>
        </is>
      </c>
      <c r="D387" t="n">
        <v>10.3176</v>
      </c>
      <c r="E387" t="n">
        <v>9.69</v>
      </c>
      <c r="F387" t="n">
        <v>6.75</v>
      </c>
      <c r="G387" t="n">
        <v>101.2</v>
      </c>
      <c r="H387" t="n">
        <v>1.53</v>
      </c>
      <c r="I387" t="n">
        <v>4</v>
      </c>
      <c r="J387" t="n">
        <v>287.24</v>
      </c>
      <c r="K387" t="n">
        <v>58.47</v>
      </c>
      <c r="L387" t="n">
        <v>24.75</v>
      </c>
      <c r="M387" t="n">
        <v>2</v>
      </c>
      <c r="N387" t="n">
        <v>79.02</v>
      </c>
      <c r="O387" t="n">
        <v>35660.82</v>
      </c>
      <c r="P387" t="n">
        <v>99.98</v>
      </c>
      <c r="Q387" t="n">
        <v>204.14</v>
      </c>
      <c r="R387" t="n">
        <v>23.61</v>
      </c>
      <c r="S387" t="n">
        <v>17.37</v>
      </c>
      <c r="T387" t="n">
        <v>1025.38</v>
      </c>
      <c r="U387" t="n">
        <v>0.74</v>
      </c>
      <c r="V387" t="n">
        <v>0.76</v>
      </c>
      <c r="W387" t="n">
        <v>1.14</v>
      </c>
      <c r="X387" t="n">
        <v>0.06</v>
      </c>
      <c r="Y387" t="n">
        <v>1</v>
      </c>
      <c r="Z387" t="n">
        <v>10</v>
      </c>
    </row>
    <row r="388">
      <c r="A388" t="n">
        <v>96</v>
      </c>
      <c r="B388" t="n">
        <v>125</v>
      </c>
      <c r="C388" t="inlineStr">
        <is>
          <t xml:space="preserve">CONCLUIDO	</t>
        </is>
      </c>
      <c r="D388" t="n">
        <v>10.3152</v>
      </c>
      <c r="E388" t="n">
        <v>9.69</v>
      </c>
      <c r="F388" t="n">
        <v>6.75</v>
      </c>
      <c r="G388" t="n">
        <v>101.23</v>
      </c>
      <c r="H388" t="n">
        <v>1.55</v>
      </c>
      <c r="I388" t="n">
        <v>4</v>
      </c>
      <c r="J388" t="n">
        <v>287.75</v>
      </c>
      <c r="K388" t="n">
        <v>58.47</v>
      </c>
      <c r="L388" t="n">
        <v>25</v>
      </c>
      <c r="M388" t="n">
        <v>2</v>
      </c>
      <c r="N388" t="n">
        <v>79.27</v>
      </c>
      <c r="O388" t="n">
        <v>35723.02</v>
      </c>
      <c r="P388" t="n">
        <v>100.13</v>
      </c>
      <c r="Q388" t="n">
        <v>204.15</v>
      </c>
      <c r="R388" t="n">
        <v>23.61</v>
      </c>
      <c r="S388" t="n">
        <v>17.37</v>
      </c>
      <c r="T388" t="n">
        <v>1024.94</v>
      </c>
      <c r="U388" t="n">
        <v>0.74</v>
      </c>
      <c r="V388" t="n">
        <v>0.76</v>
      </c>
      <c r="W388" t="n">
        <v>1.14</v>
      </c>
      <c r="X388" t="n">
        <v>0.06</v>
      </c>
      <c r="Y388" t="n">
        <v>1</v>
      </c>
      <c r="Z388" t="n">
        <v>10</v>
      </c>
    </row>
    <row r="389">
      <c r="A389" t="n">
        <v>97</v>
      </c>
      <c r="B389" t="n">
        <v>125</v>
      </c>
      <c r="C389" t="inlineStr">
        <is>
          <t xml:space="preserve">CONCLUIDO	</t>
        </is>
      </c>
      <c r="D389" t="n">
        <v>10.3116</v>
      </c>
      <c r="E389" t="n">
        <v>9.699999999999999</v>
      </c>
      <c r="F389" t="n">
        <v>6.75</v>
      </c>
      <c r="G389" t="n">
        <v>101.28</v>
      </c>
      <c r="H389" t="n">
        <v>1.56</v>
      </c>
      <c r="I389" t="n">
        <v>4</v>
      </c>
      <c r="J389" t="n">
        <v>288.25</v>
      </c>
      <c r="K389" t="n">
        <v>58.47</v>
      </c>
      <c r="L389" t="n">
        <v>25.25</v>
      </c>
      <c r="M389" t="n">
        <v>2</v>
      </c>
      <c r="N389" t="n">
        <v>79.53</v>
      </c>
      <c r="O389" t="n">
        <v>35785.31</v>
      </c>
      <c r="P389" t="n">
        <v>100.18</v>
      </c>
      <c r="Q389" t="n">
        <v>204.14</v>
      </c>
      <c r="R389" t="n">
        <v>23.74</v>
      </c>
      <c r="S389" t="n">
        <v>17.37</v>
      </c>
      <c r="T389" t="n">
        <v>1092.54</v>
      </c>
      <c r="U389" t="n">
        <v>0.73</v>
      </c>
      <c r="V389" t="n">
        <v>0.76</v>
      </c>
      <c r="W389" t="n">
        <v>1.14</v>
      </c>
      <c r="X389" t="n">
        <v>0.06</v>
      </c>
      <c r="Y389" t="n">
        <v>1</v>
      </c>
      <c r="Z389" t="n">
        <v>10</v>
      </c>
    </row>
    <row r="390">
      <c r="A390" t="n">
        <v>98</v>
      </c>
      <c r="B390" t="n">
        <v>125</v>
      </c>
      <c r="C390" t="inlineStr">
        <is>
          <t xml:space="preserve">CONCLUIDO	</t>
        </is>
      </c>
      <c r="D390" t="n">
        <v>10.3158</v>
      </c>
      <c r="E390" t="n">
        <v>9.69</v>
      </c>
      <c r="F390" t="n">
        <v>6.75</v>
      </c>
      <c r="G390" t="n">
        <v>101.22</v>
      </c>
      <c r="H390" t="n">
        <v>1.57</v>
      </c>
      <c r="I390" t="n">
        <v>4</v>
      </c>
      <c r="J390" t="n">
        <v>288.76</v>
      </c>
      <c r="K390" t="n">
        <v>58.47</v>
      </c>
      <c r="L390" t="n">
        <v>25.5</v>
      </c>
      <c r="M390" t="n">
        <v>2</v>
      </c>
      <c r="N390" t="n">
        <v>79.78</v>
      </c>
      <c r="O390" t="n">
        <v>35847.71</v>
      </c>
      <c r="P390" t="n">
        <v>100.35</v>
      </c>
      <c r="Q390" t="n">
        <v>204.14</v>
      </c>
      <c r="R390" t="n">
        <v>23.62</v>
      </c>
      <c r="S390" t="n">
        <v>17.37</v>
      </c>
      <c r="T390" t="n">
        <v>1031.44</v>
      </c>
      <c r="U390" t="n">
        <v>0.74</v>
      </c>
      <c r="V390" t="n">
        <v>0.76</v>
      </c>
      <c r="W390" t="n">
        <v>1.14</v>
      </c>
      <c r="X390" t="n">
        <v>0.06</v>
      </c>
      <c r="Y390" t="n">
        <v>1</v>
      </c>
      <c r="Z390" t="n">
        <v>10</v>
      </c>
    </row>
    <row r="391">
      <c r="A391" t="n">
        <v>99</v>
      </c>
      <c r="B391" t="n">
        <v>125</v>
      </c>
      <c r="C391" t="inlineStr">
        <is>
          <t xml:space="preserve">CONCLUIDO	</t>
        </is>
      </c>
      <c r="D391" t="n">
        <v>10.3184</v>
      </c>
      <c r="E391" t="n">
        <v>9.69</v>
      </c>
      <c r="F391" t="n">
        <v>6.75</v>
      </c>
      <c r="G391" t="n">
        <v>101.18</v>
      </c>
      <c r="H391" t="n">
        <v>1.59</v>
      </c>
      <c r="I391" t="n">
        <v>4</v>
      </c>
      <c r="J391" t="n">
        <v>289.26</v>
      </c>
      <c r="K391" t="n">
        <v>58.47</v>
      </c>
      <c r="L391" t="n">
        <v>25.75</v>
      </c>
      <c r="M391" t="n">
        <v>2</v>
      </c>
      <c r="N391" t="n">
        <v>80.04000000000001</v>
      </c>
      <c r="O391" t="n">
        <v>35910.21</v>
      </c>
      <c r="P391" t="n">
        <v>100.31</v>
      </c>
      <c r="Q391" t="n">
        <v>204.14</v>
      </c>
      <c r="R391" t="n">
        <v>23.51</v>
      </c>
      <c r="S391" t="n">
        <v>17.37</v>
      </c>
      <c r="T391" t="n">
        <v>979.1799999999999</v>
      </c>
      <c r="U391" t="n">
        <v>0.74</v>
      </c>
      <c r="V391" t="n">
        <v>0.76</v>
      </c>
      <c r="W391" t="n">
        <v>1.14</v>
      </c>
      <c r="X391" t="n">
        <v>0.05</v>
      </c>
      <c r="Y391" t="n">
        <v>1</v>
      </c>
      <c r="Z391" t="n">
        <v>10</v>
      </c>
    </row>
    <row r="392">
      <c r="A392" t="n">
        <v>100</v>
      </c>
      <c r="B392" t="n">
        <v>125</v>
      </c>
      <c r="C392" t="inlineStr">
        <is>
          <t xml:space="preserve">CONCLUIDO	</t>
        </is>
      </c>
      <c r="D392" t="n">
        <v>10.3232</v>
      </c>
      <c r="E392" t="n">
        <v>9.69</v>
      </c>
      <c r="F392" t="n">
        <v>6.74</v>
      </c>
      <c r="G392" t="n">
        <v>101.12</v>
      </c>
      <c r="H392" t="n">
        <v>1.6</v>
      </c>
      <c r="I392" t="n">
        <v>4</v>
      </c>
      <c r="J392" t="n">
        <v>289.77</v>
      </c>
      <c r="K392" t="n">
        <v>58.47</v>
      </c>
      <c r="L392" t="n">
        <v>26</v>
      </c>
      <c r="M392" t="n">
        <v>2</v>
      </c>
      <c r="N392" t="n">
        <v>80.3</v>
      </c>
      <c r="O392" t="n">
        <v>35972.82</v>
      </c>
      <c r="P392" t="n">
        <v>100.35</v>
      </c>
      <c r="Q392" t="n">
        <v>204.14</v>
      </c>
      <c r="R392" t="n">
        <v>23.43</v>
      </c>
      <c r="S392" t="n">
        <v>17.37</v>
      </c>
      <c r="T392" t="n">
        <v>939.36</v>
      </c>
      <c r="U392" t="n">
        <v>0.74</v>
      </c>
      <c r="V392" t="n">
        <v>0.76</v>
      </c>
      <c r="W392" t="n">
        <v>1.14</v>
      </c>
      <c r="X392" t="n">
        <v>0.05</v>
      </c>
      <c r="Y392" t="n">
        <v>1</v>
      </c>
      <c r="Z392" t="n">
        <v>10</v>
      </c>
    </row>
    <row r="393">
      <c r="A393" t="n">
        <v>101</v>
      </c>
      <c r="B393" t="n">
        <v>125</v>
      </c>
      <c r="C393" t="inlineStr">
        <is>
          <t xml:space="preserve">CONCLUIDO	</t>
        </is>
      </c>
      <c r="D393" t="n">
        <v>10.3167</v>
      </c>
      <c r="E393" t="n">
        <v>9.69</v>
      </c>
      <c r="F393" t="n">
        <v>6.75</v>
      </c>
      <c r="G393" t="n">
        <v>101.21</v>
      </c>
      <c r="H393" t="n">
        <v>1.61</v>
      </c>
      <c r="I393" t="n">
        <v>4</v>
      </c>
      <c r="J393" t="n">
        <v>290.28</v>
      </c>
      <c r="K393" t="n">
        <v>58.47</v>
      </c>
      <c r="L393" t="n">
        <v>26.25</v>
      </c>
      <c r="M393" t="n">
        <v>2</v>
      </c>
      <c r="N393" t="n">
        <v>80.56</v>
      </c>
      <c r="O393" t="n">
        <v>36035.53</v>
      </c>
      <c r="P393" t="n">
        <v>100.47</v>
      </c>
      <c r="Q393" t="n">
        <v>204.14</v>
      </c>
      <c r="R393" t="n">
        <v>23.52</v>
      </c>
      <c r="S393" t="n">
        <v>17.37</v>
      </c>
      <c r="T393" t="n">
        <v>979.9299999999999</v>
      </c>
      <c r="U393" t="n">
        <v>0.74</v>
      </c>
      <c r="V393" t="n">
        <v>0.76</v>
      </c>
      <c r="W393" t="n">
        <v>1.14</v>
      </c>
      <c r="X393" t="n">
        <v>0.06</v>
      </c>
      <c r="Y393" t="n">
        <v>1</v>
      </c>
      <c r="Z393" t="n">
        <v>10</v>
      </c>
    </row>
    <row r="394">
      <c r="A394" t="n">
        <v>102</v>
      </c>
      <c r="B394" t="n">
        <v>125</v>
      </c>
      <c r="C394" t="inlineStr">
        <is>
          <t xml:space="preserve">CONCLUIDO	</t>
        </is>
      </c>
      <c r="D394" t="n">
        <v>10.3178</v>
      </c>
      <c r="E394" t="n">
        <v>9.69</v>
      </c>
      <c r="F394" t="n">
        <v>6.75</v>
      </c>
      <c r="G394" t="n">
        <v>101.19</v>
      </c>
      <c r="H394" t="n">
        <v>1.62</v>
      </c>
      <c r="I394" t="n">
        <v>4</v>
      </c>
      <c r="J394" t="n">
        <v>290.79</v>
      </c>
      <c r="K394" t="n">
        <v>58.47</v>
      </c>
      <c r="L394" t="n">
        <v>26.5</v>
      </c>
      <c r="M394" t="n">
        <v>2</v>
      </c>
      <c r="N394" t="n">
        <v>80.81999999999999</v>
      </c>
      <c r="O394" t="n">
        <v>36098.35</v>
      </c>
      <c r="P394" t="n">
        <v>100.42</v>
      </c>
      <c r="Q394" t="n">
        <v>204.15</v>
      </c>
      <c r="R394" t="n">
        <v>23.56</v>
      </c>
      <c r="S394" t="n">
        <v>17.37</v>
      </c>
      <c r="T394" t="n">
        <v>1004.71</v>
      </c>
      <c r="U394" t="n">
        <v>0.74</v>
      </c>
      <c r="V394" t="n">
        <v>0.76</v>
      </c>
      <c r="W394" t="n">
        <v>1.14</v>
      </c>
      <c r="X394" t="n">
        <v>0.05</v>
      </c>
      <c r="Y394" t="n">
        <v>1</v>
      </c>
      <c r="Z394" t="n">
        <v>10</v>
      </c>
    </row>
    <row r="395">
      <c r="A395" t="n">
        <v>103</v>
      </c>
      <c r="B395" t="n">
        <v>125</v>
      </c>
      <c r="C395" t="inlineStr">
        <is>
          <t xml:space="preserve">CONCLUIDO	</t>
        </is>
      </c>
      <c r="D395" t="n">
        <v>10.3099</v>
      </c>
      <c r="E395" t="n">
        <v>9.699999999999999</v>
      </c>
      <c r="F395" t="n">
        <v>6.75</v>
      </c>
      <c r="G395" t="n">
        <v>101.3</v>
      </c>
      <c r="H395" t="n">
        <v>1.64</v>
      </c>
      <c r="I395" t="n">
        <v>4</v>
      </c>
      <c r="J395" t="n">
        <v>291.3</v>
      </c>
      <c r="K395" t="n">
        <v>58.47</v>
      </c>
      <c r="L395" t="n">
        <v>26.75</v>
      </c>
      <c r="M395" t="n">
        <v>2</v>
      </c>
      <c r="N395" t="n">
        <v>81.08</v>
      </c>
      <c r="O395" t="n">
        <v>36161.27</v>
      </c>
      <c r="P395" t="n">
        <v>100.54</v>
      </c>
      <c r="Q395" t="n">
        <v>204.14</v>
      </c>
      <c r="R395" t="n">
        <v>23.75</v>
      </c>
      <c r="S395" t="n">
        <v>17.37</v>
      </c>
      <c r="T395" t="n">
        <v>1098.58</v>
      </c>
      <c r="U395" t="n">
        <v>0.73</v>
      </c>
      <c r="V395" t="n">
        <v>0.76</v>
      </c>
      <c r="W395" t="n">
        <v>1.14</v>
      </c>
      <c r="X395" t="n">
        <v>0.06</v>
      </c>
      <c r="Y395" t="n">
        <v>1</v>
      </c>
      <c r="Z395" t="n">
        <v>10</v>
      </c>
    </row>
    <row r="396">
      <c r="A396" t="n">
        <v>104</v>
      </c>
      <c r="B396" t="n">
        <v>125</v>
      </c>
      <c r="C396" t="inlineStr">
        <is>
          <t xml:space="preserve">CONCLUIDO	</t>
        </is>
      </c>
      <c r="D396" t="n">
        <v>10.3155</v>
      </c>
      <c r="E396" t="n">
        <v>9.69</v>
      </c>
      <c r="F396" t="n">
        <v>6.75</v>
      </c>
      <c r="G396" t="n">
        <v>101.22</v>
      </c>
      <c r="H396" t="n">
        <v>1.65</v>
      </c>
      <c r="I396" t="n">
        <v>4</v>
      </c>
      <c r="J396" t="n">
        <v>291.81</v>
      </c>
      <c r="K396" t="n">
        <v>58.47</v>
      </c>
      <c r="L396" t="n">
        <v>27</v>
      </c>
      <c r="M396" t="n">
        <v>2</v>
      </c>
      <c r="N396" t="n">
        <v>81.34</v>
      </c>
      <c r="O396" t="n">
        <v>36224.3</v>
      </c>
      <c r="P396" t="n">
        <v>100.44</v>
      </c>
      <c r="Q396" t="n">
        <v>204.14</v>
      </c>
      <c r="R396" t="n">
        <v>23.66</v>
      </c>
      <c r="S396" t="n">
        <v>17.37</v>
      </c>
      <c r="T396" t="n">
        <v>1053.85</v>
      </c>
      <c r="U396" t="n">
        <v>0.73</v>
      </c>
      <c r="V396" t="n">
        <v>0.76</v>
      </c>
      <c r="W396" t="n">
        <v>1.14</v>
      </c>
      <c r="X396" t="n">
        <v>0.06</v>
      </c>
      <c r="Y396" t="n">
        <v>1</v>
      </c>
      <c r="Z396" t="n">
        <v>10</v>
      </c>
    </row>
    <row r="397">
      <c r="A397" t="n">
        <v>105</v>
      </c>
      <c r="B397" t="n">
        <v>125</v>
      </c>
      <c r="C397" t="inlineStr">
        <is>
          <t xml:space="preserve">CONCLUIDO	</t>
        </is>
      </c>
      <c r="D397" t="n">
        <v>10.3116</v>
      </c>
      <c r="E397" t="n">
        <v>9.699999999999999</v>
      </c>
      <c r="F397" t="n">
        <v>6.75</v>
      </c>
      <c r="G397" t="n">
        <v>101.28</v>
      </c>
      <c r="H397" t="n">
        <v>1.66</v>
      </c>
      <c r="I397" t="n">
        <v>4</v>
      </c>
      <c r="J397" t="n">
        <v>292.32</v>
      </c>
      <c r="K397" t="n">
        <v>58.47</v>
      </c>
      <c r="L397" t="n">
        <v>27.25</v>
      </c>
      <c r="M397" t="n">
        <v>2</v>
      </c>
      <c r="N397" t="n">
        <v>81.59999999999999</v>
      </c>
      <c r="O397" t="n">
        <v>36287.44</v>
      </c>
      <c r="P397" t="n">
        <v>100.47</v>
      </c>
      <c r="Q397" t="n">
        <v>204.14</v>
      </c>
      <c r="R397" t="n">
        <v>23.75</v>
      </c>
      <c r="S397" t="n">
        <v>17.37</v>
      </c>
      <c r="T397" t="n">
        <v>1095.92</v>
      </c>
      <c r="U397" t="n">
        <v>0.73</v>
      </c>
      <c r="V397" t="n">
        <v>0.76</v>
      </c>
      <c r="W397" t="n">
        <v>1.14</v>
      </c>
      <c r="X397" t="n">
        <v>0.06</v>
      </c>
      <c r="Y397" t="n">
        <v>1</v>
      </c>
      <c r="Z397" t="n">
        <v>10</v>
      </c>
    </row>
    <row r="398">
      <c r="A398" t="n">
        <v>106</v>
      </c>
      <c r="B398" t="n">
        <v>125</v>
      </c>
      <c r="C398" t="inlineStr">
        <is>
          <t xml:space="preserve">CONCLUIDO	</t>
        </is>
      </c>
      <c r="D398" t="n">
        <v>10.317</v>
      </c>
      <c r="E398" t="n">
        <v>9.69</v>
      </c>
      <c r="F398" t="n">
        <v>6.75</v>
      </c>
      <c r="G398" t="n">
        <v>101.2</v>
      </c>
      <c r="H398" t="n">
        <v>1.67</v>
      </c>
      <c r="I398" t="n">
        <v>4</v>
      </c>
      <c r="J398" t="n">
        <v>292.84</v>
      </c>
      <c r="K398" t="n">
        <v>58.47</v>
      </c>
      <c r="L398" t="n">
        <v>27.5</v>
      </c>
      <c r="M398" t="n">
        <v>2</v>
      </c>
      <c r="N398" t="n">
        <v>81.86</v>
      </c>
      <c r="O398" t="n">
        <v>36350.69</v>
      </c>
      <c r="P398" t="n">
        <v>100.28</v>
      </c>
      <c r="Q398" t="n">
        <v>204.14</v>
      </c>
      <c r="R398" t="n">
        <v>23.59</v>
      </c>
      <c r="S398" t="n">
        <v>17.37</v>
      </c>
      <c r="T398" t="n">
        <v>1016.05</v>
      </c>
      <c r="U398" t="n">
        <v>0.74</v>
      </c>
      <c r="V398" t="n">
        <v>0.76</v>
      </c>
      <c r="W398" t="n">
        <v>1.14</v>
      </c>
      <c r="X398" t="n">
        <v>0.06</v>
      </c>
      <c r="Y398" t="n">
        <v>1</v>
      </c>
      <c r="Z398" t="n">
        <v>10</v>
      </c>
    </row>
    <row r="399">
      <c r="A399" t="n">
        <v>107</v>
      </c>
      <c r="B399" t="n">
        <v>125</v>
      </c>
      <c r="C399" t="inlineStr">
        <is>
          <t xml:space="preserve">CONCLUIDO	</t>
        </is>
      </c>
      <c r="D399" t="n">
        <v>10.3164</v>
      </c>
      <c r="E399" t="n">
        <v>9.69</v>
      </c>
      <c r="F399" t="n">
        <v>6.75</v>
      </c>
      <c r="G399" t="n">
        <v>101.21</v>
      </c>
      <c r="H399" t="n">
        <v>1.68</v>
      </c>
      <c r="I399" t="n">
        <v>4</v>
      </c>
      <c r="J399" t="n">
        <v>293.35</v>
      </c>
      <c r="K399" t="n">
        <v>58.47</v>
      </c>
      <c r="L399" t="n">
        <v>27.75</v>
      </c>
      <c r="M399" t="n">
        <v>2</v>
      </c>
      <c r="N399" t="n">
        <v>82.13</v>
      </c>
      <c r="O399" t="n">
        <v>36414.05</v>
      </c>
      <c r="P399" t="n">
        <v>100.28</v>
      </c>
      <c r="Q399" t="n">
        <v>204.14</v>
      </c>
      <c r="R399" t="n">
        <v>23.59</v>
      </c>
      <c r="S399" t="n">
        <v>17.37</v>
      </c>
      <c r="T399" t="n">
        <v>1018.7</v>
      </c>
      <c r="U399" t="n">
        <v>0.74</v>
      </c>
      <c r="V399" t="n">
        <v>0.76</v>
      </c>
      <c r="W399" t="n">
        <v>1.14</v>
      </c>
      <c r="X399" t="n">
        <v>0.06</v>
      </c>
      <c r="Y399" t="n">
        <v>1</v>
      </c>
      <c r="Z399" t="n">
        <v>10</v>
      </c>
    </row>
    <row r="400">
      <c r="A400" t="n">
        <v>108</v>
      </c>
      <c r="B400" t="n">
        <v>125</v>
      </c>
      <c r="C400" t="inlineStr">
        <is>
          <t xml:space="preserve">CONCLUIDO	</t>
        </is>
      </c>
      <c r="D400" t="n">
        <v>10.3167</v>
      </c>
      <c r="E400" t="n">
        <v>9.69</v>
      </c>
      <c r="F400" t="n">
        <v>6.75</v>
      </c>
      <c r="G400" t="n">
        <v>101.21</v>
      </c>
      <c r="H400" t="n">
        <v>1.7</v>
      </c>
      <c r="I400" t="n">
        <v>4</v>
      </c>
      <c r="J400" t="n">
        <v>293.86</v>
      </c>
      <c r="K400" t="n">
        <v>58.47</v>
      </c>
      <c r="L400" t="n">
        <v>28</v>
      </c>
      <c r="M400" t="n">
        <v>2</v>
      </c>
      <c r="N400" t="n">
        <v>82.39</v>
      </c>
      <c r="O400" t="n">
        <v>36477.51</v>
      </c>
      <c r="P400" t="n">
        <v>100.22</v>
      </c>
      <c r="Q400" t="n">
        <v>204.14</v>
      </c>
      <c r="R400" t="n">
        <v>23.58</v>
      </c>
      <c r="S400" t="n">
        <v>17.37</v>
      </c>
      <c r="T400" t="n">
        <v>1011.26</v>
      </c>
      <c r="U400" t="n">
        <v>0.74</v>
      </c>
      <c r="V400" t="n">
        <v>0.76</v>
      </c>
      <c r="W400" t="n">
        <v>1.14</v>
      </c>
      <c r="X400" t="n">
        <v>0.06</v>
      </c>
      <c r="Y400" t="n">
        <v>1</v>
      </c>
      <c r="Z400" t="n">
        <v>10</v>
      </c>
    </row>
    <row r="401">
      <c r="A401" t="n">
        <v>109</v>
      </c>
      <c r="B401" t="n">
        <v>125</v>
      </c>
      <c r="C401" t="inlineStr">
        <is>
          <t xml:space="preserve">CONCLUIDO	</t>
        </is>
      </c>
      <c r="D401" t="n">
        <v>10.3199</v>
      </c>
      <c r="E401" t="n">
        <v>9.69</v>
      </c>
      <c r="F401" t="n">
        <v>6.74</v>
      </c>
      <c r="G401" t="n">
        <v>101.16</v>
      </c>
      <c r="H401" t="n">
        <v>1.71</v>
      </c>
      <c r="I401" t="n">
        <v>4</v>
      </c>
      <c r="J401" t="n">
        <v>294.38</v>
      </c>
      <c r="K401" t="n">
        <v>58.47</v>
      </c>
      <c r="L401" t="n">
        <v>28.25</v>
      </c>
      <c r="M401" t="n">
        <v>2</v>
      </c>
      <c r="N401" t="n">
        <v>82.66</v>
      </c>
      <c r="O401" t="n">
        <v>36541.09</v>
      </c>
      <c r="P401" t="n">
        <v>100.09</v>
      </c>
      <c r="Q401" t="n">
        <v>204.14</v>
      </c>
      <c r="R401" t="n">
        <v>23.45</v>
      </c>
      <c r="S401" t="n">
        <v>17.37</v>
      </c>
      <c r="T401" t="n">
        <v>948.4</v>
      </c>
      <c r="U401" t="n">
        <v>0.74</v>
      </c>
      <c r="V401" t="n">
        <v>0.76</v>
      </c>
      <c r="W401" t="n">
        <v>1.14</v>
      </c>
      <c r="X401" t="n">
        <v>0.05</v>
      </c>
      <c r="Y401" t="n">
        <v>1</v>
      </c>
      <c r="Z401" t="n">
        <v>10</v>
      </c>
    </row>
    <row r="402">
      <c r="A402" t="n">
        <v>110</v>
      </c>
      <c r="B402" t="n">
        <v>125</v>
      </c>
      <c r="C402" t="inlineStr">
        <is>
          <t xml:space="preserve">CONCLUIDO	</t>
        </is>
      </c>
      <c r="D402" t="n">
        <v>10.3199</v>
      </c>
      <c r="E402" t="n">
        <v>9.69</v>
      </c>
      <c r="F402" t="n">
        <v>6.74</v>
      </c>
      <c r="G402" t="n">
        <v>101.16</v>
      </c>
      <c r="H402" t="n">
        <v>1.72</v>
      </c>
      <c r="I402" t="n">
        <v>4</v>
      </c>
      <c r="J402" t="n">
        <v>294.9</v>
      </c>
      <c r="K402" t="n">
        <v>58.47</v>
      </c>
      <c r="L402" t="n">
        <v>28.5</v>
      </c>
      <c r="M402" t="n">
        <v>2</v>
      </c>
      <c r="N402" t="n">
        <v>82.92</v>
      </c>
      <c r="O402" t="n">
        <v>36604.77</v>
      </c>
      <c r="P402" t="n">
        <v>99.93000000000001</v>
      </c>
      <c r="Q402" t="n">
        <v>204.14</v>
      </c>
      <c r="R402" t="n">
        <v>23.42</v>
      </c>
      <c r="S402" t="n">
        <v>17.37</v>
      </c>
      <c r="T402" t="n">
        <v>931.25</v>
      </c>
      <c r="U402" t="n">
        <v>0.74</v>
      </c>
      <c r="V402" t="n">
        <v>0.76</v>
      </c>
      <c r="W402" t="n">
        <v>1.14</v>
      </c>
      <c r="X402" t="n">
        <v>0.05</v>
      </c>
      <c r="Y402" t="n">
        <v>1</v>
      </c>
      <c r="Z402" t="n">
        <v>10</v>
      </c>
    </row>
    <row r="403">
      <c r="A403" t="n">
        <v>111</v>
      </c>
      <c r="B403" t="n">
        <v>125</v>
      </c>
      <c r="C403" t="inlineStr">
        <is>
          <t xml:space="preserve">CONCLUIDO	</t>
        </is>
      </c>
      <c r="D403" t="n">
        <v>10.3161</v>
      </c>
      <c r="E403" t="n">
        <v>9.69</v>
      </c>
      <c r="F403" t="n">
        <v>6.75</v>
      </c>
      <c r="G403" t="n">
        <v>101.22</v>
      </c>
      <c r="H403" t="n">
        <v>1.73</v>
      </c>
      <c r="I403" t="n">
        <v>4</v>
      </c>
      <c r="J403" t="n">
        <v>295.41</v>
      </c>
      <c r="K403" t="n">
        <v>58.47</v>
      </c>
      <c r="L403" t="n">
        <v>28.75</v>
      </c>
      <c r="M403" t="n">
        <v>2</v>
      </c>
      <c r="N403" t="n">
        <v>83.19</v>
      </c>
      <c r="O403" t="n">
        <v>36668.57</v>
      </c>
      <c r="P403" t="n">
        <v>99.88</v>
      </c>
      <c r="Q403" t="n">
        <v>204.14</v>
      </c>
      <c r="R403" t="n">
        <v>23.47</v>
      </c>
      <c r="S403" t="n">
        <v>17.37</v>
      </c>
      <c r="T403" t="n">
        <v>956.86</v>
      </c>
      <c r="U403" t="n">
        <v>0.74</v>
      </c>
      <c r="V403" t="n">
        <v>0.76</v>
      </c>
      <c r="W403" t="n">
        <v>1.15</v>
      </c>
      <c r="X403" t="n">
        <v>0.06</v>
      </c>
      <c r="Y403" t="n">
        <v>1</v>
      </c>
      <c r="Z403" t="n">
        <v>10</v>
      </c>
    </row>
    <row r="404">
      <c r="A404" t="n">
        <v>112</v>
      </c>
      <c r="B404" t="n">
        <v>125</v>
      </c>
      <c r="C404" t="inlineStr">
        <is>
          <t xml:space="preserve">CONCLUIDO	</t>
        </is>
      </c>
      <c r="D404" t="n">
        <v>10.3226</v>
      </c>
      <c r="E404" t="n">
        <v>9.69</v>
      </c>
      <c r="F404" t="n">
        <v>6.74</v>
      </c>
      <c r="G404" t="n">
        <v>101.12</v>
      </c>
      <c r="H404" t="n">
        <v>1.75</v>
      </c>
      <c r="I404" t="n">
        <v>4</v>
      </c>
      <c r="J404" t="n">
        <v>295.93</v>
      </c>
      <c r="K404" t="n">
        <v>58.47</v>
      </c>
      <c r="L404" t="n">
        <v>29</v>
      </c>
      <c r="M404" t="n">
        <v>2</v>
      </c>
      <c r="N404" t="n">
        <v>83.45999999999999</v>
      </c>
      <c r="O404" t="n">
        <v>36732.47</v>
      </c>
      <c r="P404" t="n">
        <v>99.61</v>
      </c>
      <c r="Q404" t="n">
        <v>204.14</v>
      </c>
      <c r="R404" t="n">
        <v>23.41</v>
      </c>
      <c r="S404" t="n">
        <v>17.37</v>
      </c>
      <c r="T404" t="n">
        <v>925.6900000000001</v>
      </c>
      <c r="U404" t="n">
        <v>0.74</v>
      </c>
      <c r="V404" t="n">
        <v>0.76</v>
      </c>
      <c r="W404" t="n">
        <v>1.14</v>
      </c>
      <c r="X404" t="n">
        <v>0.05</v>
      </c>
      <c r="Y404" t="n">
        <v>1</v>
      </c>
      <c r="Z404" t="n">
        <v>10</v>
      </c>
    </row>
    <row r="405">
      <c r="A405" t="n">
        <v>113</v>
      </c>
      <c r="B405" t="n">
        <v>125</v>
      </c>
      <c r="C405" t="inlineStr">
        <is>
          <t xml:space="preserve">CONCLUIDO	</t>
        </is>
      </c>
      <c r="D405" t="n">
        <v>10.3229</v>
      </c>
      <c r="E405" t="n">
        <v>9.69</v>
      </c>
      <c r="F405" t="n">
        <v>6.74</v>
      </c>
      <c r="G405" t="n">
        <v>101.12</v>
      </c>
      <c r="H405" t="n">
        <v>1.76</v>
      </c>
      <c r="I405" t="n">
        <v>4</v>
      </c>
      <c r="J405" t="n">
        <v>296.45</v>
      </c>
      <c r="K405" t="n">
        <v>58.47</v>
      </c>
      <c r="L405" t="n">
        <v>29.25</v>
      </c>
      <c r="M405" t="n">
        <v>2</v>
      </c>
      <c r="N405" t="n">
        <v>83.73</v>
      </c>
      <c r="O405" t="n">
        <v>36796.49</v>
      </c>
      <c r="P405" t="n">
        <v>99.5</v>
      </c>
      <c r="Q405" t="n">
        <v>204.14</v>
      </c>
      <c r="R405" t="n">
        <v>23.39</v>
      </c>
      <c r="S405" t="n">
        <v>17.37</v>
      </c>
      <c r="T405" t="n">
        <v>916.03</v>
      </c>
      <c r="U405" t="n">
        <v>0.74</v>
      </c>
      <c r="V405" t="n">
        <v>0.76</v>
      </c>
      <c r="W405" t="n">
        <v>1.14</v>
      </c>
      <c r="X405" t="n">
        <v>0.05</v>
      </c>
      <c r="Y405" t="n">
        <v>1</v>
      </c>
      <c r="Z405" t="n">
        <v>10</v>
      </c>
    </row>
    <row r="406">
      <c r="A406" t="n">
        <v>114</v>
      </c>
      <c r="B406" t="n">
        <v>125</v>
      </c>
      <c r="C406" t="inlineStr">
        <is>
          <t xml:space="preserve">CONCLUIDO	</t>
        </is>
      </c>
      <c r="D406" t="n">
        <v>10.3235</v>
      </c>
      <c r="E406" t="n">
        <v>9.69</v>
      </c>
      <c r="F406" t="n">
        <v>6.74</v>
      </c>
      <c r="G406" t="n">
        <v>101.11</v>
      </c>
      <c r="H406" t="n">
        <v>1.77</v>
      </c>
      <c r="I406" t="n">
        <v>4</v>
      </c>
      <c r="J406" t="n">
        <v>296.97</v>
      </c>
      <c r="K406" t="n">
        <v>58.47</v>
      </c>
      <c r="L406" t="n">
        <v>29.5</v>
      </c>
      <c r="M406" t="n">
        <v>2</v>
      </c>
      <c r="N406" t="n">
        <v>84</v>
      </c>
      <c r="O406" t="n">
        <v>36860.62</v>
      </c>
      <c r="P406" t="n">
        <v>99.23</v>
      </c>
      <c r="Q406" t="n">
        <v>204.17</v>
      </c>
      <c r="R406" t="n">
        <v>23.36</v>
      </c>
      <c r="S406" t="n">
        <v>17.37</v>
      </c>
      <c r="T406" t="n">
        <v>902.99</v>
      </c>
      <c r="U406" t="n">
        <v>0.74</v>
      </c>
      <c r="V406" t="n">
        <v>0.76</v>
      </c>
      <c r="W406" t="n">
        <v>1.14</v>
      </c>
      <c r="X406" t="n">
        <v>0.05</v>
      </c>
      <c r="Y406" t="n">
        <v>1</v>
      </c>
      <c r="Z406" t="n">
        <v>10</v>
      </c>
    </row>
    <row r="407">
      <c r="A407" t="n">
        <v>115</v>
      </c>
      <c r="B407" t="n">
        <v>125</v>
      </c>
      <c r="C407" t="inlineStr">
        <is>
          <t xml:space="preserve">CONCLUIDO	</t>
        </is>
      </c>
      <c r="D407" t="n">
        <v>10.3229</v>
      </c>
      <c r="E407" t="n">
        <v>9.69</v>
      </c>
      <c r="F407" t="n">
        <v>6.74</v>
      </c>
      <c r="G407" t="n">
        <v>101.12</v>
      </c>
      <c r="H407" t="n">
        <v>1.78</v>
      </c>
      <c r="I407" t="n">
        <v>4</v>
      </c>
      <c r="J407" t="n">
        <v>297.49</v>
      </c>
      <c r="K407" t="n">
        <v>58.47</v>
      </c>
      <c r="L407" t="n">
        <v>29.75</v>
      </c>
      <c r="M407" t="n">
        <v>2</v>
      </c>
      <c r="N407" t="n">
        <v>84.27</v>
      </c>
      <c r="O407" t="n">
        <v>36924.87</v>
      </c>
      <c r="P407" t="n">
        <v>99.05</v>
      </c>
      <c r="Q407" t="n">
        <v>204.14</v>
      </c>
      <c r="R407" t="n">
        <v>23.42</v>
      </c>
      <c r="S407" t="n">
        <v>17.37</v>
      </c>
      <c r="T407" t="n">
        <v>929.92</v>
      </c>
      <c r="U407" t="n">
        <v>0.74</v>
      </c>
      <c r="V407" t="n">
        <v>0.76</v>
      </c>
      <c r="W407" t="n">
        <v>1.14</v>
      </c>
      <c r="X407" t="n">
        <v>0.05</v>
      </c>
      <c r="Y407" t="n">
        <v>1</v>
      </c>
      <c r="Z407" t="n">
        <v>10</v>
      </c>
    </row>
    <row r="408">
      <c r="A408" t="n">
        <v>116</v>
      </c>
      <c r="B408" t="n">
        <v>125</v>
      </c>
      <c r="C408" t="inlineStr">
        <is>
          <t xml:space="preserve">CONCLUIDO	</t>
        </is>
      </c>
      <c r="D408" t="n">
        <v>10.3282</v>
      </c>
      <c r="E408" t="n">
        <v>9.68</v>
      </c>
      <c r="F408" t="n">
        <v>6.74</v>
      </c>
      <c r="G408" t="n">
        <v>101.05</v>
      </c>
      <c r="H408" t="n">
        <v>1.79</v>
      </c>
      <c r="I408" t="n">
        <v>4</v>
      </c>
      <c r="J408" t="n">
        <v>298.01</v>
      </c>
      <c r="K408" t="n">
        <v>58.47</v>
      </c>
      <c r="L408" t="n">
        <v>30</v>
      </c>
      <c r="M408" t="n">
        <v>2</v>
      </c>
      <c r="N408" t="n">
        <v>84.54000000000001</v>
      </c>
      <c r="O408" t="n">
        <v>36989.23</v>
      </c>
      <c r="P408" t="n">
        <v>98.81999999999999</v>
      </c>
      <c r="Q408" t="n">
        <v>204.14</v>
      </c>
      <c r="R408" t="n">
        <v>23.16</v>
      </c>
      <c r="S408" t="n">
        <v>17.37</v>
      </c>
      <c r="T408" t="n">
        <v>803.03</v>
      </c>
      <c r="U408" t="n">
        <v>0.75</v>
      </c>
      <c r="V408" t="n">
        <v>0.76</v>
      </c>
      <c r="W408" t="n">
        <v>1.14</v>
      </c>
      <c r="X408" t="n">
        <v>0.05</v>
      </c>
      <c r="Y408" t="n">
        <v>1</v>
      </c>
      <c r="Z408" t="n">
        <v>10</v>
      </c>
    </row>
    <row r="409">
      <c r="A409" t="n">
        <v>117</v>
      </c>
      <c r="B409" t="n">
        <v>125</v>
      </c>
      <c r="C409" t="inlineStr">
        <is>
          <t xml:space="preserve">CONCLUIDO	</t>
        </is>
      </c>
      <c r="D409" t="n">
        <v>10.33</v>
      </c>
      <c r="E409" t="n">
        <v>9.68</v>
      </c>
      <c r="F409" t="n">
        <v>6.73</v>
      </c>
      <c r="G409" t="n">
        <v>101.02</v>
      </c>
      <c r="H409" t="n">
        <v>1.8</v>
      </c>
      <c r="I409" t="n">
        <v>4</v>
      </c>
      <c r="J409" t="n">
        <v>298.54</v>
      </c>
      <c r="K409" t="n">
        <v>58.47</v>
      </c>
      <c r="L409" t="n">
        <v>30.25</v>
      </c>
      <c r="M409" t="n">
        <v>2</v>
      </c>
      <c r="N409" t="n">
        <v>84.81</v>
      </c>
      <c r="O409" t="n">
        <v>37053.7</v>
      </c>
      <c r="P409" t="n">
        <v>98.65000000000001</v>
      </c>
      <c r="Q409" t="n">
        <v>204.14</v>
      </c>
      <c r="R409" t="n">
        <v>23.14</v>
      </c>
      <c r="S409" t="n">
        <v>17.37</v>
      </c>
      <c r="T409" t="n">
        <v>790.09</v>
      </c>
      <c r="U409" t="n">
        <v>0.75</v>
      </c>
      <c r="V409" t="n">
        <v>0.76</v>
      </c>
      <c r="W409" t="n">
        <v>1.14</v>
      </c>
      <c r="X409" t="n">
        <v>0.04</v>
      </c>
      <c r="Y409" t="n">
        <v>1</v>
      </c>
      <c r="Z409" t="n">
        <v>10</v>
      </c>
    </row>
    <row r="410">
      <c r="A410" t="n">
        <v>118</v>
      </c>
      <c r="B410" t="n">
        <v>125</v>
      </c>
      <c r="C410" t="inlineStr">
        <is>
          <t xml:space="preserve">CONCLUIDO	</t>
        </is>
      </c>
      <c r="D410" t="n">
        <v>10.3303</v>
      </c>
      <c r="E410" t="n">
        <v>9.68</v>
      </c>
      <c r="F410" t="n">
        <v>6.73</v>
      </c>
      <c r="G410" t="n">
        <v>101.02</v>
      </c>
      <c r="H410" t="n">
        <v>1.82</v>
      </c>
      <c r="I410" t="n">
        <v>4</v>
      </c>
      <c r="J410" t="n">
        <v>299.06</v>
      </c>
      <c r="K410" t="n">
        <v>58.47</v>
      </c>
      <c r="L410" t="n">
        <v>30.5</v>
      </c>
      <c r="M410" t="n">
        <v>2</v>
      </c>
      <c r="N410" t="n">
        <v>85.09</v>
      </c>
      <c r="O410" t="n">
        <v>37118.29</v>
      </c>
      <c r="P410" t="n">
        <v>98.44</v>
      </c>
      <c r="Q410" t="n">
        <v>204.14</v>
      </c>
      <c r="R410" t="n">
        <v>23.13</v>
      </c>
      <c r="S410" t="n">
        <v>17.37</v>
      </c>
      <c r="T410" t="n">
        <v>787.49</v>
      </c>
      <c r="U410" t="n">
        <v>0.75</v>
      </c>
      <c r="V410" t="n">
        <v>0.76</v>
      </c>
      <c r="W410" t="n">
        <v>1.14</v>
      </c>
      <c r="X410" t="n">
        <v>0.04</v>
      </c>
      <c r="Y410" t="n">
        <v>1</v>
      </c>
      <c r="Z410" t="n">
        <v>10</v>
      </c>
    </row>
    <row r="411">
      <c r="A411" t="n">
        <v>119</v>
      </c>
      <c r="B411" t="n">
        <v>125</v>
      </c>
      <c r="C411" t="inlineStr">
        <is>
          <t xml:space="preserve">CONCLUIDO	</t>
        </is>
      </c>
      <c r="D411" t="n">
        <v>10.3261</v>
      </c>
      <c r="E411" t="n">
        <v>9.68</v>
      </c>
      <c r="F411" t="n">
        <v>6.74</v>
      </c>
      <c r="G411" t="n">
        <v>101.08</v>
      </c>
      <c r="H411" t="n">
        <v>1.83</v>
      </c>
      <c r="I411" t="n">
        <v>4</v>
      </c>
      <c r="J411" t="n">
        <v>299.59</v>
      </c>
      <c r="K411" t="n">
        <v>58.47</v>
      </c>
      <c r="L411" t="n">
        <v>30.75</v>
      </c>
      <c r="M411" t="n">
        <v>2</v>
      </c>
      <c r="N411" t="n">
        <v>85.36</v>
      </c>
      <c r="O411" t="n">
        <v>37183.12</v>
      </c>
      <c r="P411" t="n">
        <v>98.29000000000001</v>
      </c>
      <c r="Q411" t="n">
        <v>204.14</v>
      </c>
      <c r="R411" t="n">
        <v>23.19</v>
      </c>
      <c r="S411" t="n">
        <v>17.37</v>
      </c>
      <c r="T411" t="n">
        <v>817.91</v>
      </c>
      <c r="U411" t="n">
        <v>0.75</v>
      </c>
      <c r="V411" t="n">
        <v>0.76</v>
      </c>
      <c r="W411" t="n">
        <v>1.14</v>
      </c>
      <c r="X411" t="n">
        <v>0.05</v>
      </c>
      <c r="Y411" t="n">
        <v>1</v>
      </c>
      <c r="Z411" t="n">
        <v>10</v>
      </c>
    </row>
    <row r="412">
      <c r="A412" t="n">
        <v>120</v>
      </c>
      <c r="B412" t="n">
        <v>125</v>
      </c>
      <c r="C412" t="inlineStr">
        <is>
          <t xml:space="preserve">CONCLUIDO	</t>
        </is>
      </c>
      <c r="D412" t="n">
        <v>10.3279</v>
      </c>
      <c r="E412" t="n">
        <v>9.68</v>
      </c>
      <c r="F412" t="n">
        <v>6.74</v>
      </c>
      <c r="G412" t="n">
        <v>101.05</v>
      </c>
      <c r="H412" t="n">
        <v>1.84</v>
      </c>
      <c r="I412" t="n">
        <v>4</v>
      </c>
      <c r="J412" t="n">
        <v>300.11</v>
      </c>
      <c r="K412" t="n">
        <v>58.47</v>
      </c>
      <c r="L412" t="n">
        <v>31</v>
      </c>
      <c r="M412" t="n">
        <v>2</v>
      </c>
      <c r="N412" t="n">
        <v>85.64</v>
      </c>
      <c r="O412" t="n">
        <v>37247.94</v>
      </c>
      <c r="P412" t="n">
        <v>98.16</v>
      </c>
      <c r="Q412" t="n">
        <v>204.14</v>
      </c>
      <c r="R412" t="n">
        <v>23.24</v>
      </c>
      <c r="S412" t="n">
        <v>17.37</v>
      </c>
      <c r="T412" t="n">
        <v>843.54</v>
      </c>
      <c r="U412" t="n">
        <v>0.75</v>
      </c>
      <c r="V412" t="n">
        <v>0.76</v>
      </c>
      <c r="W412" t="n">
        <v>1.14</v>
      </c>
      <c r="X412" t="n">
        <v>0.05</v>
      </c>
      <c r="Y412" t="n">
        <v>1</v>
      </c>
      <c r="Z412" t="n">
        <v>10</v>
      </c>
    </row>
    <row r="413">
      <c r="A413" t="n">
        <v>121</v>
      </c>
      <c r="B413" t="n">
        <v>125</v>
      </c>
      <c r="C413" t="inlineStr">
        <is>
          <t xml:space="preserve">CONCLUIDO	</t>
        </is>
      </c>
      <c r="D413" t="n">
        <v>10.327</v>
      </c>
      <c r="E413" t="n">
        <v>9.68</v>
      </c>
      <c r="F413" t="n">
        <v>6.74</v>
      </c>
      <c r="G413" t="n">
        <v>101.06</v>
      </c>
      <c r="H413" t="n">
        <v>1.85</v>
      </c>
      <c r="I413" t="n">
        <v>4</v>
      </c>
      <c r="J413" t="n">
        <v>300.64</v>
      </c>
      <c r="K413" t="n">
        <v>58.47</v>
      </c>
      <c r="L413" t="n">
        <v>31.25</v>
      </c>
      <c r="M413" t="n">
        <v>2</v>
      </c>
      <c r="N413" t="n">
        <v>85.91</v>
      </c>
      <c r="O413" t="n">
        <v>37312.88</v>
      </c>
      <c r="P413" t="n">
        <v>97.98</v>
      </c>
      <c r="Q413" t="n">
        <v>204.14</v>
      </c>
      <c r="R413" t="n">
        <v>23.25</v>
      </c>
      <c r="S413" t="n">
        <v>17.37</v>
      </c>
      <c r="T413" t="n">
        <v>846.02</v>
      </c>
      <c r="U413" t="n">
        <v>0.75</v>
      </c>
      <c r="V413" t="n">
        <v>0.76</v>
      </c>
      <c r="W413" t="n">
        <v>1.14</v>
      </c>
      <c r="X413" t="n">
        <v>0.05</v>
      </c>
      <c r="Y413" t="n">
        <v>1</v>
      </c>
      <c r="Z413" t="n">
        <v>10</v>
      </c>
    </row>
    <row r="414">
      <c r="A414" t="n">
        <v>122</v>
      </c>
      <c r="B414" t="n">
        <v>125</v>
      </c>
      <c r="C414" t="inlineStr">
        <is>
          <t xml:space="preserve">CONCLUIDO	</t>
        </is>
      </c>
      <c r="D414" t="n">
        <v>10.3226</v>
      </c>
      <c r="E414" t="n">
        <v>9.69</v>
      </c>
      <c r="F414" t="n">
        <v>6.74</v>
      </c>
      <c r="G414" t="n">
        <v>101.12</v>
      </c>
      <c r="H414" t="n">
        <v>1.86</v>
      </c>
      <c r="I414" t="n">
        <v>4</v>
      </c>
      <c r="J414" t="n">
        <v>301.17</v>
      </c>
      <c r="K414" t="n">
        <v>58.47</v>
      </c>
      <c r="L414" t="n">
        <v>31.5</v>
      </c>
      <c r="M414" t="n">
        <v>2</v>
      </c>
      <c r="N414" t="n">
        <v>86.19</v>
      </c>
      <c r="O414" t="n">
        <v>37377.94</v>
      </c>
      <c r="P414" t="n">
        <v>97.87</v>
      </c>
      <c r="Q414" t="n">
        <v>204.14</v>
      </c>
      <c r="R414" t="n">
        <v>23.35</v>
      </c>
      <c r="S414" t="n">
        <v>17.37</v>
      </c>
      <c r="T414" t="n">
        <v>897.9</v>
      </c>
      <c r="U414" t="n">
        <v>0.74</v>
      </c>
      <c r="V414" t="n">
        <v>0.76</v>
      </c>
      <c r="W414" t="n">
        <v>1.14</v>
      </c>
      <c r="X414" t="n">
        <v>0.05</v>
      </c>
      <c r="Y414" t="n">
        <v>1</v>
      </c>
      <c r="Z414" t="n">
        <v>10</v>
      </c>
    </row>
    <row r="415">
      <c r="A415" t="n">
        <v>123</v>
      </c>
      <c r="B415" t="n">
        <v>125</v>
      </c>
      <c r="C415" t="inlineStr">
        <is>
          <t xml:space="preserve">CONCLUIDO	</t>
        </is>
      </c>
      <c r="D415" t="n">
        <v>10.3244</v>
      </c>
      <c r="E415" t="n">
        <v>9.69</v>
      </c>
      <c r="F415" t="n">
        <v>6.74</v>
      </c>
      <c r="G415" t="n">
        <v>101.1</v>
      </c>
      <c r="H415" t="n">
        <v>1.87</v>
      </c>
      <c r="I415" t="n">
        <v>4</v>
      </c>
      <c r="J415" t="n">
        <v>301.69</v>
      </c>
      <c r="K415" t="n">
        <v>58.47</v>
      </c>
      <c r="L415" t="n">
        <v>31.75</v>
      </c>
      <c r="M415" t="n">
        <v>2</v>
      </c>
      <c r="N415" t="n">
        <v>86.47</v>
      </c>
      <c r="O415" t="n">
        <v>37443.11</v>
      </c>
      <c r="P415" t="n">
        <v>97.44</v>
      </c>
      <c r="Q415" t="n">
        <v>204.15</v>
      </c>
      <c r="R415" t="n">
        <v>23.39</v>
      </c>
      <c r="S415" t="n">
        <v>17.37</v>
      </c>
      <c r="T415" t="n">
        <v>919.7</v>
      </c>
      <c r="U415" t="n">
        <v>0.74</v>
      </c>
      <c r="V415" t="n">
        <v>0.76</v>
      </c>
      <c r="W415" t="n">
        <v>1.14</v>
      </c>
      <c r="X415" t="n">
        <v>0.05</v>
      </c>
      <c r="Y415" t="n">
        <v>1</v>
      </c>
      <c r="Z415" t="n">
        <v>10</v>
      </c>
    </row>
    <row r="416">
      <c r="A416" t="n">
        <v>124</v>
      </c>
      <c r="B416" t="n">
        <v>125</v>
      </c>
      <c r="C416" t="inlineStr">
        <is>
          <t xml:space="preserve">CONCLUIDO	</t>
        </is>
      </c>
      <c r="D416" t="n">
        <v>10.3232</v>
      </c>
      <c r="E416" t="n">
        <v>9.69</v>
      </c>
      <c r="F416" t="n">
        <v>6.74</v>
      </c>
      <c r="G416" t="n">
        <v>101.12</v>
      </c>
      <c r="H416" t="n">
        <v>1.89</v>
      </c>
      <c r="I416" t="n">
        <v>4</v>
      </c>
      <c r="J416" t="n">
        <v>302.22</v>
      </c>
      <c r="K416" t="n">
        <v>58.47</v>
      </c>
      <c r="L416" t="n">
        <v>32</v>
      </c>
      <c r="M416" t="n">
        <v>2</v>
      </c>
      <c r="N416" t="n">
        <v>86.75</v>
      </c>
      <c r="O416" t="n">
        <v>37508.41</v>
      </c>
      <c r="P416" t="n">
        <v>97.34999999999999</v>
      </c>
      <c r="Q416" t="n">
        <v>204.14</v>
      </c>
      <c r="R416" t="n">
        <v>23.39</v>
      </c>
      <c r="S416" t="n">
        <v>17.37</v>
      </c>
      <c r="T416" t="n">
        <v>917.88</v>
      </c>
      <c r="U416" t="n">
        <v>0.74</v>
      </c>
      <c r="V416" t="n">
        <v>0.76</v>
      </c>
      <c r="W416" t="n">
        <v>1.14</v>
      </c>
      <c r="X416" t="n">
        <v>0.05</v>
      </c>
      <c r="Y416" t="n">
        <v>1</v>
      </c>
      <c r="Z416" t="n">
        <v>10</v>
      </c>
    </row>
    <row r="417">
      <c r="A417" t="n">
        <v>125</v>
      </c>
      <c r="B417" t="n">
        <v>125</v>
      </c>
      <c r="C417" t="inlineStr">
        <is>
          <t xml:space="preserve">CONCLUIDO	</t>
        </is>
      </c>
      <c r="D417" t="n">
        <v>10.3244</v>
      </c>
      <c r="E417" t="n">
        <v>9.69</v>
      </c>
      <c r="F417" t="n">
        <v>6.74</v>
      </c>
      <c r="G417" t="n">
        <v>101.1</v>
      </c>
      <c r="H417" t="n">
        <v>1.9</v>
      </c>
      <c r="I417" t="n">
        <v>4</v>
      </c>
      <c r="J417" t="n">
        <v>302.75</v>
      </c>
      <c r="K417" t="n">
        <v>58.47</v>
      </c>
      <c r="L417" t="n">
        <v>32.25</v>
      </c>
      <c r="M417" t="n">
        <v>2</v>
      </c>
      <c r="N417" t="n">
        <v>87.03</v>
      </c>
      <c r="O417" t="n">
        <v>37573.82</v>
      </c>
      <c r="P417" t="n">
        <v>97.09</v>
      </c>
      <c r="Q417" t="n">
        <v>204.14</v>
      </c>
      <c r="R417" t="n">
        <v>23.25</v>
      </c>
      <c r="S417" t="n">
        <v>17.37</v>
      </c>
      <c r="T417" t="n">
        <v>845.95</v>
      </c>
      <c r="U417" t="n">
        <v>0.75</v>
      </c>
      <c r="V417" t="n">
        <v>0.76</v>
      </c>
      <c r="W417" t="n">
        <v>1.14</v>
      </c>
      <c r="X417" t="n">
        <v>0.05</v>
      </c>
      <c r="Y417" t="n">
        <v>1</v>
      </c>
      <c r="Z417" t="n">
        <v>10</v>
      </c>
    </row>
    <row r="418">
      <c r="A418" t="n">
        <v>126</v>
      </c>
      <c r="B418" t="n">
        <v>125</v>
      </c>
      <c r="C418" t="inlineStr">
        <is>
          <t xml:space="preserve">CONCLUIDO	</t>
        </is>
      </c>
      <c r="D418" t="n">
        <v>10.3261</v>
      </c>
      <c r="E418" t="n">
        <v>9.68</v>
      </c>
      <c r="F418" t="n">
        <v>6.74</v>
      </c>
      <c r="G418" t="n">
        <v>101.08</v>
      </c>
      <c r="H418" t="n">
        <v>1.91</v>
      </c>
      <c r="I418" t="n">
        <v>4</v>
      </c>
      <c r="J418" t="n">
        <v>303.28</v>
      </c>
      <c r="K418" t="n">
        <v>58.47</v>
      </c>
      <c r="L418" t="n">
        <v>32.5</v>
      </c>
      <c r="M418" t="n">
        <v>2</v>
      </c>
      <c r="N418" t="n">
        <v>87.31</v>
      </c>
      <c r="O418" t="n">
        <v>37639.36</v>
      </c>
      <c r="P418" t="n">
        <v>96.95</v>
      </c>
      <c r="Q418" t="n">
        <v>204.14</v>
      </c>
      <c r="R418" t="n">
        <v>23.29</v>
      </c>
      <c r="S418" t="n">
        <v>17.37</v>
      </c>
      <c r="T418" t="n">
        <v>868.17</v>
      </c>
      <c r="U418" t="n">
        <v>0.75</v>
      </c>
      <c r="V418" t="n">
        <v>0.76</v>
      </c>
      <c r="W418" t="n">
        <v>1.14</v>
      </c>
      <c r="X418" t="n">
        <v>0.05</v>
      </c>
      <c r="Y418" t="n">
        <v>1</v>
      </c>
      <c r="Z418" t="n">
        <v>10</v>
      </c>
    </row>
    <row r="419">
      <c r="A419" t="n">
        <v>127</v>
      </c>
      <c r="B419" t="n">
        <v>125</v>
      </c>
      <c r="C419" t="inlineStr">
        <is>
          <t xml:space="preserve">CONCLUIDO	</t>
        </is>
      </c>
      <c r="D419" t="n">
        <v>10.3241</v>
      </c>
      <c r="E419" t="n">
        <v>9.69</v>
      </c>
      <c r="F419" t="n">
        <v>6.74</v>
      </c>
      <c r="G419" t="n">
        <v>101.1</v>
      </c>
      <c r="H419" t="n">
        <v>1.92</v>
      </c>
      <c r="I419" t="n">
        <v>4</v>
      </c>
      <c r="J419" t="n">
        <v>303.82</v>
      </c>
      <c r="K419" t="n">
        <v>58.47</v>
      </c>
      <c r="L419" t="n">
        <v>32.75</v>
      </c>
      <c r="M419" t="n">
        <v>2</v>
      </c>
      <c r="N419" t="n">
        <v>87.59</v>
      </c>
      <c r="O419" t="n">
        <v>37705.01</v>
      </c>
      <c r="P419" t="n">
        <v>96.83</v>
      </c>
      <c r="Q419" t="n">
        <v>204.14</v>
      </c>
      <c r="R419" t="n">
        <v>23.29</v>
      </c>
      <c r="S419" t="n">
        <v>17.37</v>
      </c>
      <c r="T419" t="n">
        <v>868.62</v>
      </c>
      <c r="U419" t="n">
        <v>0.75</v>
      </c>
      <c r="V419" t="n">
        <v>0.76</v>
      </c>
      <c r="W419" t="n">
        <v>1.14</v>
      </c>
      <c r="X419" t="n">
        <v>0.05</v>
      </c>
      <c r="Y419" t="n">
        <v>1</v>
      </c>
      <c r="Z419" t="n">
        <v>10</v>
      </c>
    </row>
    <row r="420">
      <c r="A420" t="n">
        <v>128</v>
      </c>
      <c r="B420" t="n">
        <v>125</v>
      </c>
      <c r="C420" t="inlineStr">
        <is>
          <t xml:space="preserve">CONCLUIDO	</t>
        </is>
      </c>
      <c r="D420" t="n">
        <v>10.3261</v>
      </c>
      <c r="E420" t="n">
        <v>9.68</v>
      </c>
      <c r="F420" t="n">
        <v>6.74</v>
      </c>
      <c r="G420" t="n">
        <v>101.08</v>
      </c>
      <c r="H420" t="n">
        <v>1.93</v>
      </c>
      <c r="I420" t="n">
        <v>4</v>
      </c>
      <c r="J420" t="n">
        <v>304.35</v>
      </c>
      <c r="K420" t="n">
        <v>58.47</v>
      </c>
      <c r="L420" t="n">
        <v>33</v>
      </c>
      <c r="M420" t="n">
        <v>2</v>
      </c>
      <c r="N420" t="n">
        <v>87.88</v>
      </c>
      <c r="O420" t="n">
        <v>37770.79</v>
      </c>
      <c r="P420" t="n">
        <v>96.55</v>
      </c>
      <c r="Q420" t="n">
        <v>204.14</v>
      </c>
      <c r="R420" t="n">
        <v>23.3</v>
      </c>
      <c r="S420" t="n">
        <v>17.37</v>
      </c>
      <c r="T420" t="n">
        <v>873.61</v>
      </c>
      <c r="U420" t="n">
        <v>0.75</v>
      </c>
      <c r="V420" t="n">
        <v>0.76</v>
      </c>
      <c r="W420" t="n">
        <v>1.14</v>
      </c>
      <c r="X420" t="n">
        <v>0.05</v>
      </c>
      <c r="Y420" t="n">
        <v>1</v>
      </c>
      <c r="Z420" t="n">
        <v>10</v>
      </c>
    </row>
    <row r="421">
      <c r="A421" t="n">
        <v>129</v>
      </c>
      <c r="B421" t="n">
        <v>125</v>
      </c>
      <c r="C421" t="inlineStr">
        <is>
          <t xml:space="preserve">CONCLUIDO	</t>
        </is>
      </c>
      <c r="D421" t="n">
        <v>10.3232</v>
      </c>
      <c r="E421" t="n">
        <v>9.69</v>
      </c>
      <c r="F421" t="n">
        <v>6.74</v>
      </c>
      <c r="G421" t="n">
        <v>101.12</v>
      </c>
      <c r="H421" t="n">
        <v>1.94</v>
      </c>
      <c r="I421" t="n">
        <v>4</v>
      </c>
      <c r="J421" t="n">
        <v>304.88</v>
      </c>
      <c r="K421" t="n">
        <v>58.47</v>
      </c>
      <c r="L421" t="n">
        <v>33.25</v>
      </c>
      <c r="M421" t="n">
        <v>2</v>
      </c>
      <c r="N421" t="n">
        <v>88.16</v>
      </c>
      <c r="O421" t="n">
        <v>37836.69</v>
      </c>
      <c r="P421" t="n">
        <v>96.28</v>
      </c>
      <c r="Q421" t="n">
        <v>204.14</v>
      </c>
      <c r="R421" t="n">
        <v>23.37</v>
      </c>
      <c r="S421" t="n">
        <v>17.37</v>
      </c>
      <c r="T421" t="n">
        <v>905.45</v>
      </c>
      <c r="U421" t="n">
        <v>0.74</v>
      </c>
      <c r="V421" t="n">
        <v>0.76</v>
      </c>
      <c r="W421" t="n">
        <v>1.14</v>
      </c>
      <c r="X421" t="n">
        <v>0.05</v>
      </c>
      <c r="Y421" t="n">
        <v>1</v>
      </c>
      <c r="Z421" t="n">
        <v>10</v>
      </c>
    </row>
    <row r="422">
      <c r="A422" t="n">
        <v>130</v>
      </c>
      <c r="B422" t="n">
        <v>125</v>
      </c>
      <c r="C422" t="inlineStr">
        <is>
          <t xml:space="preserve">CONCLUIDO	</t>
        </is>
      </c>
      <c r="D422" t="n">
        <v>10.3229</v>
      </c>
      <c r="E422" t="n">
        <v>9.69</v>
      </c>
      <c r="F422" t="n">
        <v>6.74</v>
      </c>
      <c r="G422" t="n">
        <v>101.12</v>
      </c>
      <c r="H422" t="n">
        <v>1.95</v>
      </c>
      <c r="I422" t="n">
        <v>4</v>
      </c>
      <c r="J422" t="n">
        <v>305.42</v>
      </c>
      <c r="K422" t="n">
        <v>58.47</v>
      </c>
      <c r="L422" t="n">
        <v>33.5</v>
      </c>
      <c r="M422" t="n">
        <v>2</v>
      </c>
      <c r="N422" t="n">
        <v>88.45</v>
      </c>
      <c r="O422" t="n">
        <v>37902.71</v>
      </c>
      <c r="P422" t="n">
        <v>95.88</v>
      </c>
      <c r="Q422" t="n">
        <v>204.14</v>
      </c>
      <c r="R422" t="n">
        <v>23.43</v>
      </c>
      <c r="S422" t="n">
        <v>17.37</v>
      </c>
      <c r="T422" t="n">
        <v>935.83</v>
      </c>
      <c r="U422" t="n">
        <v>0.74</v>
      </c>
      <c r="V422" t="n">
        <v>0.76</v>
      </c>
      <c r="W422" t="n">
        <v>1.14</v>
      </c>
      <c r="X422" t="n">
        <v>0.05</v>
      </c>
      <c r="Y422" t="n">
        <v>1</v>
      </c>
      <c r="Z422" t="n">
        <v>10</v>
      </c>
    </row>
    <row r="423">
      <c r="A423" t="n">
        <v>131</v>
      </c>
      <c r="B423" t="n">
        <v>125</v>
      </c>
      <c r="C423" t="inlineStr">
        <is>
          <t xml:space="preserve">CONCLUIDO	</t>
        </is>
      </c>
      <c r="D423" t="n">
        <v>10.3249</v>
      </c>
      <c r="E423" t="n">
        <v>9.69</v>
      </c>
      <c r="F423" t="n">
        <v>6.74</v>
      </c>
      <c r="G423" t="n">
        <v>101.09</v>
      </c>
      <c r="H423" t="n">
        <v>1.97</v>
      </c>
      <c r="I423" t="n">
        <v>4</v>
      </c>
      <c r="J423" t="n">
        <v>305.96</v>
      </c>
      <c r="K423" t="n">
        <v>58.47</v>
      </c>
      <c r="L423" t="n">
        <v>33.75</v>
      </c>
      <c r="M423" t="n">
        <v>2</v>
      </c>
      <c r="N423" t="n">
        <v>88.73</v>
      </c>
      <c r="O423" t="n">
        <v>37968.85</v>
      </c>
      <c r="P423" t="n">
        <v>95.59999999999999</v>
      </c>
      <c r="Q423" t="n">
        <v>204.14</v>
      </c>
      <c r="R423" t="n">
        <v>23.33</v>
      </c>
      <c r="S423" t="n">
        <v>17.37</v>
      </c>
      <c r="T423" t="n">
        <v>885.98</v>
      </c>
      <c r="U423" t="n">
        <v>0.74</v>
      </c>
      <c r="V423" t="n">
        <v>0.76</v>
      </c>
      <c r="W423" t="n">
        <v>1.14</v>
      </c>
      <c r="X423" t="n">
        <v>0.05</v>
      </c>
      <c r="Y423" t="n">
        <v>1</v>
      </c>
      <c r="Z423" t="n">
        <v>10</v>
      </c>
    </row>
    <row r="424">
      <c r="A424" t="n">
        <v>132</v>
      </c>
      <c r="B424" t="n">
        <v>125</v>
      </c>
      <c r="C424" t="inlineStr">
        <is>
          <t xml:space="preserve">CONCLUIDO	</t>
        </is>
      </c>
      <c r="D424" t="n">
        <v>10.4013</v>
      </c>
      <c r="E424" t="n">
        <v>9.609999999999999</v>
      </c>
      <c r="F424" t="n">
        <v>6.72</v>
      </c>
      <c r="G424" t="n">
        <v>134.31</v>
      </c>
      <c r="H424" t="n">
        <v>1.98</v>
      </c>
      <c r="I424" t="n">
        <v>3</v>
      </c>
      <c r="J424" t="n">
        <v>306.49</v>
      </c>
      <c r="K424" t="n">
        <v>58.47</v>
      </c>
      <c r="L424" t="n">
        <v>34</v>
      </c>
      <c r="M424" t="n">
        <v>1</v>
      </c>
      <c r="N424" t="n">
        <v>89.02</v>
      </c>
      <c r="O424" t="n">
        <v>38035.12</v>
      </c>
      <c r="P424" t="n">
        <v>94.81</v>
      </c>
      <c r="Q424" t="n">
        <v>204.14</v>
      </c>
      <c r="R424" t="n">
        <v>22.58</v>
      </c>
      <c r="S424" t="n">
        <v>17.37</v>
      </c>
      <c r="T424" t="n">
        <v>518.59</v>
      </c>
      <c r="U424" t="n">
        <v>0.77</v>
      </c>
      <c r="V424" t="n">
        <v>0.76</v>
      </c>
      <c r="W424" t="n">
        <v>1.14</v>
      </c>
      <c r="X424" t="n">
        <v>0.02</v>
      </c>
      <c r="Y424" t="n">
        <v>1</v>
      </c>
      <c r="Z424" t="n">
        <v>10</v>
      </c>
    </row>
    <row r="425">
      <c r="A425" t="n">
        <v>133</v>
      </c>
      <c r="B425" t="n">
        <v>125</v>
      </c>
      <c r="C425" t="inlineStr">
        <is>
          <t xml:space="preserve">CONCLUIDO	</t>
        </is>
      </c>
      <c r="D425" t="n">
        <v>10.398</v>
      </c>
      <c r="E425" t="n">
        <v>9.619999999999999</v>
      </c>
      <c r="F425" t="n">
        <v>6.72</v>
      </c>
      <c r="G425" t="n">
        <v>134.37</v>
      </c>
      <c r="H425" t="n">
        <v>1.99</v>
      </c>
      <c r="I425" t="n">
        <v>3</v>
      </c>
      <c r="J425" t="n">
        <v>307.03</v>
      </c>
      <c r="K425" t="n">
        <v>58.47</v>
      </c>
      <c r="L425" t="n">
        <v>34.25</v>
      </c>
      <c r="M425" t="n">
        <v>1</v>
      </c>
      <c r="N425" t="n">
        <v>89.31</v>
      </c>
      <c r="O425" t="n">
        <v>38101.52</v>
      </c>
      <c r="P425" t="n">
        <v>95.20999999999999</v>
      </c>
      <c r="Q425" t="n">
        <v>204.14</v>
      </c>
      <c r="R425" t="n">
        <v>22.62</v>
      </c>
      <c r="S425" t="n">
        <v>17.37</v>
      </c>
      <c r="T425" t="n">
        <v>539.65</v>
      </c>
      <c r="U425" t="n">
        <v>0.77</v>
      </c>
      <c r="V425" t="n">
        <v>0.76</v>
      </c>
      <c r="W425" t="n">
        <v>1.14</v>
      </c>
      <c r="X425" t="n">
        <v>0.03</v>
      </c>
      <c r="Y425" t="n">
        <v>1</v>
      </c>
      <c r="Z425" t="n">
        <v>10</v>
      </c>
    </row>
    <row r="426">
      <c r="A426" t="n">
        <v>134</v>
      </c>
      <c r="B426" t="n">
        <v>125</v>
      </c>
      <c r="C426" t="inlineStr">
        <is>
          <t xml:space="preserve">CONCLUIDO	</t>
        </is>
      </c>
      <c r="D426" t="n">
        <v>10.398</v>
      </c>
      <c r="E426" t="n">
        <v>9.619999999999999</v>
      </c>
      <c r="F426" t="n">
        <v>6.72</v>
      </c>
      <c r="G426" t="n">
        <v>134.37</v>
      </c>
      <c r="H426" t="n">
        <v>2</v>
      </c>
      <c r="I426" t="n">
        <v>3</v>
      </c>
      <c r="J426" t="n">
        <v>307.57</v>
      </c>
      <c r="K426" t="n">
        <v>58.47</v>
      </c>
      <c r="L426" t="n">
        <v>34.5</v>
      </c>
      <c r="M426" t="n">
        <v>1</v>
      </c>
      <c r="N426" t="n">
        <v>89.59999999999999</v>
      </c>
      <c r="O426" t="n">
        <v>38168.04</v>
      </c>
      <c r="P426" t="n">
        <v>95.33</v>
      </c>
      <c r="Q426" t="n">
        <v>204.14</v>
      </c>
      <c r="R426" t="n">
        <v>22.66</v>
      </c>
      <c r="S426" t="n">
        <v>17.37</v>
      </c>
      <c r="T426" t="n">
        <v>557.17</v>
      </c>
      <c r="U426" t="n">
        <v>0.77</v>
      </c>
      <c r="V426" t="n">
        <v>0.76</v>
      </c>
      <c r="W426" t="n">
        <v>1.14</v>
      </c>
      <c r="X426" t="n">
        <v>0.03</v>
      </c>
      <c r="Y426" t="n">
        <v>1</v>
      </c>
      <c r="Z426" t="n">
        <v>10</v>
      </c>
    </row>
    <row r="427">
      <c r="A427" t="n">
        <v>135</v>
      </c>
      <c r="B427" t="n">
        <v>125</v>
      </c>
      <c r="C427" t="inlineStr">
        <is>
          <t xml:space="preserve">CONCLUIDO	</t>
        </is>
      </c>
      <c r="D427" t="n">
        <v>10.3974</v>
      </c>
      <c r="E427" t="n">
        <v>9.619999999999999</v>
      </c>
      <c r="F427" t="n">
        <v>6.72</v>
      </c>
      <c r="G427" t="n">
        <v>134.38</v>
      </c>
      <c r="H427" t="n">
        <v>2.01</v>
      </c>
      <c r="I427" t="n">
        <v>3</v>
      </c>
      <c r="J427" t="n">
        <v>308.11</v>
      </c>
      <c r="K427" t="n">
        <v>58.47</v>
      </c>
      <c r="L427" t="n">
        <v>34.75</v>
      </c>
      <c r="M427" t="n">
        <v>1</v>
      </c>
      <c r="N427" t="n">
        <v>89.89</v>
      </c>
      <c r="O427" t="n">
        <v>38234.68</v>
      </c>
      <c r="P427" t="n">
        <v>95.65000000000001</v>
      </c>
      <c r="Q427" t="n">
        <v>204.14</v>
      </c>
      <c r="R427" t="n">
        <v>22.68</v>
      </c>
      <c r="S427" t="n">
        <v>17.37</v>
      </c>
      <c r="T427" t="n">
        <v>566.37</v>
      </c>
      <c r="U427" t="n">
        <v>0.77</v>
      </c>
      <c r="V427" t="n">
        <v>0.76</v>
      </c>
      <c r="W427" t="n">
        <v>1.14</v>
      </c>
      <c r="X427" t="n">
        <v>0.03</v>
      </c>
      <c r="Y427" t="n">
        <v>1</v>
      </c>
      <c r="Z427" t="n">
        <v>10</v>
      </c>
    </row>
    <row r="428">
      <c r="A428" t="n">
        <v>136</v>
      </c>
      <c r="B428" t="n">
        <v>125</v>
      </c>
      <c r="C428" t="inlineStr">
        <is>
          <t xml:space="preserve">CONCLUIDO	</t>
        </is>
      </c>
      <c r="D428" t="n">
        <v>10.398</v>
      </c>
      <c r="E428" t="n">
        <v>9.619999999999999</v>
      </c>
      <c r="F428" t="n">
        <v>6.72</v>
      </c>
      <c r="G428" t="n">
        <v>134.37</v>
      </c>
      <c r="H428" t="n">
        <v>2.02</v>
      </c>
      <c r="I428" t="n">
        <v>3</v>
      </c>
      <c r="J428" t="n">
        <v>308.65</v>
      </c>
      <c r="K428" t="n">
        <v>58.47</v>
      </c>
      <c r="L428" t="n">
        <v>35</v>
      </c>
      <c r="M428" t="n">
        <v>1</v>
      </c>
      <c r="N428" t="n">
        <v>90.18000000000001</v>
      </c>
      <c r="O428" t="n">
        <v>38301.46</v>
      </c>
      <c r="P428" t="n">
        <v>95.72</v>
      </c>
      <c r="Q428" t="n">
        <v>204.14</v>
      </c>
      <c r="R428" t="n">
        <v>22.68</v>
      </c>
      <c r="S428" t="n">
        <v>17.37</v>
      </c>
      <c r="T428" t="n">
        <v>565.99</v>
      </c>
      <c r="U428" t="n">
        <v>0.77</v>
      </c>
      <c r="V428" t="n">
        <v>0.76</v>
      </c>
      <c r="W428" t="n">
        <v>1.14</v>
      </c>
      <c r="X428" t="n">
        <v>0.03</v>
      </c>
      <c r="Y428" t="n">
        <v>1</v>
      </c>
      <c r="Z428" t="n">
        <v>10</v>
      </c>
    </row>
    <row r="429">
      <c r="A429" t="n">
        <v>137</v>
      </c>
      <c r="B429" t="n">
        <v>125</v>
      </c>
      <c r="C429" t="inlineStr">
        <is>
          <t xml:space="preserve">CONCLUIDO	</t>
        </is>
      </c>
      <c r="D429" t="n">
        <v>10.3992</v>
      </c>
      <c r="E429" t="n">
        <v>9.619999999999999</v>
      </c>
      <c r="F429" t="n">
        <v>6.72</v>
      </c>
      <c r="G429" t="n">
        <v>134.35</v>
      </c>
      <c r="H429" t="n">
        <v>2.03</v>
      </c>
      <c r="I429" t="n">
        <v>3</v>
      </c>
      <c r="J429" t="n">
        <v>309.2</v>
      </c>
      <c r="K429" t="n">
        <v>58.47</v>
      </c>
      <c r="L429" t="n">
        <v>35.25</v>
      </c>
      <c r="M429" t="n">
        <v>1</v>
      </c>
      <c r="N429" t="n">
        <v>90.47</v>
      </c>
      <c r="O429" t="n">
        <v>38368.36</v>
      </c>
      <c r="P429" t="n">
        <v>95.75</v>
      </c>
      <c r="Q429" t="n">
        <v>204.14</v>
      </c>
      <c r="R429" t="n">
        <v>22.65</v>
      </c>
      <c r="S429" t="n">
        <v>17.37</v>
      </c>
      <c r="T429" t="n">
        <v>551.76</v>
      </c>
      <c r="U429" t="n">
        <v>0.77</v>
      </c>
      <c r="V429" t="n">
        <v>0.76</v>
      </c>
      <c r="W429" t="n">
        <v>1.14</v>
      </c>
      <c r="X429" t="n">
        <v>0.03</v>
      </c>
      <c r="Y429" t="n">
        <v>1</v>
      </c>
      <c r="Z429" t="n">
        <v>10</v>
      </c>
    </row>
    <row r="430">
      <c r="A430" t="n">
        <v>138</v>
      </c>
      <c r="B430" t="n">
        <v>125</v>
      </c>
      <c r="C430" t="inlineStr">
        <is>
          <t xml:space="preserve">CONCLUIDO	</t>
        </is>
      </c>
      <c r="D430" t="n">
        <v>10.3995</v>
      </c>
      <c r="E430" t="n">
        <v>9.619999999999999</v>
      </c>
      <c r="F430" t="n">
        <v>6.72</v>
      </c>
      <c r="G430" t="n">
        <v>134.34</v>
      </c>
      <c r="H430" t="n">
        <v>2.04</v>
      </c>
      <c r="I430" t="n">
        <v>3</v>
      </c>
      <c r="J430" t="n">
        <v>309.74</v>
      </c>
      <c r="K430" t="n">
        <v>58.47</v>
      </c>
      <c r="L430" t="n">
        <v>35.5</v>
      </c>
      <c r="M430" t="n">
        <v>1</v>
      </c>
      <c r="N430" t="n">
        <v>90.77</v>
      </c>
      <c r="O430" t="n">
        <v>38435.39</v>
      </c>
      <c r="P430" t="n">
        <v>96.06</v>
      </c>
      <c r="Q430" t="n">
        <v>204.14</v>
      </c>
      <c r="R430" t="n">
        <v>22.59</v>
      </c>
      <c r="S430" t="n">
        <v>17.37</v>
      </c>
      <c r="T430" t="n">
        <v>523.1799999999999</v>
      </c>
      <c r="U430" t="n">
        <v>0.77</v>
      </c>
      <c r="V430" t="n">
        <v>0.76</v>
      </c>
      <c r="W430" t="n">
        <v>1.14</v>
      </c>
      <c r="X430" t="n">
        <v>0.03</v>
      </c>
      <c r="Y430" t="n">
        <v>1</v>
      </c>
      <c r="Z430" t="n">
        <v>10</v>
      </c>
    </row>
    <row r="431">
      <c r="A431" t="n">
        <v>139</v>
      </c>
      <c r="B431" t="n">
        <v>125</v>
      </c>
      <c r="C431" t="inlineStr">
        <is>
          <t xml:space="preserve">CONCLUIDO	</t>
        </is>
      </c>
      <c r="D431" t="n">
        <v>10.3995</v>
      </c>
      <c r="E431" t="n">
        <v>9.619999999999999</v>
      </c>
      <c r="F431" t="n">
        <v>6.72</v>
      </c>
      <c r="G431" t="n">
        <v>134.34</v>
      </c>
      <c r="H431" t="n">
        <v>2.05</v>
      </c>
      <c r="I431" t="n">
        <v>3</v>
      </c>
      <c r="J431" t="n">
        <v>310.28</v>
      </c>
      <c r="K431" t="n">
        <v>58.47</v>
      </c>
      <c r="L431" t="n">
        <v>35.75</v>
      </c>
      <c r="M431" t="n">
        <v>1</v>
      </c>
      <c r="N431" t="n">
        <v>91.06</v>
      </c>
      <c r="O431" t="n">
        <v>38502.55</v>
      </c>
      <c r="P431" t="n">
        <v>96.16</v>
      </c>
      <c r="Q431" t="n">
        <v>204.14</v>
      </c>
      <c r="R431" t="n">
        <v>22.63</v>
      </c>
      <c r="S431" t="n">
        <v>17.37</v>
      </c>
      <c r="T431" t="n">
        <v>540.9299999999999</v>
      </c>
      <c r="U431" t="n">
        <v>0.77</v>
      </c>
      <c r="V431" t="n">
        <v>0.76</v>
      </c>
      <c r="W431" t="n">
        <v>1.14</v>
      </c>
      <c r="X431" t="n">
        <v>0.03</v>
      </c>
      <c r="Y431" t="n">
        <v>1</v>
      </c>
      <c r="Z431" t="n">
        <v>10</v>
      </c>
    </row>
    <row r="432">
      <c r="A432" t="n">
        <v>140</v>
      </c>
      <c r="B432" t="n">
        <v>125</v>
      </c>
      <c r="C432" t="inlineStr">
        <is>
          <t xml:space="preserve">CONCLUIDO	</t>
        </is>
      </c>
      <c r="D432" t="n">
        <v>10.3968</v>
      </c>
      <c r="E432" t="n">
        <v>9.619999999999999</v>
      </c>
      <c r="F432" t="n">
        <v>6.72</v>
      </c>
      <c r="G432" t="n">
        <v>134.39</v>
      </c>
      <c r="H432" t="n">
        <v>2.06</v>
      </c>
      <c r="I432" t="n">
        <v>3</v>
      </c>
      <c r="J432" t="n">
        <v>310.83</v>
      </c>
      <c r="K432" t="n">
        <v>58.47</v>
      </c>
      <c r="L432" t="n">
        <v>36</v>
      </c>
      <c r="M432" t="n">
        <v>1</v>
      </c>
      <c r="N432" t="n">
        <v>91.36</v>
      </c>
      <c r="O432" t="n">
        <v>38569.84</v>
      </c>
      <c r="P432" t="n">
        <v>96.26000000000001</v>
      </c>
      <c r="Q432" t="n">
        <v>204.14</v>
      </c>
      <c r="R432" t="n">
        <v>22.73</v>
      </c>
      <c r="S432" t="n">
        <v>17.37</v>
      </c>
      <c r="T432" t="n">
        <v>590.89</v>
      </c>
      <c r="U432" t="n">
        <v>0.76</v>
      </c>
      <c r="V432" t="n">
        <v>0.76</v>
      </c>
      <c r="W432" t="n">
        <v>1.14</v>
      </c>
      <c r="X432" t="n">
        <v>0.03</v>
      </c>
      <c r="Y432" t="n">
        <v>1</v>
      </c>
      <c r="Z432" t="n">
        <v>10</v>
      </c>
    </row>
    <row r="433">
      <c r="A433" t="n">
        <v>141</v>
      </c>
      <c r="B433" t="n">
        <v>125</v>
      </c>
      <c r="C433" t="inlineStr">
        <is>
          <t xml:space="preserve">CONCLUIDO	</t>
        </is>
      </c>
      <c r="D433" t="n">
        <v>10.3956</v>
      </c>
      <c r="E433" t="n">
        <v>9.619999999999999</v>
      </c>
      <c r="F433" t="n">
        <v>6.72</v>
      </c>
      <c r="G433" t="n">
        <v>134.42</v>
      </c>
      <c r="H433" t="n">
        <v>2.07</v>
      </c>
      <c r="I433" t="n">
        <v>3</v>
      </c>
      <c r="J433" t="n">
        <v>311.38</v>
      </c>
      <c r="K433" t="n">
        <v>58.47</v>
      </c>
      <c r="L433" t="n">
        <v>36.25</v>
      </c>
      <c r="M433" t="n">
        <v>1</v>
      </c>
      <c r="N433" t="n">
        <v>91.65000000000001</v>
      </c>
      <c r="O433" t="n">
        <v>38637.26</v>
      </c>
      <c r="P433" t="n">
        <v>96.31</v>
      </c>
      <c r="Q433" t="n">
        <v>204.14</v>
      </c>
      <c r="R433" t="n">
        <v>22.76</v>
      </c>
      <c r="S433" t="n">
        <v>17.37</v>
      </c>
      <c r="T433" t="n">
        <v>609.59</v>
      </c>
      <c r="U433" t="n">
        <v>0.76</v>
      </c>
      <c r="V433" t="n">
        <v>0.76</v>
      </c>
      <c r="W433" t="n">
        <v>1.14</v>
      </c>
      <c r="X433" t="n">
        <v>0.03</v>
      </c>
      <c r="Y433" t="n">
        <v>1</v>
      </c>
      <c r="Z433" t="n">
        <v>10</v>
      </c>
    </row>
    <row r="434">
      <c r="A434" t="n">
        <v>142</v>
      </c>
      <c r="B434" t="n">
        <v>125</v>
      </c>
      <c r="C434" t="inlineStr">
        <is>
          <t xml:space="preserve">CONCLUIDO	</t>
        </is>
      </c>
      <c r="D434" t="n">
        <v>10.3974</v>
      </c>
      <c r="E434" t="n">
        <v>9.619999999999999</v>
      </c>
      <c r="F434" t="n">
        <v>6.72</v>
      </c>
      <c r="G434" t="n">
        <v>134.38</v>
      </c>
      <c r="H434" t="n">
        <v>2.08</v>
      </c>
      <c r="I434" t="n">
        <v>3</v>
      </c>
      <c r="J434" t="n">
        <v>311.92</v>
      </c>
      <c r="K434" t="n">
        <v>58.47</v>
      </c>
      <c r="L434" t="n">
        <v>36.5</v>
      </c>
      <c r="M434" t="n">
        <v>1</v>
      </c>
      <c r="N434" t="n">
        <v>91.95</v>
      </c>
      <c r="O434" t="n">
        <v>38704.93</v>
      </c>
      <c r="P434" t="n">
        <v>96.34</v>
      </c>
      <c r="Q434" t="n">
        <v>204.14</v>
      </c>
      <c r="R434" t="n">
        <v>22.69</v>
      </c>
      <c r="S434" t="n">
        <v>17.37</v>
      </c>
      <c r="T434" t="n">
        <v>572.73</v>
      </c>
      <c r="U434" t="n">
        <v>0.77</v>
      </c>
      <c r="V434" t="n">
        <v>0.76</v>
      </c>
      <c r="W434" t="n">
        <v>1.14</v>
      </c>
      <c r="X434" t="n">
        <v>0.03</v>
      </c>
      <c r="Y434" t="n">
        <v>1</v>
      </c>
      <c r="Z434" t="n">
        <v>10</v>
      </c>
    </row>
    <row r="435">
      <c r="A435" t="n">
        <v>143</v>
      </c>
      <c r="B435" t="n">
        <v>125</v>
      </c>
      <c r="C435" t="inlineStr">
        <is>
          <t xml:space="preserve">CONCLUIDO	</t>
        </is>
      </c>
      <c r="D435" t="n">
        <v>10.3956</v>
      </c>
      <c r="E435" t="n">
        <v>9.619999999999999</v>
      </c>
      <c r="F435" t="n">
        <v>6.72</v>
      </c>
      <c r="G435" t="n">
        <v>134.42</v>
      </c>
      <c r="H435" t="n">
        <v>2.1</v>
      </c>
      <c r="I435" t="n">
        <v>3</v>
      </c>
      <c r="J435" t="n">
        <v>312.47</v>
      </c>
      <c r="K435" t="n">
        <v>58.47</v>
      </c>
      <c r="L435" t="n">
        <v>36.75</v>
      </c>
      <c r="M435" t="n">
        <v>1</v>
      </c>
      <c r="N435" t="n">
        <v>92.25</v>
      </c>
      <c r="O435" t="n">
        <v>38772.62</v>
      </c>
      <c r="P435" t="n">
        <v>96.43000000000001</v>
      </c>
      <c r="Q435" t="n">
        <v>204.14</v>
      </c>
      <c r="R435" t="n">
        <v>22.74</v>
      </c>
      <c r="S435" t="n">
        <v>17.37</v>
      </c>
      <c r="T435" t="n">
        <v>596.4400000000001</v>
      </c>
      <c r="U435" t="n">
        <v>0.76</v>
      </c>
      <c r="V435" t="n">
        <v>0.76</v>
      </c>
      <c r="W435" t="n">
        <v>1.14</v>
      </c>
      <c r="X435" t="n">
        <v>0.03</v>
      </c>
      <c r="Y435" t="n">
        <v>1</v>
      </c>
      <c r="Z435" t="n">
        <v>10</v>
      </c>
    </row>
    <row r="436">
      <c r="A436" t="n">
        <v>144</v>
      </c>
      <c r="B436" t="n">
        <v>125</v>
      </c>
      <c r="C436" t="inlineStr">
        <is>
          <t xml:space="preserve">CONCLUIDO	</t>
        </is>
      </c>
      <c r="D436" t="n">
        <v>10.3953</v>
      </c>
      <c r="E436" t="n">
        <v>9.619999999999999</v>
      </c>
      <c r="F436" t="n">
        <v>6.72</v>
      </c>
      <c r="G436" t="n">
        <v>134.42</v>
      </c>
      <c r="H436" t="n">
        <v>2.11</v>
      </c>
      <c r="I436" t="n">
        <v>3</v>
      </c>
      <c r="J436" t="n">
        <v>313.02</v>
      </c>
      <c r="K436" t="n">
        <v>58.47</v>
      </c>
      <c r="L436" t="n">
        <v>37</v>
      </c>
      <c r="M436" t="n">
        <v>1</v>
      </c>
      <c r="N436" t="n">
        <v>92.55</v>
      </c>
      <c r="O436" t="n">
        <v>38840.44</v>
      </c>
      <c r="P436" t="n">
        <v>96.56999999999999</v>
      </c>
      <c r="Q436" t="n">
        <v>204.14</v>
      </c>
      <c r="R436" t="n">
        <v>22.75</v>
      </c>
      <c r="S436" t="n">
        <v>17.37</v>
      </c>
      <c r="T436" t="n">
        <v>603.21</v>
      </c>
      <c r="U436" t="n">
        <v>0.76</v>
      </c>
      <c r="V436" t="n">
        <v>0.76</v>
      </c>
      <c r="W436" t="n">
        <v>1.14</v>
      </c>
      <c r="X436" t="n">
        <v>0.03</v>
      </c>
      <c r="Y436" t="n">
        <v>1</v>
      </c>
      <c r="Z436" t="n">
        <v>10</v>
      </c>
    </row>
    <row r="437">
      <c r="A437" t="n">
        <v>145</v>
      </c>
      <c r="B437" t="n">
        <v>125</v>
      </c>
      <c r="C437" t="inlineStr">
        <is>
          <t xml:space="preserve">CONCLUIDO	</t>
        </is>
      </c>
      <c r="D437" t="n">
        <v>10.3953</v>
      </c>
      <c r="E437" t="n">
        <v>9.619999999999999</v>
      </c>
      <c r="F437" t="n">
        <v>6.72</v>
      </c>
      <c r="G437" t="n">
        <v>134.42</v>
      </c>
      <c r="H437" t="n">
        <v>2.12</v>
      </c>
      <c r="I437" t="n">
        <v>3</v>
      </c>
      <c r="J437" t="n">
        <v>313.57</v>
      </c>
      <c r="K437" t="n">
        <v>58.47</v>
      </c>
      <c r="L437" t="n">
        <v>37.25</v>
      </c>
      <c r="M437" t="n">
        <v>1</v>
      </c>
      <c r="N437" t="n">
        <v>92.84999999999999</v>
      </c>
      <c r="O437" t="n">
        <v>38908.39</v>
      </c>
      <c r="P437" t="n">
        <v>96.55</v>
      </c>
      <c r="Q437" t="n">
        <v>204.14</v>
      </c>
      <c r="R437" t="n">
        <v>22.75</v>
      </c>
      <c r="S437" t="n">
        <v>17.37</v>
      </c>
      <c r="T437" t="n">
        <v>600.8099999999999</v>
      </c>
      <c r="U437" t="n">
        <v>0.76</v>
      </c>
      <c r="V437" t="n">
        <v>0.76</v>
      </c>
      <c r="W437" t="n">
        <v>1.14</v>
      </c>
      <c r="X437" t="n">
        <v>0.03</v>
      </c>
      <c r="Y437" t="n">
        <v>1</v>
      </c>
      <c r="Z437" t="n">
        <v>10</v>
      </c>
    </row>
    <row r="438">
      <c r="A438" t="n">
        <v>146</v>
      </c>
      <c r="B438" t="n">
        <v>125</v>
      </c>
      <c r="C438" t="inlineStr">
        <is>
          <t xml:space="preserve">CONCLUIDO	</t>
        </is>
      </c>
      <c r="D438" t="n">
        <v>10.3935</v>
      </c>
      <c r="E438" t="n">
        <v>9.619999999999999</v>
      </c>
      <c r="F438" t="n">
        <v>6.72</v>
      </c>
      <c r="G438" t="n">
        <v>134.46</v>
      </c>
      <c r="H438" t="n">
        <v>2.13</v>
      </c>
      <c r="I438" t="n">
        <v>3</v>
      </c>
      <c r="J438" t="n">
        <v>314.13</v>
      </c>
      <c r="K438" t="n">
        <v>58.47</v>
      </c>
      <c r="L438" t="n">
        <v>37.5</v>
      </c>
      <c r="M438" t="n">
        <v>1</v>
      </c>
      <c r="N438" t="n">
        <v>93.15000000000001</v>
      </c>
      <c r="O438" t="n">
        <v>38976.48</v>
      </c>
      <c r="P438" t="n">
        <v>96.67</v>
      </c>
      <c r="Q438" t="n">
        <v>204.14</v>
      </c>
      <c r="R438" t="n">
        <v>22.82</v>
      </c>
      <c r="S438" t="n">
        <v>17.37</v>
      </c>
      <c r="T438" t="n">
        <v>637.86</v>
      </c>
      <c r="U438" t="n">
        <v>0.76</v>
      </c>
      <c r="V438" t="n">
        <v>0.76</v>
      </c>
      <c r="W438" t="n">
        <v>1.14</v>
      </c>
      <c r="X438" t="n">
        <v>0.03</v>
      </c>
      <c r="Y438" t="n">
        <v>1</v>
      </c>
      <c r="Z438" t="n">
        <v>10</v>
      </c>
    </row>
    <row r="439">
      <c r="A439" t="n">
        <v>147</v>
      </c>
      <c r="B439" t="n">
        <v>125</v>
      </c>
      <c r="C439" t="inlineStr">
        <is>
          <t xml:space="preserve">CONCLUIDO	</t>
        </is>
      </c>
      <c r="D439" t="n">
        <v>10.3947</v>
      </c>
      <c r="E439" t="n">
        <v>9.619999999999999</v>
      </c>
      <c r="F439" t="n">
        <v>6.72</v>
      </c>
      <c r="G439" t="n">
        <v>134.43</v>
      </c>
      <c r="H439" t="n">
        <v>2.14</v>
      </c>
      <c r="I439" t="n">
        <v>3</v>
      </c>
      <c r="J439" t="n">
        <v>314.68</v>
      </c>
      <c r="K439" t="n">
        <v>58.47</v>
      </c>
      <c r="L439" t="n">
        <v>37.75</v>
      </c>
      <c r="M439" t="n">
        <v>1</v>
      </c>
      <c r="N439" t="n">
        <v>93.45999999999999</v>
      </c>
      <c r="O439" t="n">
        <v>39044.7</v>
      </c>
      <c r="P439" t="n">
        <v>96.70999999999999</v>
      </c>
      <c r="Q439" t="n">
        <v>204.14</v>
      </c>
      <c r="R439" t="n">
        <v>22.8</v>
      </c>
      <c r="S439" t="n">
        <v>17.37</v>
      </c>
      <c r="T439" t="n">
        <v>624.88</v>
      </c>
      <c r="U439" t="n">
        <v>0.76</v>
      </c>
      <c r="V439" t="n">
        <v>0.76</v>
      </c>
      <c r="W439" t="n">
        <v>1.14</v>
      </c>
      <c r="X439" t="n">
        <v>0.03</v>
      </c>
      <c r="Y439" t="n">
        <v>1</v>
      </c>
      <c r="Z439" t="n">
        <v>10</v>
      </c>
    </row>
    <row r="440">
      <c r="A440" t="n">
        <v>148</v>
      </c>
      <c r="B440" t="n">
        <v>125</v>
      </c>
      <c r="C440" t="inlineStr">
        <is>
          <t xml:space="preserve">CONCLUIDO	</t>
        </is>
      </c>
      <c r="D440" t="n">
        <v>10.3959</v>
      </c>
      <c r="E440" t="n">
        <v>9.619999999999999</v>
      </c>
      <c r="F440" t="n">
        <v>6.72</v>
      </c>
      <c r="G440" t="n">
        <v>134.41</v>
      </c>
      <c r="H440" t="n">
        <v>2.15</v>
      </c>
      <c r="I440" t="n">
        <v>3</v>
      </c>
      <c r="J440" t="n">
        <v>315.23</v>
      </c>
      <c r="K440" t="n">
        <v>58.47</v>
      </c>
      <c r="L440" t="n">
        <v>38</v>
      </c>
      <c r="M440" t="n">
        <v>1</v>
      </c>
      <c r="N440" t="n">
        <v>93.76000000000001</v>
      </c>
      <c r="O440" t="n">
        <v>39113.07</v>
      </c>
      <c r="P440" t="n">
        <v>96.67</v>
      </c>
      <c r="Q440" t="n">
        <v>204.14</v>
      </c>
      <c r="R440" t="n">
        <v>22.72</v>
      </c>
      <c r="S440" t="n">
        <v>17.37</v>
      </c>
      <c r="T440" t="n">
        <v>586.4</v>
      </c>
      <c r="U440" t="n">
        <v>0.76</v>
      </c>
      <c r="V440" t="n">
        <v>0.76</v>
      </c>
      <c r="W440" t="n">
        <v>1.14</v>
      </c>
      <c r="X440" t="n">
        <v>0.03</v>
      </c>
      <c r="Y440" t="n">
        <v>1</v>
      </c>
      <c r="Z440" t="n">
        <v>10</v>
      </c>
    </row>
    <row r="441">
      <c r="A441" t="n">
        <v>149</v>
      </c>
      <c r="B441" t="n">
        <v>125</v>
      </c>
      <c r="C441" t="inlineStr">
        <is>
          <t xml:space="preserve">CONCLUIDO	</t>
        </is>
      </c>
      <c r="D441" t="n">
        <v>10.3932</v>
      </c>
      <c r="E441" t="n">
        <v>9.619999999999999</v>
      </c>
      <c r="F441" t="n">
        <v>6.72</v>
      </c>
      <c r="G441" t="n">
        <v>134.46</v>
      </c>
      <c r="H441" t="n">
        <v>2.16</v>
      </c>
      <c r="I441" t="n">
        <v>3</v>
      </c>
      <c r="J441" t="n">
        <v>315.79</v>
      </c>
      <c r="K441" t="n">
        <v>58.47</v>
      </c>
      <c r="L441" t="n">
        <v>38.25</v>
      </c>
      <c r="M441" t="n">
        <v>1</v>
      </c>
      <c r="N441" t="n">
        <v>94.06999999999999</v>
      </c>
      <c r="O441" t="n">
        <v>39181.56</v>
      </c>
      <c r="P441" t="n">
        <v>96.83</v>
      </c>
      <c r="Q441" t="n">
        <v>204.16</v>
      </c>
      <c r="R441" t="n">
        <v>22.78</v>
      </c>
      <c r="S441" t="n">
        <v>17.37</v>
      </c>
      <c r="T441" t="n">
        <v>617.55</v>
      </c>
      <c r="U441" t="n">
        <v>0.76</v>
      </c>
      <c r="V441" t="n">
        <v>0.76</v>
      </c>
      <c r="W441" t="n">
        <v>1.14</v>
      </c>
      <c r="X441" t="n">
        <v>0.03</v>
      </c>
      <c r="Y441" t="n">
        <v>1</v>
      </c>
      <c r="Z441" t="n">
        <v>10</v>
      </c>
    </row>
    <row r="442">
      <c r="A442" t="n">
        <v>150</v>
      </c>
      <c r="B442" t="n">
        <v>125</v>
      </c>
      <c r="C442" t="inlineStr">
        <is>
          <t xml:space="preserve">CONCLUIDO	</t>
        </is>
      </c>
      <c r="D442" t="n">
        <v>10.3932</v>
      </c>
      <c r="E442" t="n">
        <v>9.619999999999999</v>
      </c>
      <c r="F442" t="n">
        <v>6.72</v>
      </c>
      <c r="G442" t="n">
        <v>134.46</v>
      </c>
      <c r="H442" t="n">
        <v>2.17</v>
      </c>
      <c r="I442" t="n">
        <v>3</v>
      </c>
      <c r="J442" t="n">
        <v>316.35</v>
      </c>
      <c r="K442" t="n">
        <v>58.47</v>
      </c>
      <c r="L442" t="n">
        <v>38.5</v>
      </c>
      <c r="M442" t="n">
        <v>1</v>
      </c>
      <c r="N442" t="n">
        <v>94.37</v>
      </c>
      <c r="O442" t="n">
        <v>39250.2</v>
      </c>
      <c r="P442" t="n">
        <v>96.94</v>
      </c>
      <c r="Q442" t="n">
        <v>204.14</v>
      </c>
      <c r="R442" t="n">
        <v>22.82</v>
      </c>
      <c r="S442" t="n">
        <v>17.37</v>
      </c>
      <c r="T442" t="n">
        <v>637.66</v>
      </c>
      <c r="U442" t="n">
        <v>0.76</v>
      </c>
      <c r="V442" t="n">
        <v>0.76</v>
      </c>
      <c r="W442" t="n">
        <v>1.14</v>
      </c>
      <c r="X442" t="n">
        <v>0.03</v>
      </c>
      <c r="Y442" t="n">
        <v>1</v>
      </c>
      <c r="Z442" t="n">
        <v>10</v>
      </c>
    </row>
    <row r="443">
      <c r="A443" t="n">
        <v>151</v>
      </c>
      <c r="B443" t="n">
        <v>125</v>
      </c>
      <c r="C443" t="inlineStr">
        <is>
          <t xml:space="preserve">CONCLUIDO	</t>
        </is>
      </c>
      <c r="D443" t="n">
        <v>10.3929</v>
      </c>
      <c r="E443" t="n">
        <v>9.619999999999999</v>
      </c>
      <c r="F443" t="n">
        <v>6.72</v>
      </c>
      <c r="G443" t="n">
        <v>134.47</v>
      </c>
      <c r="H443" t="n">
        <v>2.18</v>
      </c>
      <c r="I443" t="n">
        <v>3</v>
      </c>
      <c r="J443" t="n">
        <v>316.9</v>
      </c>
      <c r="K443" t="n">
        <v>58.47</v>
      </c>
      <c r="L443" t="n">
        <v>38.75</v>
      </c>
      <c r="M443" t="n">
        <v>1</v>
      </c>
      <c r="N443" t="n">
        <v>94.68000000000001</v>
      </c>
      <c r="O443" t="n">
        <v>39318.97</v>
      </c>
      <c r="P443" t="n">
        <v>97.04000000000001</v>
      </c>
      <c r="Q443" t="n">
        <v>204.14</v>
      </c>
      <c r="R443" t="n">
        <v>22.79</v>
      </c>
      <c r="S443" t="n">
        <v>17.37</v>
      </c>
      <c r="T443" t="n">
        <v>622.47</v>
      </c>
      <c r="U443" t="n">
        <v>0.76</v>
      </c>
      <c r="V443" t="n">
        <v>0.76</v>
      </c>
      <c r="W443" t="n">
        <v>1.14</v>
      </c>
      <c r="X443" t="n">
        <v>0.03</v>
      </c>
      <c r="Y443" t="n">
        <v>1</v>
      </c>
      <c r="Z443" t="n">
        <v>10</v>
      </c>
    </row>
    <row r="444">
      <c r="A444" t="n">
        <v>152</v>
      </c>
      <c r="B444" t="n">
        <v>125</v>
      </c>
      <c r="C444" t="inlineStr">
        <is>
          <t xml:space="preserve">CONCLUIDO	</t>
        </is>
      </c>
      <c r="D444" t="n">
        <v>10.3947</v>
      </c>
      <c r="E444" t="n">
        <v>9.619999999999999</v>
      </c>
      <c r="F444" t="n">
        <v>6.72</v>
      </c>
      <c r="G444" t="n">
        <v>134.43</v>
      </c>
      <c r="H444" t="n">
        <v>2.19</v>
      </c>
      <c r="I444" t="n">
        <v>3</v>
      </c>
      <c r="J444" t="n">
        <v>317.46</v>
      </c>
      <c r="K444" t="n">
        <v>58.47</v>
      </c>
      <c r="L444" t="n">
        <v>39</v>
      </c>
      <c r="M444" t="n">
        <v>0</v>
      </c>
      <c r="N444" t="n">
        <v>94.98999999999999</v>
      </c>
      <c r="O444" t="n">
        <v>39387.89</v>
      </c>
      <c r="P444" t="n">
        <v>97.12</v>
      </c>
      <c r="Q444" t="n">
        <v>204.14</v>
      </c>
      <c r="R444" t="n">
        <v>22.77</v>
      </c>
      <c r="S444" t="n">
        <v>17.37</v>
      </c>
      <c r="T444" t="n">
        <v>610.63</v>
      </c>
      <c r="U444" t="n">
        <v>0.76</v>
      </c>
      <c r="V444" t="n">
        <v>0.76</v>
      </c>
      <c r="W444" t="n">
        <v>1.14</v>
      </c>
      <c r="X444" t="n">
        <v>0.03</v>
      </c>
      <c r="Y444" t="n">
        <v>1</v>
      </c>
      <c r="Z444" t="n">
        <v>10</v>
      </c>
    </row>
    <row r="445">
      <c r="A445" t="n">
        <v>0</v>
      </c>
      <c r="B445" t="n">
        <v>30</v>
      </c>
      <c r="C445" t="inlineStr">
        <is>
          <t xml:space="preserve">CONCLUIDO	</t>
        </is>
      </c>
      <c r="D445" t="n">
        <v>10.0939</v>
      </c>
      <c r="E445" t="n">
        <v>9.91</v>
      </c>
      <c r="F445" t="n">
        <v>7.46</v>
      </c>
      <c r="G445" t="n">
        <v>11.47</v>
      </c>
      <c r="H445" t="n">
        <v>0.24</v>
      </c>
      <c r="I445" t="n">
        <v>39</v>
      </c>
      <c r="J445" t="n">
        <v>71.52</v>
      </c>
      <c r="K445" t="n">
        <v>32.27</v>
      </c>
      <c r="L445" t="n">
        <v>1</v>
      </c>
      <c r="M445" t="n">
        <v>37</v>
      </c>
      <c r="N445" t="n">
        <v>8.25</v>
      </c>
      <c r="O445" t="n">
        <v>9054.6</v>
      </c>
      <c r="P445" t="n">
        <v>52.28</v>
      </c>
      <c r="Q445" t="n">
        <v>204.17</v>
      </c>
      <c r="R445" t="n">
        <v>45.89</v>
      </c>
      <c r="S445" t="n">
        <v>17.37</v>
      </c>
      <c r="T445" t="n">
        <v>11990.73</v>
      </c>
      <c r="U445" t="n">
        <v>0.38</v>
      </c>
      <c r="V445" t="n">
        <v>0.68</v>
      </c>
      <c r="W445" t="n">
        <v>1.19</v>
      </c>
      <c r="X445" t="n">
        <v>0.76</v>
      </c>
      <c r="Y445" t="n">
        <v>1</v>
      </c>
      <c r="Z445" t="n">
        <v>10</v>
      </c>
    </row>
    <row r="446">
      <c r="A446" t="n">
        <v>1</v>
      </c>
      <c r="B446" t="n">
        <v>30</v>
      </c>
      <c r="C446" t="inlineStr">
        <is>
          <t xml:space="preserve">CONCLUIDO	</t>
        </is>
      </c>
      <c r="D446" t="n">
        <v>10.4209</v>
      </c>
      <c r="E446" t="n">
        <v>9.6</v>
      </c>
      <c r="F446" t="n">
        <v>7.29</v>
      </c>
      <c r="G446" t="n">
        <v>14.57</v>
      </c>
      <c r="H446" t="n">
        <v>0.3</v>
      </c>
      <c r="I446" t="n">
        <v>30</v>
      </c>
      <c r="J446" t="n">
        <v>71.81</v>
      </c>
      <c r="K446" t="n">
        <v>32.27</v>
      </c>
      <c r="L446" t="n">
        <v>1.25</v>
      </c>
      <c r="M446" t="n">
        <v>28</v>
      </c>
      <c r="N446" t="n">
        <v>8.289999999999999</v>
      </c>
      <c r="O446" t="n">
        <v>9090.98</v>
      </c>
      <c r="P446" t="n">
        <v>50.58</v>
      </c>
      <c r="Q446" t="n">
        <v>204.15</v>
      </c>
      <c r="R446" t="n">
        <v>40.28</v>
      </c>
      <c r="S446" t="n">
        <v>17.37</v>
      </c>
      <c r="T446" t="n">
        <v>9233.57</v>
      </c>
      <c r="U446" t="n">
        <v>0.43</v>
      </c>
      <c r="V446" t="n">
        <v>0.7</v>
      </c>
      <c r="W446" t="n">
        <v>1.19</v>
      </c>
      <c r="X446" t="n">
        <v>0.59</v>
      </c>
      <c r="Y446" t="n">
        <v>1</v>
      </c>
      <c r="Z446" t="n">
        <v>10</v>
      </c>
    </row>
    <row r="447">
      <c r="A447" t="n">
        <v>2</v>
      </c>
      <c r="B447" t="n">
        <v>30</v>
      </c>
      <c r="C447" t="inlineStr">
        <is>
          <t xml:space="preserve">CONCLUIDO	</t>
        </is>
      </c>
      <c r="D447" t="n">
        <v>10.6323</v>
      </c>
      <c r="E447" t="n">
        <v>9.41</v>
      </c>
      <c r="F447" t="n">
        <v>7.17</v>
      </c>
      <c r="G447" t="n">
        <v>17.21</v>
      </c>
      <c r="H447" t="n">
        <v>0.36</v>
      </c>
      <c r="I447" t="n">
        <v>25</v>
      </c>
      <c r="J447" t="n">
        <v>72.11</v>
      </c>
      <c r="K447" t="n">
        <v>32.27</v>
      </c>
      <c r="L447" t="n">
        <v>1.5</v>
      </c>
      <c r="M447" t="n">
        <v>23</v>
      </c>
      <c r="N447" t="n">
        <v>8.34</v>
      </c>
      <c r="O447" t="n">
        <v>9127.379999999999</v>
      </c>
      <c r="P447" t="n">
        <v>49.17</v>
      </c>
      <c r="Q447" t="n">
        <v>204.17</v>
      </c>
      <c r="R447" t="n">
        <v>36.8</v>
      </c>
      <c r="S447" t="n">
        <v>17.37</v>
      </c>
      <c r="T447" t="n">
        <v>7519.19</v>
      </c>
      <c r="U447" t="n">
        <v>0.47</v>
      </c>
      <c r="V447" t="n">
        <v>0.71</v>
      </c>
      <c r="W447" t="n">
        <v>1.18</v>
      </c>
      <c r="X447" t="n">
        <v>0.48</v>
      </c>
      <c r="Y447" t="n">
        <v>1</v>
      </c>
      <c r="Z447" t="n">
        <v>10</v>
      </c>
    </row>
    <row r="448">
      <c r="A448" t="n">
        <v>3</v>
      </c>
      <c r="B448" t="n">
        <v>30</v>
      </c>
      <c r="C448" t="inlineStr">
        <is>
          <t xml:space="preserve">CONCLUIDO	</t>
        </is>
      </c>
      <c r="D448" t="n">
        <v>10.7936</v>
      </c>
      <c r="E448" t="n">
        <v>9.26</v>
      </c>
      <c r="F448" t="n">
        <v>7.09</v>
      </c>
      <c r="G448" t="n">
        <v>20.27</v>
      </c>
      <c r="H448" t="n">
        <v>0.42</v>
      </c>
      <c r="I448" t="n">
        <v>21</v>
      </c>
      <c r="J448" t="n">
        <v>72.40000000000001</v>
      </c>
      <c r="K448" t="n">
        <v>32.27</v>
      </c>
      <c r="L448" t="n">
        <v>1.75</v>
      </c>
      <c r="M448" t="n">
        <v>19</v>
      </c>
      <c r="N448" t="n">
        <v>8.380000000000001</v>
      </c>
      <c r="O448" t="n">
        <v>9163.799999999999</v>
      </c>
      <c r="P448" t="n">
        <v>48.08</v>
      </c>
      <c r="Q448" t="n">
        <v>204.18</v>
      </c>
      <c r="R448" t="n">
        <v>34.26</v>
      </c>
      <c r="S448" t="n">
        <v>17.37</v>
      </c>
      <c r="T448" t="n">
        <v>6268.82</v>
      </c>
      <c r="U448" t="n">
        <v>0.51</v>
      </c>
      <c r="V448" t="n">
        <v>0.72</v>
      </c>
      <c r="W448" t="n">
        <v>1.17</v>
      </c>
      <c r="X448" t="n">
        <v>0.4</v>
      </c>
      <c r="Y448" t="n">
        <v>1</v>
      </c>
      <c r="Z448" t="n">
        <v>10</v>
      </c>
    </row>
    <row r="449">
      <c r="A449" t="n">
        <v>4</v>
      </c>
      <c r="B449" t="n">
        <v>30</v>
      </c>
      <c r="C449" t="inlineStr">
        <is>
          <t xml:space="preserve">CONCLUIDO	</t>
        </is>
      </c>
      <c r="D449" t="n">
        <v>10.931</v>
      </c>
      <c r="E449" t="n">
        <v>9.15</v>
      </c>
      <c r="F449" t="n">
        <v>7.02</v>
      </c>
      <c r="G449" t="n">
        <v>23.41</v>
      </c>
      <c r="H449" t="n">
        <v>0.48</v>
      </c>
      <c r="I449" t="n">
        <v>18</v>
      </c>
      <c r="J449" t="n">
        <v>72.7</v>
      </c>
      <c r="K449" t="n">
        <v>32.27</v>
      </c>
      <c r="L449" t="n">
        <v>2</v>
      </c>
      <c r="M449" t="n">
        <v>16</v>
      </c>
      <c r="N449" t="n">
        <v>8.43</v>
      </c>
      <c r="O449" t="n">
        <v>9200.25</v>
      </c>
      <c r="P449" t="n">
        <v>47.05</v>
      </c>
      <c r="Q449" t="n">
        <v>204.15</v>
      </c>
      <c r="R449" t="n">
        <v>32.19</v>
      </c>
      <c r="S449" t="n">
        <v>17.37</v>
      </c>
      <c r="T449" t="n">
        <v>5246.14</v>
      </c>
      <c r="U449" t="n">
        <v>0.54</v>
      </c>
      <c r="V449" t="n">
        <v>0.73</v>
      </c>
      <c r="W449" t="n">
        <v>1.16</v>
      </c>
      <c r="X449" t="n">
        <v>0.33</v>
      </c>
      <c r="Y449" t="n">
        <v>1</v>
      </c>
      <c r="Z449" t="n">
        <v>10</v>
      </c>
    </row>
    <row r="450">
      <c r="A450" t="n">
        <v>5</v>
      </c>
      <c r="B450" t="n">
        <v>30</v>
      </c>
      <c r="C450" t="inlineStr">
        <is>
          <t xml:space="preserve">CONCLUIDO	</t>
        </is>
      </c>
      <c r="D450" t="n">
        <v>11.0146</v>
      </c>
      <c r="E450" t="n">
        <v>9.08</v>
      </c>
      <c r="F450" t="n">
        <v>6.99</v>
      </c>
      <c r="G450" t="n">
        <v>26.2</v>
      </c>
      <c r="H450" t="n">
        <v>0.54</v>
      </c>
      <c r="I450" t="n">
        <v>16</v>
      </c>
      <c r="J450" t="n">
        <v>73</v>
      </c>
      <c r="K450" t="n">
        <v>32.27</v>
      </c>
      <c r="L450" t="n">
        <v>2.25</v>
      </c>
      <c r="M450" t="n">
        <v>14</v>
      </c>
      <c r="N450" t="n">
        <v>8.48</v>
      </c>
      <c r="O450" t="n">
        <v>9236.709999999999</v>
      </c>
      <c r="P450" t="n">
        <v>46.15</v>
      </c>
      <c r="Q450" t="n">
        <v>204.15</v>
      </c>
      <c r="R450" t="n">
        <v>31.17</v>
      </c>
      <c r="S450" t="n">
        <v>17.37</v>
      </c>
      <c r="T450" t="n">
        <v>4746.7</v>
      </c>
      <c r="U450" t="n">
        <v>0.5600000000000001</v>
      </c>
      <c r="V450" t="n">
        <v>0.73</v>
      </c>
      <c r="W450" t="n">
        <v>1.16</v>
      </c>
      <c r="X450" t="n">
        <v>0.29</v>
      </c>
      <c r="Y450" t="n">
        <v>1</v>
      </c>
      <c r="Z450" t="n">
        <v>10</v>
      </c>
    </row>
    <row r="451">
      <c r="A451" t="n">
        <v>6</v>
      </c>
      <c r="B451" t="n">
        <v>30</v>
      </c>
      <c r="C451" t="inlineStr">
        <is>
          <t xml:space="preserve">CONCLUIDO	</t>
        </is>
      </c>
      <c r="D451" t="n">
        <v>11.0971</v>
      </c>
      <c r="E451" t="n">
        <v>9.01</v>
      </c>
      <c r="F451" t="n">
        <v>6.95</v>
      </c>
      <c r="G451" t="n">
        <v>29.78</v>
      </c>
      <c r="H451" t="n">
        <v>0.6</v>
      </c>
      <c r="I451" t="n">
        <v>14</v>
      </c>
      <c r="J451" t="n">
        <v>73.29000000000001</v>
      </c>
      <c r="K451" t="n">
        <v>32.27</v>
      </c>
      <c r="L451" t="n">
        <v>2.5</v>
      </c>
      <c r="M451" t="n">
        <v>12</v>
      </c>
      <c r="N451" t="n">
        <v>8.52</v>
      </c>
      <c r="O451" t="n">
        <v>9273.200000000001</v>
      </c>
      <c r="P451" t="n">
        <v>45.28</v>
      </c>
      <c r="Q451" t="n">
        <v>204.14</v>
      </c>
      <c r="R451" t="n">
        <v>30.11</v>
      </c>
      <c r="S451" t="n">
        <v>17.37</v>
      </c>
      <c r="T451" t="n">
        <v>4229.11</v>
      </c>
      <c r="U451" t="n">
        <v>0.58</v>
      </c>
      <c r="V451" t="n">
        <v>0.73</v>
      </c>
      <c r="W451" t="n">
        <v>1.15</v>
      </c>
      <c r="X451" t="n">
        <v>0.26</v>
      </c>
      <c r="Y451" t="n">
        <v>1</v>
      </c>
      <c r="Z451" t="n">
        <v>10</v>
      </c>
    </row>
    <row r="452">
      <c r="A452" t="n">
        <v>7</v>
      </c>
      <c r="B452" t="n">
        <v>30</v>
      </c>
      <c r="C452" t="inlineStr">
        <is>
          <t xml:space="preserve">CONCLUIDO	</t>
        </is>
      </c>
      <c r="D452" t="n">
        <v>11.1417</v>
      </c>
      <c r="E452" t="n">
        <v>8.98</v>
      </c>
      <c r="F452" t="n">
        <v>6.93</v>
      </c>
      <c r="G452" t="n">
        <v>31.98</v>
      </c>
      <c r="H452" t="n">
        <v>0.65</v>
      </c>
      <c r="I452" t="n">
        <v>13</v>
      </c>
      <c r="J452" t="n">
        <v>73.59</v>
      </c>
      <c r="K452" t="n">
        <v>32.27</v>
      </c>
      <c r="L452" t="n">
        <v>2.75</v>
      </c>
      <c r="M452" t="n">
        <v>11</v>
      </c>
      <c r="N452" t="n">
        <v>8.57</v>
      </c>
      <c r="O452" t="n">
        <v>9309.700000000001</v>
      </c>
      <c r="P452" t="n">
        <v>44.73</v>
      </c>
      <c r="Q452" t="n">
        <v>204.14</v>
      </c>
      <c r="R452" t="n">
        <v>29.23</v>
      </c>
      <c r="S452" t="n">
        <v>17.37</v>
      </c>
      <c r="T452" t="n">
        <v>3793.8</v>
      </c>
      <c r="U452" t="n">
        <v>0.59</v>
      </c>
      <c r="V452" t="n">
        <v>0.74</v>
      </c>
      <c r="W452" t="n">
        <v>1.16</v>
      </c>
      <c r="X452" t="n">
        <v>0.24</v>
      </c>
      <c r="Y452" t="n">
        <v>1</v>
      </c>
      <c r="Z452" t="n">
        <v>10</v>
      </c>
    </row>
    <row r="453">
      <c r="A453" t="n">
        <v>8</v>
      </c>
      <c r="B453" t="n">
        <v>30</v>
      </c>
      <c r="C453" t="inlineStr">
        <is>
          <t xml:space="preserve">CONCLUIDO	</t>
        </is>
      </c>
      <c r="D453" t="n">
        <v>11.1773</v>
      </c>
      <c r="E453" t="n">
        <v>8.949999999999999</v>
      </c>
      <c r="F453" t="n">
        <v>6.92</v>
      </c>
      <c r="G453" t="n">
        <v>34.58</v>
      </c>
      <c r="H453" t="n">
        <v>0.71</v>
      </c>
      <c r="I453" t="n">
        <v>12</v>
      </c>
      <c r="J453" t="n">
        <v>73.88</v>
      </c>
      <c r="K453" t="n">
        <v>32.27</v>
      </c>
      <c r="L453" t="n">
        <v>3</v>
      </c>
      <c r="M453" t="n">
        <v>10</v>
      </c>
      <c r="N453" t="n">
        <v>8.609999999999999</v>
      </c>
      <c r="O453" t="n">
        <v>9346.23</v>
      </c>
      <c r="P453" t="n">
        <v>44.03</v>
      </c>
      <c r="Q453" t="n">
        <v>204.14</v>
      </c>
      <c r="R453" t="n">
        <v>28.89</v>
      </c>
      <c r="S453" t="n">
        <v>17.37</v>
      </c>
      <c r="T453" t="n">
        <v>3629.2</v>
      </c>
      <c r="U453" t="n">
        <v>0.6</v>
      </c>
      <c r="V453" t="n">
        <v>0.74</v>
      </c>
      <c r="W453" t="n">
        <v>1.16</v>
      </c>
      <c r="X453" t="n">
        <v>0.22</v>
      </c>
      <c r="Y453" t="n">
        <v>1</v>
      </c>
      <c r="Z453" t="n">
        <v>10</v>
      </c>
    </row>
    <row r="454">
      <c r="A454" t="n">
        <v>9</v>
      </c>
      <c r="B454" t="n">
        <v>30</v>
      </c>
      <c r="C454" t="inlineStr">
        <is>
          <t xml:space="preserve">CONCLUIDO	</t>
        </is>
      </c>
      <c r="D454" t="n">
        <v>11.2268</v>
      </c>
      <c r="E454" t="n">
        <v>8.91</v>
      </c>
      <c r="F454" t="n">
        <v>6.89</v>
      </c>
      <c r="G454" t="n">
        <v>37.59</v>
      </c>
      <c r="H454" t="n">
        <v>0.77</v>
      </c>
      <c r="I454" t="n">
        <v>11</v>
      </c>
      <c r="J454" t="n">
        <v>74.18000000000001</v>
      </c>
      <c r="K454" t="n">
        <v>32.27</v>
      </c>
      <c r="L454" t="n">
        <v>3.25</v>
      </c>
      <c r="M454" t="n">
        <v>9</v>
      </c>
      <c r="N454" t="n">
        <v>8.66</v>
      </c>
      <c r="O454" t="n">
        <v>9382.780000000001</v>
      </c>
      <c r="P454" t="n">
        <v>43.02</v>
      </c>
      <c r="Q454" t="n">
        <v>204.14</v>
      </c>
      <c r="R454" t="n">
        <v>28.15</v>
      </c>
      <c r="S454" t="n">
        <v>17.37</v>
      </c>
      <c r="T454" t="n">
        <v>3263.97</v>
      </c>
      <c r="U454" t="n">
        <v>0.62</v>
      </c>
      <c r="V454" t="n">
        <v>0.74</v>
      </c>
      <c r="W454" t="n">
        <v>1.15</v>
      </c>
      <c r="X454" t="n">
        <v>0.2</v>
      </c>
      <c r="Y454" t="n">
        <v>1</v>
      </c>
      <c r="Z454" t="n">
        <v>10</v>
      </c>
    </row>
    <row r="455">
      <c r="A455" t="n">
        <v>10</v>
      </c>
      <c r="B455" t="n">
        <v>30</v>
      </c>
      <c r="C455" t="inlineStr">
        <is>
          <t xml:space="preserve">CONCLUIDO	</t>
        </is>
      </c>
      <c r="D455" t="n">
        <v>11.2757</v>
      </c>
      <c r="E455" t="n">
        <v>8.869999999999999</v>
      </c>
      <c r="F455" t="n">
        <v>6.87</v>
      </c>
      <c r="G455" t="n">
        <v>41.22</v>
      </c>
      <c r="H455" t="n">
        <v>0.82</v>
      </c>
      <c r="I455" t="n">
        <v>10</v>
      </c>
      <c r="J455" t="n">
        <v>74.48</v>
      </c>
      <c r="K455" t="n">
        <v>32.27</v>
      </c>
      <c r="L455" t="n">
        <v>3.5</v>
      </c>
      <c r="M455" t="n">
        <v>8</v>
      </c>
      <c r="N455" t="n">
        <v>8.710000000000001</v>
      </c>
      <c r="O455" t="n">
        <v>9419.35</v>
      </c>
      <c r="P455" t="n">
        <v>42.13</v>
      </c>
      <c r="Q455" t="n">
        <v>204.15</v>
      </c>
      <c r="R455" t="n">
        <v>27.37</v>
      </c>
      <c r="S455" t="n">
        <v>17.37</v>
      </c>
      <c r="T455" t="n">
        <v>2878.84</v>
      </c>
      <c r="U455" t="n">
        <v>0.63</v>
      </c>
      <c r="V455" t="n">
        <v>0.74</v>
      </c>
      <c r="W455" t="n">
        <v>1.15</v>
      </c>
      <c r="X455" t="n">
        <v>0.18</v>
      </c>
      <c r="Y455" t="n">
        <v>1</v>
      </c>
      <c r="Z455" t="n">
        <v>10</v>
      </c>
    </row>
    <row r="456">
      <c r="A456" t="n">
        <v>11</v>
      </c>
      <c r="B456" t="n">
        <v>30</v>
      </c>
      <c r="C456" t="inlineStr">
        <is>
          <t xml:space="preserve">CONCLUIDO	</t>
        </is>
      </c>
      <c r="D456" t="n">
        <v>11.3218</v>
      </c>
      <c r="E456" t="n">
        <v>8.83</v>
      </c>
      <c r="F456" t="n">
        <v>6.85</v>
      </c>
      <c r="G456" t="n">
        <v>45.66</v>
      </c>
      <c r="H456" t="n">
        <v>0.88</v>
      </c>
      <c r="I456" t="n">
        <v>9</v>
      </c>
      <c r="J456" t="n">
        <v>74.77</v>
      </c>
      <c r="K456" t="n">
        <v>32.27</v>
      </c>
      <c r="L456" t="n">
        <v>3.75</v>
      </c>
      <c r="M456" t="n">
        <v>6</v>
      </c>
      <c r="N456" t="n">
        <v>8.75</v>
      </c>
      <c r="O456" t="n">
        <v>9455.940000000001</v>
      </c>
      <c r="P456" t="n">
        <v>41.31</v>
      </c>
      <c r="Q456" t="n">
        <v>204.14</v>
      </c>
      <c r="R456" t="n">
        <v>26.7</v>
      </c>
      <c r="S456" t="n">
        <v>17.37</v>
      </c>
      <c r="T456" t="n">
        <v>2546.64</v>
      </c>
      <c r="U456" t="n">
        <v>0.65</v>
      </c>
      <c r="V456" t="n">
        <v>0.75</v>
      </c>
      <c r="W456" t="n">
        <v>1.15</v>
      </c>
      <c r="X456" t="n">
        <v>0.16</v>
      </c>
      <c r="Y456" t="n">
        <v>1</v>
      </c>
      <c r="Z456" t="n">
        <v>10</v>
      </c>
    </row>
    <row r="457">
      <c r="A457" t="n">
        <v>12</v>
      </c>
      <c r="B457" t="n">
        <v>30</v>
      </c>
      <c r="C457" t="inlineStr">
        <is>
          <t xml:space="preserve">CONCLUIDO	</t>
        </is>
      </c>
      <c r="D457" t="n">
        <v>11.3222</v>
      </c>
      <c r="E457" t="n">
        <v>8.83</v>
      </c>
      <c r="F457" t="n">
        <v>6.85</v>
      </c>
      <c r="G457" t="n">
        <v>45.66</v>
      </c>
      <c r="H457" t="n">
        <v>0.93</v>
      </c>
      <c r="I457" t="n">
        <v>9</v>
      </c>
      <c r="J457" t="n">
        <v>75.06999999999999</v>
      </c>
      <c r="K457" t="n">
        <v>32.27</v>
      </c>
      <c r="L457" t="n">
        <v>4</v>
      </c>
      <c r="M457" t="n">
        <v>6</v>
      </c>
      <c r="N457" t="n">
        <v>8.800000000000001</v>
      </c>
      <c r="O457" t="n">
        <v>9492.549999999999</v>
      </c>
      <c r="P457" t="n">
        <v>41.24</v>
      </c>
      <c r="Q457" t="n">
        <v>204.14</v>
      </c>
      <c r="R457" t="n">
        <v>26.72</v>
      </c>
      <c r="S457" t="n">
        <v>17.37</v>
      </c>
      <c r="T457" t="n">
        <v>2558.51</v>
      </c>
      <c r="U457" t="n">
        <v>0.65</v>
      </c>
      <c r="V457" t="n">
        <v>0.75</v>
      </c>
      <c r="W457" t="n">
        <v>1.15</v>
      </c>
      <c r="X457" t="n">
        <v>0.16</v>
      </c>
      <c r="Y457" t="n">
        <v>1</v>
      </c>
      <c r="Z457" t="n">
        <v>10</v>
      </c>
    </row>
    <row r="458">
      <c r="A458" t="n">
        <v>13</v>
      </c>
      <c r="B458" t="n">
        <v>30</v>
      </c>
      <c r="C458" t="inlineStr">
        <is>
          <t xml:space="preserve">CONCLUIDO	</t>
        </is>
      </c>
      <c r="D458" t="n">
        <v>11.3076</v>
      </c>
      <c r="E458" t="n">
        <v>8.84</v>
      </c>
      <c r="F458" t="n">
        <v>6.86</v>
      </c>
      <c r="G458" t="n">
        <v>45.73</v>
      </c>
      <c r="H458" t="n">
        <v>0.99</v>
      </c>
      <c r="I458" t="n">
        <v>9</v>
      </c>
      <c r="J458" t="n">
        <v>75.37</v>
      </c>
      <c r="K458" t="n">
        <v>32.27</v>
      </c>
      <c r="L458" t="n">
        <v>4.25</v>
      </c>
      <c r="M458" t="n">
        <v>3</v>
      </c>
      <c r="N458" t="n">
        <v>8.85</v>
      </c>
      <c r="O458" t="n">
        <v>9529.18</v>
      </c>
      <c r="P458" t="n">
        <v>41.04</v>
      </c>
      <c r="Q458" t="n">
        <v>204.18</v>
      </c>
      <c r="R458" t="n">
        <v>26.99</v>
      </c>
      <c r="S458" t="n">
        <v>17.37</v>
      </c>
      <c r="T458" t="n">
        <v>2692.03</v>
      </c>
      <c r="U458" t="n">
        <v>0.64</v>
      </c>
      <c r="V458" t="n">
        <v>0.74</v>
      </c>
      <c r="W458" t="n">
        <v>1.15</v>
      </c>
      <c r="X458" t="n">
        <v>0.17</v>
      </c>
      <c r="Y458" t="n">
        <v>1</v>
      </c>
      <c r="Z458" t="n">
        <v>10</v>
      </c>
    </row>
    <row r="459">
      <c r="A459" t="n">
        <v>14</v>
      </c>
      <c r="B459" t="n">
        <v>30</v>
      </c>
      <c r="C459" t="inlineStr">
        <is>
          <t xml:space="preserve">CONCLUIDO	</t>
        </is>
      </c>
      <c r="D459" t="n">
        <v>11.3583</v>
      </c>
      <c r="E459" t="n">
        <v>8.800000000000001</v>
      </c>
      <c r="F459" t="n">
        <v>6.84</v>
      </c>
      <c r="G459" t="n">
        <v>51.27</v>
      </c>
      <c r="H459" t="n">
        <v>1.04</v>
      </c>
      <c r="I459" t="n">
        <v>8</v>
      </c>
      <c r="J459" t="n">
        <v>75.66</v>
      </c>
      <c r="K459" t="n">
        <v>32.27</v>
      </c>
      <c r="L459" t="n">
        <v>4.5</v>
      </c>
      <c r="M459" t="n">
        <v>0</v>
      </c>
      <c r="N459" t="n">
        <v>8.890000000000001</v>
      </c>
      <c r="O459" t="n">
        <v>9565.83</v>
      </c>
      <c r="P459" t="n">
        <v>40.61</v>
      </c>
      <c r="Q459" t="n">
        <v>204.14</v>
      </c>
      <c r="R459" t="n">
        <v>26.15</v>
      </c>
      <c r="S459" t="n">
        <v>17.37</v>
      </c>
      <c r="T459" t="n">
        <v>2277.83</v>
      </c>
      <c r="U459" t="n">
        <v>0.66</v>
      </c>
      <c r="V459" t="n">
        <v>0.75</v>
      </c>
      <c r="W459" t="n">
        <v>1.16</v>
      </c>
      <c r="X459" t="n">
        <v>0.14</v>
      </c>
      <c r="Y459" t="n">
        <v>1</v>
      </c>
      <c r="Z459" t="n">
        <v>10</v>
      </c>
    </row>
    <row r="460">
      <c r="A460" t="n">
        <v>0</v>
      </c>
      <c r="B460" t="n">
        <v>15</v>
      </c>
      <c r="C460" t="inlineStr">
        <is>
          <t xml:space="preserve">CONCLUIDO	</t>
        </is>
      </c>
      <c r="D460" t="n">
        <v>10.9934</v>
      </c>
      <c r="E460" t="n">
        <v>9.1</v>
      </c>
      <c r="F460" t="n">
        <v>7.14</v>
      </c>
      <c r="G460" t="n">
        <v>18.63</v>
      </c>
      <c r="H460" t="n">
        <v>0.43</v>
      </c>
      <c r="I460" t="n">
        <v>23</v>
      </c>
      <c r="J460" t="n">
        <v>39.78</v>
      </c>
      <c r="K460" t="n">
        <v>19.54</v>
      </c>
      <c r="L460" t="n">
        <v>1</v>
      </c>
      <c r="M460" t="n">
        <v>21</v>
      </c>
      <c r="N460" t="n">
        <v>4.24</v>
      </c>
      <c r="O460" t="n">
        <v>5140</v>
      </c>
      <c r="P460" t="n">
        <v>30.42</v>
      </c>
      <c r="Q460" t="n">
        <v>204.15</v>
      </c>
      <c r="R460" t="n">
        <v>35.95</v>
      </c>
      <c r="S460" t="n">
        <v>17.37</v>
      </c>
      <c r="T460" t="n">
        <v>7102.87</v>
      </c>
      <c r="U460" t="n">
        <v>0.48</v>
      </c>
      <c r="V460" t="n">
        <v>0.72</v>
      </c>
      <c r="W460" t="n">
        <v>1.17</v>
      </c>
      <c r="X460" t="n">
        <v>0.45</v>
      </c>
      <c r="Y460" t="n">
        <v>1</v>
      </c>
      <c r="Z460" t="n">
        <v>10</v>
      </c>
    </row>
    <row r="461">
      <c r="A461" t="n">
        <v>1</v>
      </c>
      <c r="B461" t="n">
        <v>15</v>
      </c>
      <c r="C461" t="inlineStr">
        <is>
          <t xml:space="preserve">CONCLUIDO	</t>
        </is>
      </c>
      <c r="D461" t="n">
        <v>11.2202</v>
      </c>
      <c r="E461" t="n">
        <v>8.91</v>
      </c>
      <c r="F461" t="n">
        <v>7.01</v>
      </c>
      <c r="G461" t="n">
        <v>23.38</v>
      </c>
      <c r="H461" t="n">
        <v>0.53</v>
      </c>
      <c r="I461" t="n">
        <v>18</v>
      </c>
      <c r="J461" t="n">
        <v>40.06</v>
      </c>
      <c r="K461" t="n">
        <v>19.54</v>
      </c>
      <c r="L461" t="n">
        <v>1.25</v>
      </c>
      <c r="M461" t="n">
        <v>15</v>
      </c>
      <c r="N461" t="n">
        <v>4.26</v>
      </c>
      <c r="O461" t="n">
        <v>5174.29</v>
      </c>
      <c r="P461" t="n">
        <v>28.7</v>
      </c>
      <c r="Q461" t="n">
        <v>204.16</v>
      </c>
      <c r="R461" t="n">
        <v>31.86</v>
      </c>
      <c r="S461" t="n">
        <v>17.37</v>
      </c>
      <c r="T461" t="n">
        <v>5084.31</v>
      </c>
      <c r="U461" t="n">
        <v>0.55</v>
      </c>
      <c r="V461" t="n">
        <v>0.73</v>
      </c>
      <c r="W461" t="n">
        <v>1.16</v>
      </c>
      <c r="X461" t="n">
        <v>0.32</v>
      </c>
      <c r="Y461" t="n">
        <v>1</v>
      </c>
      <c r="Z461" t="n">
        <v>10</v>
      </c>
    </row>
    <row r="462">
      <c r="A462" t="n">
        <v>2</v>
      </c>
      <c r="B462" t="n">
        <v>15</v>
      </c>
      <c r="C462" t="inlineStr">
        <is>
          <t xml:space="preserve">CONCLUIDO	</t>
        </is>
      </c>
      <c r="D462" t="n">
        <v>11.25</v>
      </c>
      <c r="E462" t="n">
        <v>8.890000000000001</v>
      </c>
      <c r="F462" t="n">
        <v>7.01</v>
      </c>
      <c r="G462" t="n">
        <v>26.3</v>
      </c>
      <c r="H462" t="n">
        <v>0.64</v>
      </c>
      <c r="I462" t="n">
        <v>16</v>
      </c>
      <c r="J462" t="n">
        <v>40.34</v>
      </c>
      <c r="K462" t="n">
        <v>19.54</v>
      </c>
      <c r="L462" t="n">
        <v>1.5</v>
      </c>
      <c r="M462" t="n">
        <v>6</v>
      </c>
      <c r="N462" t="n">
        <v>4.29</v>
      </c>
      <c r="O462" t="n">
        <v>5208.6</v>
      </c>
      <c r="P462" t="n">
        <v>27.89</v>
      </c>
      <c r="Q462" t="n">
        <v>204.22</v>
      </c>
      <c r="R462" t="n">
        <v>31.48</v>
      </c>
      <c r="S462" t="n">
        <v>17.37</v>
      </c>
      <c r="T462" t="n">
        <v>4902.08</v>
      </c>
      <c r="U462" t="n">
        <v>0.55</v>
      </c>
      <c r="V462" t="n">
        <v>0.73</v>
      </c>
      <c r="W462" t="n">
        <v>1.17</v>
      </c>
      <c r="X462" t="n">
        <v>0.32</v>
      </c>
      <c r="Y462" t="n">
        <v>1</v>
      </c>
      <c r="Z462" t="n">
        <v>10</v>
      </c>
    </row>
    <row r="463">
      <c r="A463" t="n">
        <v>3</v>
      </c>
      <c r="B463" t="n">
        <v>15</v>
      </c>
      <c r="C463" t="inlineStr">
        <is>
          <t xml:space="preserve">CONCLUIDO	</t>
        </is>
      </c>
      <c r="D463" t="n">
        <v>11.286</v>
      </c>
      <c r="E463" t="n">
        <v>8.859999999999999</v>
      </c>
      <c r="F463" t="n">
        <v>7</v>
      </c>
      <c r="G463" t="n">
        <v>27.98</v>
      </c>
      <c r="H463" t="n">
        <v>0.74</v>
      </c>
      <c r="I463" t="n">
        <v>15</v>
      </c>
      <c r="J463" t="n">
        <v>40.61</v>
      </c>
      <c r="K463" t="n">
        <v>19.54</v>
      </c>
      <c r="L463" t="n">
        <v>1.75</v>
      </c>
      <c r="M463" t="n">
        <v>1</v>
      </c>
      <c r="N463" t="n">
        <v>4.32</v>
      </c>
      <c r="O463" t="n">
        <v>5242.92</v>
      </c>
      <c r="P463" t="n">
        <v>27.78</v>
      </c>
      <c r="Q463" t="n">
        <v>204.18</v>
      </c>
      <c r="R463" t="n">
        <v>30.8</v>
      </c>
      <c r="S463" t="n">
        <v>17.37</v>
      </c>
      <c r="T463" t="n">
        <v>4568.11</v>
      </c>
      <c r="U463" t="n">
        <v>0.5600000000000001</v>
      </c>
      <c r="V463" t="n">
        <v>0.73</v>
      </c>
      <c r="W463" t="n">
        <v>1.18</v>
      </c>
      <c r="X463" t="n">
        <v>0.3</v>
      </c>
      <c r="Y463" t="n">
        <v>1</v>
      </c>
      <c r="Z463" t="n">
        <v>10</v>
      </c>
    </row>
    <row r="464">
      <c r="A464" t="n">
        <v>4</v>
      </c>
      <c r="B464" t="n">
        <v>15</v>
      </c>
      <c r="C464" t="inlineStr">
        <is>
          <t xml:space="preserve">CONCLUIDO	</t>
        </is>
      </c>
      <c r="D464" t="n">
        <v>11.2835</v>
      </c>
      <c r="E464" t="n">
        <v>8.859999999999999</v>
      </c>
      <c r="F464" t="n">
        <v>7</v>
      </c>
      <c r="G464" t="n">
        <v>27.99</v>
      </c>
      <c r="H464" t="n">
        <v>0.84</v>
      </c>
      <c r="I464" t="n">
        <v>15</v>
      </c>
      <c r="J464" t="n">
        <v>40.89</v>
      </c>
      <c r="K464" t="n">
        <v>19.54</v>
      </c>
      <c r="L464" t="n">
        <v>2</v>
      </c>
      <c r="M464" t="n">
        <v>0</v>
      </c>
      <c r="N464" t="n">
        <v>4.35</v>
      </c>
      <c r="O464" t="n">
        <v>5277.26</v>
      </c>
      <c r="P464" t="n">
        <v>27.93</v>
      </c>
      <c r="Q464" t="n">
        <v>204.18</v>
      </c>
      <c r="R464" t="n">
        <v>30.85</v>
      </c>
      <c r="S464" t="n">
        <v>17.37</v>
      </c>
      <c r="T464" t="n">
        <v>4592.31</v>
      </c>
      <c r="U464" t="n">
        <v>0.5600000000000001</v>
      </c>
      <c r="V464" t="n">
        <v>0.73</v>
      </c>
      <c r="W464" t="n">
        <v>1.18</v>
      </c>
      <c r="X464" t="n">
        <v>0.31</v>
      </c>
      <c r="Y464" t="n">
        <v>1</v>
      </c>
      <c r="Z464" t="n">
        <v>10</v>
      </c>
    </row>
    <row r="465">
      <c r="A465" t="n">
        <v>0</v>
      </c>
      <c r="B465" t="n">
        <v>70</v>
      </c>
      <c r="C465" t="inlineStr">
        <is>
          <t xml:space="preserve">CONCLUIDO	</t>
        </is>
      </c>
      <c r="D465" t="n">
        <v>8.182700000000001</v>
      </c>
      <c r="E465" t="n">
        <v>12.22</v>
      </c>
      <c r="F465" t="n">
        <v>8.06</v>
      </c>
      <c r="G465" t="n">
        <v>7.22</v>
      </c>
      <c r="H465" t="n">
        <v>0.12</v>
      </c>
      <c r="I465" t="n">
        <v>67</v>
      </c>
      <c r="J465" t="n">
        <v>141.81</v>
      </c>
      <c r="K465" t="n">
        <v>47.83</v>
      </c>
      <c r="L465" t="n">
        <v>1</v>
      </c>
      <c r="M465" t="n">
        <v>65</v>
      </c>
      <c r="N465" t="n">
        <v>22.98</v>
      </c>
      <c r="O465" t="n">
        <v>17723.39</v>
      </c>
      <c r="P465" t="n">
        <v>91.54000000000001</v>
      </c>
      <c r="Q465" t="n">
        <v>204.21</v>
      </c>
      <c r="R465" t="n">
        <v>63.88</v>
      </c>
      <c r="S465" t="n">
        <v>17.37</v>
      </c>
      <c r="T465" t="n">
        <v>20847.42</v>
      </c>
      <c r="U465" t="n">
        <v>0.27</v>
      </c>
      <c r="V465" t="n">
        <v>0.63</v>
      </c>
      <c r="W465" t="n">
        <v>1.26</v>
      </c>
      <c r="X465" t="n">
        <v>1.36</v>
      </c>
      <c r="Y465" t="n">
        <v>1</v>
      </c>
      <c r="Z465" t="n">
        <v>10</v>
      </c>
    </row>
    <row r="466">
      <c r="A466" t="n">
        <v>1</v>
      </c>
      <c r="B466" t="n">
        <v>70</v>
      </c>
      <c r="C466" t="inlineStr">
        <is>
          <t xml:space="preserve">CONCLUIDO	</t>
        </is>
      </c>
      <c r="D466" t="n">
        <v>8.7674</v>
      </c>
      <c r="E466" t="n">
        <v>11.41</v>
      </c>
      <c r="F466" t="n">
        <v>7.7</v>
      </c>
      <c r="G466" t="n">
        <v>9.06</v>
      </c>
      <c r="H466" t="n">
        <v>0.16</v>
      </c>
      <c r="I466" t="n">
        <v>51</v>
      </c>
      <c r="J466" t="n">
        <v>142.15</v>
      </c>
      <c r="K466" t="n">
        <v>47.83</v>
      </c>
      <c r="L466" t="n">
        <v>1.25</v>
      </c>
      <c r="M466" t="n">
        <v>49</v>
      </c>
      <c r="N466" t="n">
        <v>23.07</v>
      </c>
      <c r="O466" t="n">
        <v>17765.46</v>
      </c>
      <c r="P466" t="n">
        <v>87.23999999999999</v>
      </c>
      <c r="Q466" t="n">
        <v>204.21</v>
      </c>
      <c r="R466" t="n">
        <v>53.56</v>
      </c>
      <c r="S466" t="n">
        <v>17.37</v>
      </c>
      <c r="T466" t="n">
        <v>15769.29</v>
      </c>
      <c r="U466" t="n">
        <v>0.32</v>
      </c>
      <c r="V466" t="n">
        <v>0.66</v>
      </c>
      <c r="W466" t="n">
        <v>1.21</v>
      </c>
      <c r="X466" t="n">
        <v>1.01</v>
      </c>
      <c r="Y466" t="n">
        <v>1</v>
      </c>
      <c r="Z466" t="n">
        <v>10</v>
      </c>
    </row>
    <row r="467">
      <c r="A467" t="n">
        <v>2</v>
      </c>
      <c r="B467" t="n">
        <v>70</v>
      </c>
      <c r="C467" t="inlineStr">
        <is>
          <t xml:space="preserve">CONCLUIDO	</t>
        </is>
      </c>
      <c r="D467" t="n">
        <v>9.1137</v>
      </c>
      <c r="E467" t="n">
        <v>10.97</v>
      </c>
      <c r="F467" t="n">
        <v>7.53</v>
      </c>
      <c r="G467" t="n">
        <v>10.76</v>
      </c>
      <c r="H467" t="n">
        <v>0.19</v>
      </c>
      <c r="I467" t="n">
        <v>42</v>
      </c>
      <c r="J467" t="n">
        <v>142.49</v>
      </c>
      <c r="K467" t="n">
        <v>47.83</v>
      </c>
      <c r="L467" t="n">
        <v>1.5</v>
      </c>
      <c r="M467" t="n">
        <v>40</v>
      </c>
      <c r="N467" t="n">
        <v>23.16</v>
      </c>
      <c r="O467" t="n">
        <v>17807.56</v>
      </c>
      <c r="P467" t="n">
        <v>85.05</v>
      </c>
      <c r="Q467" t="n">
        <v>204.15</v>
      </c>
      <c r="R467" t="n">
        <v>47.83</v>
      </c>
      <c r="S467" t="n">
        <v>17.37</v>
      </c>
      <c r="T467" t="n">
        <v>12948.82</v>
      </c>
      <c r="U467" t="n">
        <v>0.36</v>
      </c>
      <c r="V467" t="n">
        <v>0.68</v>
      </c>
      <c r="W467" t="n">
        <v>1.21</v>
      </c>
      <c r="X467" t="n">
        <v>0.84</v>
      </c>
      <c r="Y467" t="n">
        <v>1</v>
      </c>
      <c r="Z467" t="n">
        <v>10</v>
      </c>
    </row>
    <row r="468">
      <c r="A468" t="n">
        <v>3</v>
      </c>
      <c r="B468" t="n">
        <v>70</v>
      </c>
      <c r="C468" t="inlineStr">
        <is>
          <t xml:space="preserve">CONCLUIDO	</t>
        </is>
      </c>
      <c r="D468" t="n">
        <v>9.416399999999999</v>
      </c>
      <c r="E468" t="n">
        <v>10.62</v>
      </c>
      <c r="F468" t="n">
        <v>7.38</v>
      </c>
      <c r="G468" t="n">
        <v>12.65</v>
      </c>
      <c r="H468" t="n">
        <v>0.22</v>
      </c>
      <c r="I468" t="n">
        <v>35</v>
      </c>
      <c r="J468" t="n">
        <v>142.83</v>
      </c>
      <c r="K468" t="n">
        <v>47.83</v>
      </c>
      <c r="L468" t="n">
        <v>1.75</v>
      </c>
      <c r="M468" t="n">
        <v>33</v>
      </c>
      <c r="N468" t="n">
        <v>23.25</v>
      </c>
      <c r="O468" t="n">
        <v>17849.7</v>
      </c>
      <c r="P468" t="n">
        <v>83.09</v>
      </c>
      <c r="Q468" t="n">
        <v>204.14</v>
      </c>
      <c r="R468" t="n">
        <v>43.19</v>
      </c>
      <c r="S468" t="n">
        <v>17.37</v>
      </c>
      <c r="T468" t="n">
        <v>10663.23</v>
      </c>
      <c r="U468" t="n">
        <v>0.4</v>
      </c>
      <c r="V468" t="n">
        <v>0.6899999999999999</v>
      </c>
      <c r="W468" t="n">
        <v>1.19</v>
      </c>
      <c r="X468" t="n">
        <v>0.6899999999999999</v>
      </c>
      <c r="Y468" t="n">
        <v>1</v>
      </c>
      <c r="Z468" t="n">
        <v>10</v>
      </c>
    </row>
    <row r="469">
      <c r="A469" t="n">
        <v>4</v>
      </c>
      <c r="B469" t="n">
        <v>70</v>
      </c>
      <c r="C469" t="inlineStr">
        <is>
          <t xml:space="preserve">CONCLUIDO	</t>
        </is>
      </c>
      <c r="D469" t="n">
        <v>9.600300000000001</v>
      </c>
      <c r="E469" t="n">
        <v>10.42</v>
      </c>
      <c r="F469" t="n">
        <v>7.29</v>
      </c>
      <c r="G469" t="n">
        <v>14.11</v>
      </c>
      <c r="H469" t="n">
        <v>0.25</v>
      </c>
      <c r="I469" t="n">
        <v>31</v>
      </c>
      <c r="J469" t="n">
        <v>143.17</v>
      </c>
      <c r="K469" t="n">
        <v>47.83</v>
      </c>
      <c r="L469" t="n">
        <v>2</v>
      </c>
      <c r="M469" t="n">
        <v>29</v>
      </c>
      <c r="N469" t="n">
        <v>23.34</v>
      </c>
      <c r="O469" t="n">
        <v>17891.86</v>
      </c>
      <c r="P469" t="n">
        <v>81.89</v>
      </c>
      <c r="Q469" t="n">
        <v>204.15</v>
      </c>
      <c r="R469" t="n">
        <v>40.42</v>
      </c>
      <c r="S469" t="n">
        <v>17.37</v>
      </c>
      <c r="T469" t="n">
        <v>9298.77</v>
      </c>
      <c r="U469" t="n">
        <v>0.43</v>
      </c>
      <c r="V469" t="n">
        <v>0.7</v>
      </c>
      <c r="W469" t="n">
        <v>1.19</v>
      </c>
      <c r="X469" t="n">
        <v>0.6</v>
      </c>
      <c r="Y469" t="n">
        <v>1</v>
      </c>
      <c r="Z469" t="n">
        <v>10</v>
      </c>
    </row>
    <row r="470">
      <c r="A470" t="n">
        <v>5</v>
      </c>
      <c r="B470" t="n">
        <v>70</v>
      </c>
      <c r="C470" t="inlineStr">
        <is>
          <t xml:space="preserve">CONCLUIDO	</t>
        </is>
      </c>
      <c r="D470" t="n">
        <v>9.787100000000001</v>
      </c>
      <c r="E470" t="n">
        <v>10.22</v>
      </c>
      <c r="F470" t="n">
        <v>7.21</v>
      </c>
      <c r="G470" t="n">
        <v>16.02</v>
      </c>
      <c r="H470" t="n">
        <v>0.28</v>
      </c>
      <c r="I470" t="n">
        <v>27</v>
      </c>
      <c r="J470" t="n">
        <v>143.51</v>
      </c>
      <c r="K470" t="n">
        <v>47.83</v>
      </c>
      <c r="L470" t="n">
        <v>2.25</v>
      </c>
      <c r="M470" t="n">
        <v>25</v>
      </c>
      <c r="N470" t="n">
        <v>23.44</v>
      </c>
      <c r="O470" t="n">
        <v>17934.06</v>
      </c>
      <c r="P470" t="n">
        <v>80.66</v>
      </c>
      <c r="Q470" t="n">
        <v>204.16</v>
      </c>
      <c r="R470" t="n">
        <v>37.94</v>
      </c>
      <c r="S470" t="n">
        <v>17.37</v>
      </c>
      <c r="T470" t="n">
        <v>8078.56</v>
      </c>
      <c r="U470" t="n">
        <v>0.46</v>
      </c>
      <c r="V470" t="n">
        <v>0.71</v>
      </c>
      <c r="W470" t="n">
        <v>1.18</v>
      </c>
      <c r="X470" t="n">
        <v>0.52</v>
      </c>
      <c r="Y470" t="n">
        <v>1</v>
      </c>
      <c r="Z470" t="n">
        <v>10</v>
      </c>
    </row>
    <row r="471">
      <c r="A471" t="n">
        <v>6</v>
      </c>
      <c r="B471" t="n">
        <v>70</v>
      </c>
      <c r="C471" t="inlineStr">
        <is>
          <t xml:space="preserve">CONCLUIDO	</t>
        </is>
      </c>
      <c r="D471" t="n">
        <v>9.9231</v>
      </c>
      <c r="E471" t="n">
        <v>10.08</v>
      </c>
      <c r="F471" t="n">
        <v>7.16</v>
      </c>
      <c r="G471" t="n">
        <v>17.89</v>
      </c>
      <c r="H471" t="n">
        <v>0.31</v>
      </c>
      <c r="I471" t="n">
        <v>24</v>
      </c>
      <c r="J471" t="n">
        <v>143.86</v>
      </c>
      <c r="K471" t="n">
        <v>47.83</v>
      </c>
      <c r="L471" t="n">
        <v>2.5</v>
      </c>
      <c r="M471" t="n">
        <v>22</v>
      </c>
      <c r="N471" t="n">
        <v>23.53</v>
      </c>
      <c r="O471" t="n">
        <v>17976.29</v>
      </c>
      <c r="P471" t="n">
        <v>79.84</v>
      </c>
      <c r="Q471" t="n">
        <v>204.16</v>
      </c>
      <c r="R471" t="n">
        <v>36.19</v>
      </c>
      <c r="S471" t="n">
        <v>17.37</v>
      </c>
      <c r="T471" t="n">
        <v>7218.05</v>
      </c>
      <c r="U471" t="n">
        <v>0.48</v>
      </c>
      <c r="V471" t="n">
        <v>0.71</v>
      </c>
      <c r="W471" t="n">
        <v>1.18</v>
      </c>
      <c r="X471" t="n">
        <v>0.46</v>
      </c>
      <c r="Y471" t="n">
        <v>1</v>
      </c>
      <c r="Z471" t="n">
        <v>10</v>
      </c>
    </row>
    <row r="472">
      <c r="A472" t="n">
        <v>7</v>
      </c>
      <c r="B472" t="n">
        <v>70</v>
      </c>
      <c r="C472" t="inlineStr">
        <is>
          <t xml:space="preserve">CONCLUIDO	</t>
        </is>
      </c>
      <c r="D472" t="n">
        <v>10.0195</v>
      </c>
      <c r="E472" t="n">
        <v>9.98</v>
      </c>
      <c r="F472" t="n">
        <v>7.12</v>
      </c>
      <c r="G472" t="n">
        <v>19.41</v>
      </c>
      <c r="H472" t="n">
        <v>0.34</v>
      </c>
      <c r="I472" t="n">
        <v>22</v>
      </c>
      <c r="J472" t="n">
        <v>144.2</v>
      </c>
      <c r="K472" t="n">
        <v>47.83</v>
      </c>
      <c r="L472" t="n">
        <v>2.75</v>
      </c>
      <c r="M472" t="n">
        <v>20</v>
      </c>
      <c r="N472" t="n">
        <v>23.62</v>
      </c>
      <c r="O472" t="n">
        <v>18018.55</v>
      </c>
      <c r="P472" t="n">
        <v>79.22</v>
      </c>
      <c r="Q472" t="n">
        <v>204.15</v>
      </c>
      <c r="R472" t="n">
        <v>35.1</v>
      </c>
      <c r="S472" t="n">
        <v>17.37</v>
      </c>
      <c r="T472" t="n">
        <v>6682.37</v>
      </c>
      <c r="U472" t="n">
        <v>0.49</v>
      </c>
      <c r="V472" t="n">
        <v>0.72</v>
      </c>
      <c r="W472" t="n">
        <v>1.17</v>
      </c>
      <c r="X472" t="n">
        <v>0.42</v>
      </c>
      <c r="Y472" t="n">
        <v>1</v>
      </c>
      <c r="Z472" t="n">
        <v>10</v>
      </c>
    </row>
    <row r="473">
      <c r="A473" t="n">
        <v>8</v>
      </c>
      <c r="B473" t="n">
        <v>70</v>
      </c>
      <c r="C473" t="inlineStr">
        <is>
          <t xml:space="preserve">CONCLUIDO	</t>
        </is>
      </c>
      <c r="D473" t="n">
        <v>10.13</v>
      </c>
      <c r="E473" t="n">
        <v>9.869999999999999</v>
      </c>
      <c r="F473" t="n">
        <v>7.07</v>
      </c>
      <c r="G473" t="n">
        <v>21.2</v>
      </c>
      <c r="H473" t="n">
        <v>0.37</v>
      </c>
      <c r="I473" t="n">
        <v>20</v>
      </c>
      <c r="J473" t="n">
        <v>144.54</v>
      </c>
      <c r="K473" t="n">
        <v>47.83</v>
      </c>
      <c r="L473" t="n">
        <v>3</v>
      </c>
      <c r="M473" t="n">
        <v>18</v>
      </c>
      <c r="N473" t="n">
        <v>23.71</v>
      </c>
      <c r="O473" t="n">
        <v>18060.85</v>
      </c>
      <c r="P473" t="n">
        <v>78.42</v>
      </c>
      <c r="Q473" t="n">
        <v>204.15</v>
      </c>
      <c r="R473" t="n">
        <v>33.69</v>
      </c>
      <c r="S473" t="n">
        <v>17.37</v>
      </c>
      <c r="T473" t="n">
        <v>5985.28</v>
      </c>
      <c r="U473" t="n">
        <v>0.52</v>
      </c>
      <c r="V473" t="n">
        <v>0.72</v>
      </c>
      <c r="W473" t="n">
        <v>1.16</v>
      </c>
      <c r="X473" t="n">
        <v>0.37</v>
      </c>
      <c r="Y473" t="n">
        <v>1</v>
      </c>
      <c r="Z473" t="n">
        <v>10</v>
      </c>
    </row>
    <row r="474">
      <c r="A474" t="n">
        <v>9</v>
      </c>
      <c r="B474" t="n">
        <v>70</v>
      </c>
      <c r="C474" t="inlineStr">
        <is>
          <t xml:space="preserve">CONCLUIDO	</t>
        </is>
      </c>
      <c r="D474" t="n">
        <v>10.1793</v>
      </c>
      <c r="E474" t="n">
        <v>9.82</v>
      </c>
      <c r="F474" t="n">
        <v>7.05</v>
      </c>
      <c r="G474" t="n">
        <v>22.25</v>
      </c>
      <c r="H474" t="n">
        <v>0.4</v>
      </c>
      <c r="I474" t="n">
        <v>19</v>
      </c>
      <c r="J474" t="n">
        <v>144.89</v>
      </c>
      <c r="K474" t="n">
        <v>47.83</v>
      </c>
      <c r="L474" t="n">
        <v>3.25</v>
      </c>
      <c r="M474" t="n">
        <v>17</v>
      </c>
      <c r="N474" t="n">
        <v>23.81</v>
      </c>
      <c r="O474" t="n">
        <v>18103.18</v>
      </c>
      <c r="P474" t="n">
        <v>77.94</v>
      </c>
      <c r="Q474" t="n">
        <v>204.15</v>
      </c>
      <c r="R474" t="n">
        <v>32.98</v>
      </c>
      <c r="S474" t="n">
        <v>17.37</v>
      </c>
      <c r="T474" t="n">
        <v>5635.04</v>
      </c>
      <c r="U474" t="n">
        <v>0.53</v>
      </c>
      <c r="V474" t="n">
        <v>0.72</v>
      </c>
      <c r="W474" t="n">
        <v>1.16</v>
      </c>
      <c r="X474" t="n">
        <v>0.35</v>
      </c>
      <c r="Y474" t="n">
        <v>1</v>
      </c>
      <c r="Z474" t="n">
        <v>10</v>
      </c>
    </row>
    <row r="475">
      <c r="A475" t="n">
        <v>10</v>
      </c>
      <c r="B475" t="n">
        <v>70</v>
      </c>
      <c r="C475" t="inlineStr">
        <is>
          <t xml:space="preserve">CONCLUIDO	</t>
        </is>
      </c>
      <c r="D475" t="n">
        <v>10.2743</v>
      </c>
      <c r="E475" t="n">
        <v>9.73</v>
      </c>
      <c r="F475" t="n">
        <v>7.01</v>
      </c>
      <c r="G475" t="n">
        <v>24.75</v>
      </c>
      <c r="H475" t="n">
        <v>0.43</v>
      </c>
      <c r="I475" t="n">
        <v>17</v>
      </c>
      <c r="J475" t="n">
        <v>145.23</v>
      </c>
      <c r="K475" t="n">
        <v>47.83</v>
      </c>
      <c r="L475" t="n">
        <v>3.5</v>
      </c>
      <c r="M475" t="n">
        <v>15</v>
      </c>
      <c r="N475" t="n">
        <v>23.9</v>
      </c>
      <c r="O475" t="n">
        <v>18145.54</v>
      </c>
      <c r="P475" t="n">
        <v>77.22</v>
      </c>
      <c r="Q475" t="n">
        <v>204.14</v>
      </c>
      <c r="R475" t="n">
        <v>31.9</v>
      </c>
      <c r="S475" t="n">
        <v>17.37</v>
      </c>
      <c r="T475" t="n">
        <v>5105.07</v>
      </c>
      <c r="U475" t="n">
        <v>0.54</v>
      </c>
      <c r="V475" t="n">
        <v>0.73</v>
      </c>
      <c r="W475" t="n">
        <v>1.16</v>
      </c>
      <c r="X475" t="n">
        <v>0.32</v>
      </c>
      <c r="Y475" t="n">
        <v>1</v>
      </c>
      <c r="Z475" t="n">
        <v>10</v>
      </c>
    </row>
    <row r="476">
      <c r="A476" t="n">
        <v>11</v>
      </c>
      <c r="B476" t="n">
        <v>70</v>
      </c>
      <c r="C476" t="inlineStr">
        <is>
          <t xml:space="preserve">CONCLUIDO	</t>
        </is>
      </c>
      <c r="D476" t="n">
        <v>10.33</v>
      </c>
      <c r="E476" t="n">
        <v>9.68</v>
      </c>
      <c r="F476" t="n">
        <v>6.99</v>
      </c>
      <c r="G476" t="n">
        <v>26.21</v>
      </c>
      <c r="H476" t="n">
        <v>0.46</v>
      </c>
      <c r="I476" t="n">
        <v>16</v>
      </c>
      <c r="J476" t="n">
        <v>145.57</v>
      </c>
      <c r="K476" t="n">
        <v>47.83</v>
      </c>
      <c r="L476" t="n">
        <v>3.75</v>
      </c>
      <c r="M476" t="n">
        <v>14</v>
      </c>
      <c r="N476" t="n">
        <v>23.99</v>
      </c>
      <c r="O476" t="n">
        <v>18187.93</v>
      </c>
      <c r="P476" t="n">
        <v>76.76000000000001</v>
      </c>
      <c r="Q476" t="n">
        <v>204.16</v>
      </c>
      <c r="R476" t="n">
        <v>31.24</v>
      </c>
      <c r="S476" t="n">
        <v>17.37</v>
      </c>
      <c r="T476" t="n">
        <v>4782.13</v>
      </c>
      <c r="U476" t="n">
        <v>0.5600000000000001</v>
      </c>
      <c r="V476" t="n">
        <v>0.73</v>
      </c>
      <c r="W476" t="n">
        <v>1.16</v>
      </c>
      <c r="X476" t="n">
        <v>0.3</v>
      </c>
      <c r="Y476" t="n">
        <v>1</v>
      </c>
      <c r="Z476" t="n">
        <v>10</v>
      </c>
    </row>
    <row r="477">
      <c r="A477" t="n">
        <v>12</v>
      </c>
      <c r="B477" t="n">
        <v>70</v>
      </c>
      <c r="C477" t="inlineStr">
        <is>
          <t xml:space="preserve">CONCLUIDO	</t>
        </is>
      </c>
      <c r="D477" t="n">
        <v>10.3932</v>
      </c>
      <c r="E477" t="n">
        <v>9.619999999999999</v>
      </c>
      <c r="F477" t="n">
        <v>6.96</v>
      </c>
      <c r="G477" t="n">
        <v>27.84</v>
      </c>
      <c r="H477" t="n">
        <v>0.49</v>
      </c>
      <c r="I477" t="n">
        <v>15</v>
      </c>
      <c r="J477" t="n">
        <v>145.92</v>
      </c>
      <c r="K477" t="n">
        <v>47.83</v>
      </c>
      <c r="L477" t="n">
        <v>4</v>
      </c>
      <c r="M477" t="n">
        <v>13</v>
      </c>
      <c r="N477" t="n">
        <v>24.09</v>
      </c>
      <c r="O477" t="n">
        <v>18230.35</v>
      </c>
      <c r="P477" t="n">
        <v>76.36</v>
      </c>
      <c r="Q477" t="n">
        <v>204.19</v>
      </c>
      <c r="R477" t="n">
        <v>30.26</v>
      </c>
      <c r="S477" t="n">
        <v>17.37</v>
      </c>
      <c r="T477" t="n">
        <v>4296.53</v>
      </c>
      <c r="U477" t="n">
        <v>0.57</v>
      </c>
      <c r="V477" t="n">
        <v>0.73</v>
      </c>
      <c r="W477" t="n">
        <v>1.16</v>
      </c>
      <c r="X477" t="n">
        <v>0.27</v>
      </c>
      <c r="Y477" t="n">
        <v>1</v>
      </c>
      <c r="Z477" t="n">
        <v>10</v>
      </c>
    </row>
    <row r="478">
      <c r="A478" t="n">
        <v>13</v>
      </c>
      <c r="B478" t="n">
        <v>70</v>
      </c>
      <c r="C478" t="inlineStr">
        <is>
          <t xml:space="preserve">CONCLUIDO	</t>
        </is>
      </c>
      <c r="D478" t="n">
        <v>10.4357</v>
      </c>
      <c r="E478" t="n">
        <v>9.58</v>
      </c>
      <c r="F478" t="n">
        <v>6.95</v>
      </c>
      <c r="G478" t="n">
        <v>29.78</v>
      </c>
      <c r="H478" t="n">
        <v>0.51</v>
      </c>
      <c r="I478" t="n">
        <v>14</v>
      </c>
      <c r="J478" t="n">
        <v>146.26</v>
      </c>
      <c r="K478" t="n">
        <v>47.83</v>
      </c>
      <c r="L478" t="n">
        <v>4.25</v>
      </c>
      <c r="M478" t="n">
        <v>12</v>
      </c>
      <c r="N478" t="n">
        <v>24.18</v>
      </c>
      <c r="O478" t="n">
        <v>18272.81</v>
      </c>
      <c r="P478" t="n">
        <v>75.87</v>
      </c>
      <c r="Q478" t="n">
        <v>204.14</v>
      </c>
      <c r="R478" t="n">
        <v>29.93</v>
      </c>
      <c r="S478" t="n">
        <v>17.37</v>
      </c>
      <c r="T478" t="n">
        <v>4135.63</v>
      </c>
      <c r="U478" t="n">
        <v>0.58</v>
      </c>
      <c r="V478" t="n">
        <v>0.73</v>
      </c>
      <c r="W478" t="n">
        <v>1.16</v>
      </c>
      <c r="X478" t="n">
        <v>0.26</v>
      </c>
      <c r="Y478" t="n">
        <v>1</v>
      </c>
      <c r="Z478" t="n">
        <v>10</v>
      </c>
    </row>
    <row r="479">
      <c r="A479" t="n">
        <v>14</v>
      </c>
      <c r="B479" t="n">
        <v>70</v>
      </c>
      <c r="C479" t="inlineStr">
        <is>
          <t xml:space="preserve">CONCLUIDO	</t>
        </is>
      </c>
      <c r="D479" t="n">
        <v>10.495</v>
      </c>
      <c r="E479" t="n">
        <v>9.529999999999999</v>
      </c>
      <c r="F479" t="n">
        <v>6.92</v>
      </c>
      <c r="G479" t="n">
        <v>31.96</v>
      </c>
      <c r="H479" t="n">
        <v>0.54</v>
      </c>
      <c r="I479" t="n">
        <v>13</v>
      </c>
      <c r="J479" t="n">
        <v>146.61</v>
      </c>
      <c r="K479" t="n">
        <v>47.83</v>
      </c>
      <c r="L479" t="n">
        <v>4.5</v>
      </c>
      <c r="M479" t="n">
        <v>11</v>
      </c>
      <c r="N479" t="n">
        <v>24.28</v>
      </c>
      <c r="O479" t="n">
        <v>18315.3</v>
      </c>
      <c r="P479" t="n">
        <v>75.23999999999999</v>
      </c>
      <c r="Q479" t="n">
        <v>204.17</v>
      </c>
      <c r="R479" t="n">
        <v>29.17</v>
      </c>
      <c r="S479" t="n">
        <v>17.37</v>
      </c>
      <c r="T479" t="n">
        <v>3762.82</v>
      </c>
      <c r="U479" t="n">
        <v>0.6</v>
      </c>
      <c r="V479" t="n">
        <v>0.74</v>
      </c>
      <c r="W479" t="n">
        <v>1.15</v>
      </c>
      <c r="X479" t="n">
        <v>0.23</v>
      </c>
      <c r="Y479" t="n">
        <v>1</v>
      </c>
      <c r="Z479" t="n">
        <v>10</v>
      </c>
    </row>
    <row r="480">
      <c r="A480" t="n">
        <v>15</v>
      </c>
      <c r="B480" t="n">
        <v>70</v>
      </c>
      <c r="C480" t="inlineStr">
        <is>
          <t xml:space="preserve">CONCLUIDO	</t>
        </is>
      </c>
      <c r="D480" t="n">
        <v>10.491</v>
      </c>
      <c r="E480" t="n">
        <v>9.529999999999999</v>
      </c>
      <c r="F480" t="n">
        <v>6.93</v>
      </c>
      <c r="G480" t="n">
        <v>31.98</v>
      </c>
      <c r="H480" t="n">
        <v>0.57</v>
      </c>
      <c r="I480" t="n">
        <v>13</v>
      </c>
      <c r="J480" t="n">
        <v>146.95</v>
      </c>
      <c r="K480" t="n">
        <v>47.83</v>
      </c>
      <c r="L480" t="n">
        <v>4.75</v>
      </c>
      <c r="M480" t="n">
        <v>11</v>
      </c>
      <c r="N480" t="n">
        <v>24.37</v>
      </c>
      <c r="O480" t="n">
        <v>18357.82</v>
      </c>
      <c r="P480" t="n">
        <v>75.23999999999999</v>
      </c>
      <c r="Q480" t="n">
        <v>204.17</v>
      </c>
      <c r="R480" t="n">
        <v>29.09</v>
      </c>
      <c r="S480" t="n">
        <v>17.37</v>
      </c>
      <c r="T480" t="n">
        <v>3723.34</v>
      </c>
      <c r="U480" t="n">
        <v>0.6</v>
      </c>
      <c r="V480" t="n">
        <v>0.74</v>
      </c>
      <c r="W480" t="n">
        <v>1.16</v>
      </c>
      <c r="X480" t="n">
        <v>0.24</v>
      </c>
      <c r="Y480" t="n">
        <v>1</v>
      </c>
      <c r="Z480" t="n">
        <v>10</v>
      </c>
    </row>
    <row r="481">
      <c r="A481" t="n">
        <v>16</v>
      </c>
      <c r="B481" t="n">
        <v>70</v>
      </c>
      <c r="C481" t="inlineStr">
        <is>
          <t xml:space="preserve">CONCLUIDO	</t>
        </is>
      </c>
      <c r="D481" t="n">
        <v>10.5371</v>
      </c>
      <c r="E481" t="n">
        <v>9.49</v>
      </c>
      <c r="F481" t="n">
        <v>6.92</v>
      </c>
      <c r="G481" t="n">
        <v>34.58</v>
      </c>
      <c r="H481" t="n">
        <v>0.6</v>
      </c>
      <c r="I481" t="n">
        <v>12</v>
      </c>
      <c r="J481" t="n">
        <v>147.3</v>
      </c>
      <c r="K481" t="n">
        <v>47.83</v>
      </c>
      <c r="L481" t="n">
        <v>5</v>
      </c>
      <c r="M481" t="n">
        <v>10</v>
      </c>
      <c r="N481" t="n">
        <v>24.47</v>
      </c>
      <c r="O481" t="n">
        <v>18400.38</v>
      </c>
      <c r="P481" t="n">
        <v>74.91</v>
      </c>
      <c r="Q481" t="n">
        <v>204.15</v>
      </c>
      <c r="R481" t="n">
        <v>28.91</v>
      </c>
      <c r="S481" t="n">
        <v>17.37</v>
      </c>
      <c r="T481" t="n">
        <v>3635.82</v>
      </c>
      <c r="U481" t="n">
        <v>0.6</v>
      </c>
      <c r="V481" t="n">
        <v>0.74</v>
      </c>
      <c r="W481" t="n">
        <v>1.15</v>
      </c>
      <c r="X481" t="n">
        <v>0.22</v>
      </c>
      <c r="Y481" t="n">
        <v>1</v>
      </c>
      <c r="Z481" t="n">
        <v>10</v>
      </c>
    </row>
    <row r="482">
      <c r="A482" t="n">
        <v>17</v>
      </c>
      <c r="B482" t="n">
        <v>70</v>
      </c>
      <c r="C482" t="inlineStr">
        <is>
          <t xml:space="preserve">CONCLUIDO	</t>
        </is>
      </c>
      <c r="D482" t="n">
        <v>10.542</v>
      </c>
      <c r="E482" t="n">
        <v>9.49</v>
      </c>
      <c r="F482" t="n">
        <v>6.91</v>
      </c>
      <c r="G482" t="n">
        <v>34.55</v>
      </c>
      <c r="H482" t="n">
        <v>0.63</v>
      </c>
      <c r="I482" t="n">
        <v>12</v>
      </c>
      <c r="J482" t="n">
        <v>147.64</v>
      </c>
      <c r="K482" t="n">
        <v>47.83</v>
      </c>
      <c r="L482" t="n">
        <v>5.25</v>
      </c>
      <c r="M482" t="n">
        <v>10</v>
      </c>
      <c r="N482" t="n">
        <v>24.56</v>
      </c>
      <c r="O482" t="n">
        <v>18442.97</v>
      </c>
      <c r="P482" t="n">
        <v>74.42</v>
      </c>
      <c r="Q482" t="n">
        <v>204.14</v>
      </c>
      <c r="R482" t="n">
        <v>28.67</v>
      </c>
      <c r="S482" t="n">
        <v>17.37</v>
      </c>
      <c r="T482" t="n">
        <v>3515.14</v>
      </c>
      <c r="U482" t="n">
        <v>0.61</v>
      </c>
      <c r="V482" t="n">
        <v>0.74</v>
      </c>
      <c r="W482" t="n">
        <v>1.16</v>
      </c>
      <c r="X482" t="n">
        <v>0.22</v>
      </c>
      <c r="Y482" t="n">
        <v>1</v>
      </c>
      <c r="Z482" t="n">
        <v>10</v>
      </c>
    </row>
    <row r="483">
      <c r="A483" t="n">
        <v>18</v>
      </c>
      <c r="B483" t="n">
        <v>70</v>
      </c>
      <c r="C483" t="inlineStr">
        <is>
          <t xml:space="preserve">CONCLUIDO	</t>
        </is>
      </c>
      <c r="D483" t="n">
        <v>10.6107</v>
      </c>
      <c r="E483" t="n">
        <v>9.42</v>
      </c>
      <c r="F483" t="n">
        <v>6.88</v>
      </c>
      <c r="G483" t="n">
        <v>37.52</v>
      </c>
      <c r="H483" t="n">
        <v>0.66</v>
      </c>
      <c r="I483" t="n">
        <v>11</v>
      </c>
      <c r="J483" t="n">
        <v>147.99</v>
      </c>
      <c r="K483" t="n">
        <v>47.83</v>
      </c>
      <c r="L483" t="n">
        <v>5.5</v>
      </c>
      <c r="M483" t="n">
        <v>9</v>
      </c>
      <c r="N483" t="n">
        <v>24.66</v>
      </c>
      <c r="O483" t="n">
        <v>18485.59</v>
      </c>
      <c r="P483" t="n">
        <v>73.89</v>
      </c>
      <c r="Q483" t="n">
        <v>204.18</v>
      </c>
      <c r="R483" t="n">
        <v>27.65</v>
      </c>
      <c r="S483" t="n">
        <v>17.37</v>
      </c>
      <c r="T483" t="n">
        <v>3010.86</v>
      </c>
      <c r="U483" t="n">
        <v>0.63</v>
      </c>
      <c r="V483" t="n">
        <v>0.74</v>
      </c>
      <c r="W483" t="n">
        <v>1.15</v>
      </c>
      <c r="X483" t="n">
        <v>0.19</v>
      </c>
      <c r="Y483" t="n">
        <v>1</v>
      </c>
      <c r="Z483" t="n">
        <v>10</v>
      </c>
    </row>
    <row r="484">
      <c r="A484" t="n">
        <v>19</v>
      </c>
      <c r="B484" t="n">
        <v>70</v>
      </c>
      <c r="C484" t="inlineStr">
        <is>
          <t xml:space="preserve">CONCLUIDO	</t>
        </is>
      </c>
      <c r="D484" t="n">
        <v>10.6013</v>
      </c>
      <c r="E484" t="n">
        <v>9.43</v>
      </c>
      <c r="F484" t="n">
        <v>6.89</v>
      </c>
      <c r="G484" t="n">
        <v>37.56</v>
      </c>
      <c r="H484" t="n">
        <v>0.6899999999999999</v>
      </c>
      <c r="I484" t="n">
        <v>11</v>
      </c>
      <c r="J484" t="n">
        <v>148.33</v>
      </c>
      <c r="K484" t="n">
        <v>47.83</v>
      </c>
      <c r="L484" t="n">
        <v>5.75</v>
      </c>
      <c r="M484" t="n">
        <v>9</v>
      </c>
      <c r="N484" t="n">
        <v>24.75</v>
      </c>
      <c r="O484" t="n">
        <v>18528.25</v>
      </c>
      <c r="P484" t="n">
        <v>73.58</v>
      </c>
      <c r="Q484" t="n">
        <v>204.14</v>
      </c>
      <c r="R484" t="n">
        <v>27.93</v>
      </c>
      <c r="S484" t="n">
        <v>17.37</v>
      </c>
      <c r="T484" t="n">
        <v>3152.35</v>
      </c>
      <c r="U484" t="n">
        <v>0.62</v>
      </c>
      <c r="V484" t="n">
        <v>0.74</v>
      </c>
      <c r="W484" t="n">
        <v>1.15</v>
      </c>
      <c r="X484" t="n">
        <v>0.2</v>
      </c>
      <c r="Y484" t="n">
        <v>1</v>
      </c>
      <c r="Z484" t="n">
        <v>10</v>
      </c>
    </row>
    <row r="485">
      <c r="A485" t="n">
        <v>20</v>
      </c>
      <c r="B485" t="n">
        <v>70</v>
      </c>
      <c r="C485" t="inlineStr">
        <is>
          <t xml:space="preserve">CONCLUIDO	</t>
        </is>
      </c>
      <c r="D485" t="n">
        <v>10.6503</v>
      </c>
      <c r="E485" t="n">
        <v>9.390000000000001</v>
      </c>
      <c r="F485" t="n">
        <v>6.87</v>
      </c>
      <c r="G485" t="n">
        <v>41.23</v>
      </c>
      <c r="H485" t="n">
        <v>0.71</v>
      </c>
      <c r="I485" t="n">
        <v>10</v>
      </c>
      <c r="J485" t="n">
        <v>148.68</v>
      </c>
      <c r="K485" t="n">
        <v>47.83</v>
      </c>
      <c r="L485" t="n">
        <v>6</v>
      </c>
      <c r="M485" t="n">
        <v>8</v>
      </c>
      <c r="N485" t="n">
        <v>24.85</v>
      </c>
      <c r="O485" t="n">
        <v>18570.94</v>
      </c>
      <c r="P485" t="n">
        <v>73.06</v>
      </c>
      <c r="Q485" t="n">
        <v>204.14</v>
      </c>
      <c r="R485" t="n">
        <v>27.51</v>
      </c>
      <c r="S485" t="n">
        <v>17.37</v>
      </c>
      <c r="T485" t="n">
        <v>2948.55</v>
      </c>
      <c r="U485" t="n">
        <v>0.63</v>
      </c>
      <c r="V485" t="n">
        <v>0.74</v>
      </c>
      <c r="W485" t="n">
        <v>1.15</v>
      </c>
      <c r="X485" t="n">
        <v>0.18</v>
      </c>
      <c r="Y485" t="n">
        <v>1</v>
      </c>
      <c r="Z485" t="n">
        <v>10</v>
      </c>
    </row>
    <row r="486">
      <c r="A486" t="n">
        <v>21</v>
      </c>
      <c r="B486" t="n">
        <v>70</v>
      </c>
      <c r="C486" t="inlineStr">
        <is>
          <t xml:space="preserve">CONCLUIDO	</t>
        </is>
      </c>
      <c r="D486" t="n">
        <v>10.6645</v>
      </c>
      <c r="E486" t="n">
        <v>9.380000000000001</v>
      </c>
      <c r="F486" t="n">
        <v>6.86</v>
      </c>
      <c r="G486" t="n">
        <v>41.16</v>
      </c>
      <c r="H486" t="n">
        <v>0.74</v>
      </c>
      <c r="I486" t="n">
        <v>10</v>
      </c>
      <c r="J486" t="n">
        <v>149.02</v>
      </c>
      <c r="K486" t="n">
        <v>47.83</v>
      </c>
      <c r="L486" t="n">
        <v>6.25</v>
      </c>
      <c r="M486" t="n">
        <v>8</v>
      </c>
      <c r="N486" t="n">
        <v>24.95</v>
      </c>
      <c r="O486" t="n">
        <v>18613.66</v>
      </c>
      <c r="P486" t="n">
        <v>73.02</v>
      </c>
      <c r="Q486" t="n">
        <v>204.15</v>
      </c>
      <c r="R486" t="n">
        <v>27.05</v>
      </c>
      <c r="S486" t="n">
        <v>17.37</v>
      </c>
      <c r="T486" t="n">
        <v>2715.82</v>
      </c>
      <c r="U486" t="n">
        <v>0.64</v>
      </c>
      <c r="V486" t="n">
        <v>0.74</v>
      </c>
      <c r="W486" t="n">
        <v>1.15</v>
      </c>
      <c r="X486" t="n">
        <v>0.17</v>
      </c>
      <c r="Y486" t="n">
        <v>1</v>
      </c>
      <c r="Z486" t="n">
        <v>10</v>
      </c>
    </row>
    <row r="487">
      <c r="A487" t="n">
        <v>22</v>
      </c>
      <c r="B487" t="n">
        <v>70</v>
      </c>
      <c r="C487" t="inlineStr">
        <is>
          <t xml:space="preserve">CONCLUIDO	</t>
        </is>
      </c>
      <c r="D487" t="n">
        <v>10.7136</v>
      </c>
      <c r="E487" t="n">
        <v>9.33</v>
      </c>
      <c r="F487" t="n">
        <v>6.85</v>
      </c>
      <c r="G487" t="n">
        <v>45.64</v>
      </c>
      <c r="H487" t="n">
        <v>0.77</v>
      </c>
      <c r="I487" t="n">
        <v>9</v>
      </c>
      <c r="J487" t="n">
        <v>149.37</v>
      </c>
      <c r="K487" t="n">
        <v>47.83</v>
      </c>
      <c r="L487" t="n">
        <v>6.5</v>
      </c>
      <c r="M487" t="n">
        <v>7</v>
      </c>
      <c r="N487" t="n">
        <v>25.04</v>
      </c>
      <c r="O487" t="n">
        <v>18656.42</v>
      </c>
      <c r="P487" t="n">
        <v>72.23999999999999</v>
      </c>
      <c r="Q487" t="n">
        <v>204.14</v>
      </c>
      <c r="R487" t="n">
        <v>26.66</v>
      </c>
      <c r="S487" t="n">
        <v>17.37</v>
      </c>
      <c r="T487" t="n">
        <v>2527.53</v>
      </c>
      <c r="U487" t="n">
        <v>0.65</v>
      </c>
      <c r="V487" t="n">
        <v>0.75</v>
      </c>
      <c r="W487" t="n">
        <v>1.15</v>
      </c>
      <c r="X487" t="n">
        <v>0.15</v>
      </c>
      <c r="Y487" t="n">
        <v>1</v>
      </c>
      <c r="Z487" t="n">
        <v>10</v>
      </c>
    </row>
    <row r="488">
      <c r="A488" t="n">
        <v>23</v>
      </c>
      <c r="B488" t="n">
        <v>70</v>
      </c>
      <c r="C488" t="inlineStr">
        <is>
          <t xml:space="preserve">CONCLUIDO	</t>
        </is>
      </c>
      <c r="D488" t="n">
        <v>10.6993</v>
      </c>
      <c r="E488" t="n">
        <v>9.35</v>
      </c>
      <c r="F488" t="n">
        <v>6.86</v>
      </c>
      <c r="G488" t="n">
        <v>45.72</v>
      </c>
      <c r="H488" t="n">
        <v>0.8</v>
      </c>
      <c r="I488" t="n">
        <v>9</v>
      </c>
      <c r="J488" t="n">
        <v>149.72</v>
      </c>
      <c r="K488" t="n">
        <v>47.83</v>
      </c>
      <c r="L488" t="n">
        <v>6.75</v>
      </c>
      <c r="M488" t="n">
        <v>7</v>
      </c>
      <c r="N488" t="n">
        <v>25.14</v>
      </c>
      <c r="O488" t="n">
        <v>18699.2</v>
      </c>
      <c r="P488" t="n">
        <v>72.64</v>
      </c>
      <c r="Q488" t="n">
        <v>204.15</v>
      </c>
      <c r="R488" t="n">
        <v>27.05</v>
      </c>
      <c r="S488" t="n">
        <v>17.37</v>
      </c>
      <c r="T488" t="n">
        <v>2721.39</v>
      </c>
      <c r="U488" t="n">
        <v>0.64</v>
      </c>
      <c r="V488" t="n">
        <v>0.74</v>
      </c>
      <c r="W488" t="n">
        <v>1.15</v>
      </c>
      <c r="X488" t="n">
        <v>0.17</v>
      </c>
      <c r="Y488" t="n">
        <v>1</v>
      </c>
      <c r="Z488" t="n">
        <v>10</v>
      </c>
    </row>
    <row r="489">
      <c r="A489" t="n">
        <v>24</v>
      </c>
      <c r="B489" t="n">
        <v>70</v>
      </c>
      <c r="C489" t="inlineStr">
        <is>
          <t xml:space="preserve">CONCLUIDO	</t>
        </is>
      </c>
      <c r="D489" t="n">
        <v>10.6977</v>
      </c>
      <c r="E489" t="n">
        <v>9.35</v>
      </c>
      <c r="F489" t="n">
        <v>6.86</v>
      </c>
      <c r="G489" t="n">
        <v>45.73</v>
      </c>
      <c r="H489" t="n">
        <v>0.83</v>
      </c>
      <c r="I489" t="n">
        <v>9</v>
      </c>
      <c r="J489" t="n">
        <v>150.07</v>
      </c>
      <c r="K489" t="n">
        <v>47.83</v>
      </c>
      <c r="L489" t="n">
        <v>7</v>
      </c>
      <c r="M489" t="n">
        <v>7</v>
      </c>
      <c r="N489" t="n">
        <v>25.24</v>
      </c>
      <c r="O489" t="n">
        <v>18742.03</v>
      </c>
      <c r="P489" t="n">
        <v>72.31999999999999</v>
      </c>
      <c r="Q489" t="n">
        <v>204.16</v>
      </c>
      <c r="R489" t="n">
        <v>27.04</v>
      </c>
      <c r="S489" t="n">
        <v>17.37</v>
      </c>
      <c r="T489" t="n">
        <v>2717.91</v>
      </c>
      <c r="U489" t="n">
        <v>0.64</v>
      </c>
      <c r="V489" t="n">
        <v>0.74</v>
      </c>
      <c r="W489" t="n">
        <v>1.15</v>
      </c>
      <c r="X489" t="n">
        <v>0.17</v>
      </c>
      <c r="Y489" t="n">
        <v>1</v>
      </c>
      <c r="Z489" t="n">
        <v>10</v>
      </c>
    </row>
    <row r="490">
      <c r="A490" t="n">
        <v>25</v>
      </c>
      <c r="B490" t="n">
        <v>70</v>
      </c>
      <c r="C490" t="inlineStr">
        <is>
          <t xml:space="preserve">CONCLUIDO	</t>
        </is>
      </c>
      <c r="D490" t="n">
        <v>10.7038</v>
      </c>
      <c r="E490" t="n">
        <v>9.34</v>
      </c>
      <c r="F490" t="n">
        <v>6.85</v>
      </c>
      <c r="G490" t="n">
        <v>45.69</v>
      </c>
      <c r="H490" t="n">
        <v>0.85</v>
      </c>
      <c r="I490" t="n">
        <v>9</v>
      </c>
      <c r="J490" t="n">
        <v>150.41</v>
      </c>
      <c r="K490" t="n">
        <v>47.83</v>
      </c>
      <c r="L490" t="n">
        <v>7.25</v>
      </c>
      <c r="M490" t="n">
        <v>7</v>
      </c>
      <c r="N490" t="n">
        <v>25.33</v>
      </c>
      <c r="O490" t="n">
        <v>18784.88</v>
      </c>
      <c r="P490" t="n">
        <v>71.84999999999999</v>
      </c>
      <c r="Q490" t="n">
        <v>204.14</v>
      </c>
      <c r="R490" t="n">
        <v>26.88</v>
      </c>
      <c r="S490" t="n">
        <v>17.37</v>
      </c>
      <c r="T490" t="n">
        <v>2636.91</v>
      </c>
      <c r="U490" t="n">
        <v>0.65</v>
      </c>
      <c r="V490" t="n">
        <v>0.75</v>
      </c>
      <c r="W490" t="n">
        <v>1.15</v>
      </c>
      <c r="X490" t="n">
        <v>0.16</v>
      </c>
      <c r="Y490" t="n">
        <v>1</v>
      </c>
      <c r="Z490" t="n">
        <v>10</v>
      </c>
    </row>
    <row r="491">
      <c r="A491" t="n">
        <v>26</v>
      </c>
      <c r="B491" t="n">
        <v>70</v>
      </c>
      <c r="C491" t="inlineStr">
        <is>
          <t xml:space="preserve">CONCLUIDO	</t>
        </is>
      </c>
      <c r="D491" t="n">
        <v>10.7752</v>
      </c>
      <c r="E491" t="n">
        <v>9.279999999999999</v>
      </c>
      <c r="F491" t="n">
        <v>6.82</v>
      </c>
      <c r="G491" t="n">
        <v>51.16</v>
      </c>
      <c r="H491" t="n">
        <v>0.88</v>
      </c>
      <c r="I491" t="n">
        <v>8</v>
      </c>
      <c r="J491" t="n">
        <v>150.76</v>
      </c>
      <c r="K491" t="n">
        <v>47.83</v>
      </c>
      <c r="L491" t="n">
        <v>7.5</v>
      </c>
      <c r="M491" t="n">
        <v>6</v>
      </c>
      <c r="N491" t="n">
        <v>25.43</v>
      </c>
      <c r="O491" t="n">
        <v>18827.77</v>
      </c>
      <c r="P491" t="n">
        <v>71.22</v>
      </c>
      <c r="Q491" t="n">
        <v>204.14</v>
      </c>
      <c r="R491" t="n">
        <v>25.85</v>
      </c>
      <c r="S491" t="n">
        <v>17.37</v>
      </c>
      <c r="T491" t="n">
        <v>2127.55</v>
      </c>
      <c r="U491" t="n">
        <v>0.67</v>
      </c>
      <c r="V491" t="n">
        <v>0.75</v>
      </c>
      <c r="W491" t="n">
        <v>1.15</v>
      </c>
      <c r="X491" t="n">
        <v>0.13</v>
      </c>
      <c r="Y491" t="n">
        <v>1</v>
      </c>
      <c r="Z491" t="n">
        <v>10</v>
      </c>
    </row>
    <row r="492">
      <c r="A492" t="n">
        <v>27</v>
      </c>
      <c r="B492" t="n">
        <v>70</v>
      </c>
      <c r="C492" t="inlineStr">
        <is>
          <t xml:space="preserve">CONCLUIDO	</t>
        </is>
      </c>
      <c r="D492" t="n">
        <v>10.7598</v>
      </c>
      <c r="E492" t="n">
        <v>9.289999999999999</v>
      </c>
      <c r="F492" t="n">
        <v>6.83</v>
      </c>
      <c r="G492" t="n">
        <v>51.26</v>
      </c>
      <c r="H492" t="n">
        <v>0.91</v>
      </c>
      <c r="I492" t="n">
        <v>8</v>
      </c>
      <c r="J492" t="n">
        <v>151.11</v>
      </c>
      <c r="K492" t="n">
        <v>47.83</v>
      </c>
      <c r="L492" t="n">
        <v>7.75</v>
      </c>
      <c r="M492" t="n">
        <v>6</v>
      </c>
      <c r="N492" t="n">
        <v>25.53</v>
      </c>
      <c r="O492" t="n">
        <v>18870.7</v>
      </c>
      <c r="P492" t="n">
        <v>70.93000000000001</v>
      </c>
      <c r="Q492" t="n">
        <v>204.15</v>
      </c>
      <c r="R492" t="n">
        <v>26.33</v>
      </c>
      <c r="S492" t="n">
        <v>17.37</v>
      </c>
      <c r="T492" t="n">
        <v>2366.61</v>
      </c>
      <c r="U492" t="n">
        <v>0.66</v>
      </c>
      <c r="V492" t="n">
        <v>0.75</v>
      </c>
      <c r="W492" t="n">
        <v>1.15</v>
      </c>
      <c r="X492" t="n">
        <v>0.14</v>
      </c>
      <c r="Y492" t="n">
        <v>1</v>
      </c>
      <c r="Z492" t="n">
        <v>10</v>
      </c>
    </row>
    <row r="493">
      <c r="A493" t="n">
        <v>28</v>
      </c>
      <c r="B493" t="n">
        <v>70</v>
      </c>
      <c r="C493" t="inlineStr">
        <is>
          <t xml:space="preserve">CONCLUIDO	</t>
        </is>
      </c>
      <c r="D493" t="n">
        <v>10.7694</v>
      </c>
      <c r="E493" t="n">
        <v>9.289999999999999</v>
      </c>
      <c r="F493" t="n">
        <v>6.83</v>
      </c>
      <c r="G493" t="n">
        <v>51.2</v>
      </c>
      <c r="H493" t="n">
        <v>0.9399999999999999</v>
      </c>
      <c r="I493" t="n">
        <v>8</v>
      </c>
      <c r="J493" t="n">
        <v>151.46</v>
      </c>
      <c r="K493" t="n">
        <v>47.83</v>
      </c>
      <c r="L493" t="n">
        <v>8</v>
      </c>
      <c r="M493" t="n">
        <v>6</v>
      </c>
      <c r="N493" t="n">
        <v>25.63</v>
      </c>
      <c r="O493" t="n">
        <v>18913.66</v>
      </c>
      <c r="P493" t="n">
        <v>70.76000000000001</v>
      </c>
      <c r="Q493" t="n">
        <v>204.17</v>
      </c>
      <c r="R493" t="n">
        <v>26.06</v>
      </c>
      <c r="S493" t="n">
        <v>17.37</v>
      </c>
      <c r="T493" t="n">
        <v>2230.09</v>
      </c>
      <c r="U493" t="n">
        <v>0.67</v>
      </c>
      <c r="V493" t="n">
        <v>0.75</v>
      </c>
      <c r="W493" t="n">
        <v>1.15</v>
      </c>
      <c r="X493" t="n">
        <v>0.13</v>
      </c>
      <c r="Y493" t="n">
        <v>1</v>
      </c>
      <c r="Z493" t="n">
        <v>10</v>
      </c>
    </row>
    <row r="494">
      <c r="A494" t="n">
        <v>29</v>
      </c>
      <c r="B494" t="n">
        <v>70</v>
      </c>
      <c r="C494" t="inlineStr">
        <is>
          <t xml:space="preserve">CONCLUIDO	</t>
        </is>
      </c>
      <c r="D494" t="n">
        <v>10.7643</v>
      </c>
      <c r="E494" t="n">
        <v>9.289999999999999</v>
      </c>
      <c r="F494" t="n">
        <v>6.83</v>
      </c>
      <c r="G494" t="n">
        <v>51.23</v>
      </c>
      <c r="H494" t="n">
        <v>0.96</v>
      </c>
      <c r="I494" t="n">
        <v>8</v>
      </c>
      <c r="J494" t="n">
        <v>151.81</v>
      </c>
      <c r="K494" t="n">
        <v>47.83</v>
      </c>
      <c r="L494" t="n">
        <v>8.25</v>
      </c>
      <c r="M494" t="n">
        <v>6</v>
      </c>
      <c r="N494" t="n">
        <v>25.73</v>
      </c>
      <c r="O494" t="n">
        <v>18956.65</v>
      </c>
      <c r="P494" t="n">
        <v>70.28</v>
      </c>
      <c r="Q494" t="n">
        <v>204.14</v>
      </c>
      <c r="R494" t="n">
        <v>26.07</v>
      </c>
      <c r="S494" t="n">
        <v>17.37</v>
      </c>
      <c r="T494" t="n">
        <v>2235.97</v>
      </c>
      <c r="U494" t="n">
        <v>0.67</v>
      </c>
      <c r="V494" t="n">
        <v>0.75</v>
      </c>
      <c r="W494" t="n">
        <v>1.15</v>
      </c>
      <c r="X494" t="n">
        <v>0.14</v>
      </c>
      <c r="Y494" t="n">
        <v>1</v>
      </c>
      <c r="Z494" t="n">
        <v>10</v>
      </c>
    </row>
    <row r="495">
      <c r="A495" t="n">
        <v>30</v>
      </c>
      <c r="B495" t="n">
        <v>70</v>
      </c>
      <c r="C495" t="inlineStr">
        <is>
          <t xml:space="preserve">CONCLUIDO	</t>
        </is>
      </c>
      <c r="D495" t="n">
        <v>10.8333</v>
      </c>
      <c r="E495" t="n">
        <v>9.23</v>
      </c>
      <c r="F495" t="n">
        <v>6.8</v>
      </c>
      <c r="G495" t="n">
        <v>58.29</v>
      </c>
      <c r="H495" t="n">
        <v>0.99</v>
      </c>
      <c r="I495" t="n">
        <v>7</v>
      </c>
      <c r="J495" t="n">
        <v>152.15</v>
      </c>
      <c r="K495" t="n">
        <v>47.83</v>
      </c>
      <c r="L495" t="n">
        <v>8.5</v>
      </c>
      <c r="M495" t="n">
        <v>5</v>
      </c>
      <c r="N495" t="n">
        <v>25.83</v>
      </c>
      <c r="O495" t="n">
        <v>18999.67</v>
      </c>
      <c r="P495" t="n">
        <v>69.95999999999999</v>
      </c>
      <c r="Q495" t="n">
        <v>204.18</v>
      </c>
      <c r="R495" t="n">
        <v>25.24</v>
      </c>
      <c r="S495" t="n">
        <v>17.37</v>
      </c>
      <c r="T495" t="n">
        <v>1828.75</v>
      </c>
      <c r="U495" t="n">
        <v>0.6899999999999999</v>
      </c>
      <c r="V495" t="n">
        <v>0.75</v>
      </c>
      <c r="W495" t="n">
        <v>1.15</v>
      </c>
      <c r="X495" t="n">
        <v>0.11</v>
      </c>
      <c r="Y495" t="n">
        <v>1</v>
      </c>
      <c r="Z495" t="n">
        <v>10</v>
      </c>
    </row>
    <row r="496">
      <c r="A496" t="n">
        <v>31</v>
      </c>
      <c r="B496" t="n">
        <v>70</v>
      </c>
      <c r="C496" t="inlineStr">
        <is>
          <t xml:space="preserve">CONCLUIDO	</t>
        </is>
      </c>
      <c r="D496" t="n">
        <v>10.8287</v>
      </c>
      <c r="E496" t="n">
        <v>9.23</v>
      </c>
      <c r="F496" t="n">
        <v>6.8</v>
      </c>
      <c r="G496" t="n">
        <v>58.32</v>
      </c>
      <c r="H496" t="n">
        <v>1.02</v>
      </c>
      <c r="I496" t="n">
        <v>7</v>
      </c>
      <c r="J496" t="n">
        <v>152.5</v>
      </c>
      <c r="K496" t="n">
        <v>47.83</v>
      </c>
      <c r="L496" t="n">
        <v>8.75</v>
      </c>
      <c r="M496" t="n">
        <v>5</v>
      </c>
      <c r="N496" t="n">
        <v>25.93</v>
      </c>
      <c r="O496" t="n">
        <v>19042.73</v>
      </c>
      <c r="P496" t="n">
        <v>70.13</v>
      </c>
      <c r="Q496" t="n">
        <v>204.17</v>
      </c>
      <c r="R496" t="n">
        <v>25.31</v>
      </c>
      <c r="S496" t="n">
        <v>17.37</v>
      </c>
      <c r="T496" t="n">
        <v>1863.52</v>
      </c>
      <c r="U496" t="n">
        <v>0.6899999999999999</v>
      </c>
      <c r="V496" t="n">
        <v>0.75</v>
      </c>
      <c r="W496" t="n">
        <v>1.15</v>
      </c>
      <c r="X496" t="n">
        <v>0.11</v>
      </c>
      <c r="Y496" t="n">
        <v>1</v>
      </c>
      <c r="Z496" t="n">
        <v>10</v>
      </c>
    </row>
    <row r="497">
      <c r="A497" t="n">
        <v>32</v>
      </c>
      <c r="B497" t="n">
        <v>70</v>
      </c>
      <c r="C497" t="inlineStr">
        <is>
          <t xml:space="preserve">CONCLUIDO	</t>
        </is>
      </c>
      <c r="D497" t="n">
        <v>10.8225</v>
      </c>
      <c r="E497" t="n">
        <v>9.24</v>
      </c>
      <c r="F497" t="n">
        <v>6.81</v>
      </c>
      <c r="G497" t="n">
        <v>58.37</v>
      </c>
      <c r="H497" t="n">
        <v>1.04</v>
      </c>
      <c r="I497" t="n">
        <v>7</v>
      </c>
      <c r="J497" t="n">
        <v>152.85</v>
      </c>
      <c r="K497" t="n">
        <v>47.83</v>
      </c>
      <c r="L497" t="n">
        <v>9</v>
      </c>
      <c r="M497" t="n">
        <v>5</v>
      </c>
      <c r="N497" t="n">
        <v>26.03</v>
      </c>
      <c r="O497" t="n">
        <v>19085.83</v>
      </c>
      <c r="P497" t="n">
        <v>69.95999999999999</v>
      </c>
      <c r="Q497" t="n">
        <v>204.14</v>
      </c>
      <c r="R497" t="n">
        <v>25.53</v>
      </c>
      <c r="S497" t="n">
        <v>17.37</v>
      </c>
      <c r="T497" t="n">
        <v>1973.95</v>
      </c>
      <c r="U497" t="n">
        <v>0.68</v>
      </c>
      <c r="V497" t="n">
        <v>0.75</v>
      </c>
      <c r="W497" t="n">
        <v>1.15</v>
      </c>
      <c r="X497" t="n">
        <v>0.12</v>
      </c>
      <c r="Y497" t="n">
        <v>1</v>
      </c>
      <c r="Z497" t="n">
        <v>10</v>
      </c>
    </row>
    <row r="498">
      <c r="A498" t="n">
        <v>33</v>
      </c>
      <c r="B498" t="n">
        <v>70</v>
      </c>
      <c r="C498" t="inlineStr">
        <is>
          <t xml:space="preserve">CONCLUIDO	</t>
        </is>
      </c>
      <c r="D498" t="n">
        <v>10.8202</v>
      </c>
      <c r="E498" t="n">
        <v>9.24</v>
      </c>
      <c r="F498" t="n">
        <v>6.81</v>
      </c>
      <c r="G498" t="n">
        <v>58.38</v>
      </c>
      <c r="H498" t="n">
        <v>1.07</v>
      </c>
      <c r="I498" t="n">
        <v>7</v>
      </c>
      <c r="J498" t="n">
        <v>153.2</v>
      </c>
      <c r="K498" t="n">
        <v>47.83</v>
      </c>
      <c r="L498" t="n">
        <v>9.25</v>
      </c>
      <c r="M498" t="n">
        <v>5</v>
      </c>
      <c r="N498" t="n">
        <v>26.12</v>
      </c>
      <c r="O498" t="n">
        <v>19128.96</v>
      </c>
      <c r="P498" t="n">
        <v>69.56</v>
      </c>
      <c r="Q498" t="n">
        <v>204.14</v>
      </c>
      <c r="R498" t="n">
        <v>25.63</v>
      </c>
      <c r="S498" t="n">
        <v>17.37</v>
      </c>
      <c r="T498" t="n">
        <v>2022.81</v>
      </c>
      <c r="U498" t="n">
        <v>0.68</v>
      </c>
      <c r="V498" t="n">
        <v>0.75</v>
      </c>
      <c r="W498" t="n">
        <v>1.15</v>
      </c>
      <c r="X498" t="n">
        <v>0.12</v>
      </c>
      <c r="Y498" t="n">
        <v>1</v>
      </c>
      <c r="Z498" t="n">
        <v>10</v>
      </c>
    </row>
    <row r="499">
      <c r="A499" t="n">
        <v>34</v>
      </c>
      <c r="B499" t="n">
        <v>70</v>
      </c>
      <c r="C499" t="inlineStr">
        <is>
          <t xml:space="preserve">CONCLUIDO	</t>
        </is>
      </c>
      <c r="D499" t="n">
        <v>10.8111</v>
      </c>
      <c r="E499" t="n">
        <v>9.25</v>
      </c>
      <c r="F499" t="n">
        <v>6.82</v>
      </c>
      <c r="G499" t="n">
        <v>58.45</v>
      </c>
      <c r="H499" t="n">
        <v>1.1</v>
      </c>
      <c r="I499" t="n">
        <v>7</v>
      </c>
      <c r="J499" t="n">
        <v>153.55</v>
      </c>
      <c r="K499" t="n">
        <v>47.83</v>
      </c>
      <c r="L499" t="n">
        <v>9.5</v>
      </c>
      <c r="M499" t="n">
        <v>5</v>
      </c>
      <c r="N499" t="n">
        <v>26.22</v>
      </c>
      <c r="O499" t="n">
        <v>19172.12</v>
      </c>
      <c r="P499" t="n">
        <v>69.2</v>
      </c>
      <c r="Q499" t="n">
        <v>204.14</v>
      </c>
      <c r="R499" t="n">
        <v>25.87</v>
      </c>
      <c r="S499" t="n">
        <v>17.37</v>
      </c>
      <c r="T499" t="n">
        <v>2141.93</v>
      </c>
      <c r="U499" t="n">
        <v>0.67</v>
      </c>
      <c r="V499" t="n">
        <v>0.75</v>
      </c>
      <c r="W499" t="n">
        <v>1.15</v>
      </c>
      <c r="X499" t="n">
        <v>0.13</v>
      </c>
      <c r="Y499" t="n">
        <v>1</v>
      </c>
      <c r="Z499" t="n">
        <v>10</v>
      </c>
    </row>
    <row r="500">
      <c r="A500" t="n">
        <v>35</v>
      </c>
      <c r="B500" t="n">
        <v>70</v>
      </c>
      <c r="C500" t="inlineStr">
        <is>
          <t xml:space="preserve">CONCLUIDO	</t>
        </is>
      </c>
      <c r="D500" t="n">
        <v>10.829</v>
      </c>
      <c r="E500" t="n">
        <v>9.23</v>
      </c>
      <c r="F500" t="n">
        <v>6.8</v>
      </c>
      <c r="G500" t="n">
        <v>58.32</v>
      </c>
      <c r="H500" t="n">
        <v>1.12</v>
      </c>
      <c r="I500" t="n">
        <v>7</v>
      </c>
      <c r="J500" t="n">
        <v>153.9</v>
      </c>
      <c r="K500" t="n">
        <v>47.83</v>
      </c>
      <c r="L500" t="n">
        <v>9.75</v>
      </c>
      <c r="M500" t="n">
        <v>5</v>
      </c>
      <c r="N500" t="n">
        <v>26.32</v>
      </c>
      <c r="O500" t="n">
        <v>19215.32</v>
      </c>
      <c r="P500" t="n">
        <v>68.48</v>
      </c>
      <c r="Q500" t="n">
        <v>204.14</v>
      </c>
      <c r="R500" t="n">
        <v>25.4</v>
      </c>
      <c r="S500" t="n">
        <v>17.37</v>
      </c>
      <c r="T500" t="n">
        <v>1905.21</v>
      </c>
      <c r="U500" t="n">
        <v>0.68</v>
      </c>
      <c r="V500" t="n">
        <v>0.75</v>
      </c>
      <c r="W500" t="n">
        <v>1.15</v>
      </c>
      <c r="X500" t="n">
        <v>0.11</v>
      </c>
      <c r="Y500" t="n">
        <v>1</v>
      </c>
      <c r="Z500" t="n">
        <v>10</v>
      </c>
    </row>
    <row r="501">
      <c r="A501" t="n">
        <v>36</v>
      </c>
      <c r="B501" t="n">
        <v>70</v>
      </c>
      <c r="C501" t="inlineStr">
        <is>
          <t xml:space="preserve">CONCLUIDO	</t>
        </is>
      </c>
      <c r="D501" t="n">
        <v>10.8847</v>
      </c>
      <c r="E501" t="n">
        <v>9.19</v>
      </c>
      <c r="F501" t="n">
        <v>6.79</v>
      </c>
      <c r="G501" t="n">
        <v>67.86</v>
      </c>
      <c r="H501" t="n">
        <v>1.15</v>
      </c>
      <c r="I501" t="n">
        <v>6</v>
      </c>
      <c r="J501" t="n">
        <v>154.25</v>
      </c>
      <c r="K501" t="n">
        <v>47.83</v>
      </c>
      <c r="L501" t="n">
        <v>10</v>
      </c>
      <c r="M501" t="n">
        <v>4</v>
      </c>
      <c r="N501" t="n">
        <v>26.43</v>
      </c>
      <c r="O501" t="n">
        <v>19258.55</v>
      </c>
      <c r="P501" t="n">
        <v>68.15000000000001</v>
      </c>
      <c r="Q501" t="n">
        <v>204.15</v>
      </c>
      <c r="R501" t="n">
        <v>24.84</v>
      </c>
      <c r="S501" t="n">
        <v>17.37</v>
      </c>
      <c r="T501" t="n">
        <v>1633.22</v>
      </c>
      <c r="U501" t="n">
        <v>0.7</v>
      </c>
      <c r="V501" t="n">
        <v>0.75</v>
      </c>
      <c r="W501" t="n">
        <v>1.14</v>
      </c>
      <c r="X501" t="n">
        <v>0.09</v>
      </c>
      <c r="Y501" t="n">
        <v>1</v>
      </c>
      <c r="Z501" t="n">
        <v>10</v>
      </c>
    </row>
    <row r="502">
      <c r="A502" t="n">
        <v>37</v>
      </c>
      <c r="B502" t="n">
        <v>70</v>
      </c>
      <c r="C502" t="inlineStr">
        <is>
          <t xml:space="preserve">CONCLUIDO	</t>
        </is>
      </c>
      <c r="D502" t="n">
        <v>10.8804</v>
      </c>
      <c r="E502" t="n">
        <v>9.19</v>
      </c>
      <c r="F502" t="n">
        <v>6.79</v>
      </c>
      <c r="G502" t="n">
        <v>67.89</v>
      </c>
      <c r="H502" t="n">
        <v>1.17</v>
      </c>
      <c r="I502" t="n">
        <v>6</v>
      </c>
      <c r="J502" t="n">
        <v>154.6</v>
      </c>
      <c r="K502" t="n">
        <v>47.83</v>
      </c>
      <c r="L502" t="n">
        <v>10.25</v>
      </c>
      <c r="M502" t="n">
        <v>4</v>
      </c>
      <c r="N502" t="n">
        <v>26.53</v>
      </c>
      <c r="O502" t="n">
        <v>19301.82</v>
      </c>
      <c r="P502" t="n">
        <v>68.25</v>
      </c>
      <c r="Q502" t="n">
        <v>204.14</v>
      </c>
      <c r="R502" t="n">
        <v>24.88</v>
      </c>
      <c r="S502" t="n">
        <v>17.37</v>
      </c>
      <c r="T502" t="n">
        <v>1650.41</v>
      </c>
      <c r="U502" t="n">
        <v>0.7</v>
      </c>
      <c r="V502" t="n">
        <v>0.75</v>
      </c>
      <c r="W502" t="n">
        <v>1.15</v>
      </c>
      <c r="X502" t="n">
        <v>0.1</v>
      </c>
      <c r="Y502" t="n">
        <v>1</v>
      </c>
      <c r="Z502" t="n">
        <v>10</v>
      </c>
    </row>
    <row r="503">
      <c r="A503" t="n">
        <v>38</v>
      </c>
      <c r="B503" t="n">
        <v>70</v>
      </c>
      <c r="C503" t="inlineStr">
        <is>
          <t xml:space="preserve">CONCLUIDO	</t>
        </is>
      </c>
      <c r="D503" t="n">
        <v>10.889</v>
      </c>
      <c r="E503" t="n">
        <v>9.18</v>
      </c>
      <c r="F503" t="n">
        <v>6.78</v>
      </c>
      <c r="G503" t="n">
        <v>67.81999999999999</v>
      </c>
      <c r="H503" t="n">
        <v>1.2</v>
      </c>
      <c r="I503" t="n">
        <v>6</v>
      </c>
      <c r="J503" t="n">
        <v>154.95</v>
      </c>
      <c r="K503" t="n">
        <v>47.83</v>
      </c>
      <c r="L503" t="n">
        <v>10.5</v>
      </c>
      <c r="M503" t="n">
        <v>4</v>
      </c>
      <c r="N503" t="n">
        <v>26.63</v>
      </c>
      <c r="O503" t="n">
        <v>19345.12</v>
      </c>
      <c r="P503" t="n">
        <v>68.04000000000001</v>
      </c>
      <c r="Q503" t="n">
        <v>204.14</v>
      </c>
      <c r="R503" t="n">
        <v>24.68</v>
      </c>
      <c r="S503" t="n">
        <v>17.37</v>
      </c>
      <c r="T503" t="n">
        <v>1552.22</v>
      </c>
      <c r="U503" t="n">
        <v>0.7</v>
      </c>
      <c r="V503" t="n">
        <v>0.75</v>
      </c>
      <c r="W503" t="n">
        <v>1.14</v>
      </c>
      <c r="X503" t="n">
        <v>0.09</v>
      </c>
      <c r="Y503" t="n">
        <v>1</v>
      </c>
      <c r="Z503" t="n">
        <v>10</v>
      </c>
    </row>
    <row r="504">
      <c r="A504" t="n">
        <v>39</v>
      </c>
      <c r="B504" t="n">
        <v>70</v>
      </c>
      <c r="C504" t="inlineStr">
        <is>
          <t xml:space="preserve">CONCLUIDO	</t>
        </is>
      </c>
      <c r="D504" t="n">
        <v>10.8873</v>
      </c>
      <c r="E504" t="n">
        <v>9.18</v>
      </c>
      <c r="F504" t="n">
        <v>6.78</v>
      </c>
      <c r="G504" t="n">
        <v>67.83</v>
      </c>
      <c r="H504" t="n">
        <v>1.23</v>
      </c>
      <c r="I504" t="n">
        <v>6</v>
      </c>
      <c r="J504" t="n">
        <v>155.31</v>
      </c>
      <c r="K504" t="n">
        <v>47.83</v>
      </c>
      <c r="L504" t="n">
        <v>10.75</v>
      </c>
      <c r="M504" t="n">
        <v>4</v>
      </c>
      <c r="N504" t="n">
        <v>26.73</v>
      </c>
      <c r="O504" t="n">
        <v>19388.45</v>
      </c>
      <c r="P504" t="n">
        <v>67.55</v>
      </c>
      <c r="Q504" t="n">
        <v>204.14</v>
      </c>
      <c r="R504" t="n">
        <v>24.76</v>
      </c>
      <c r="S504" t="n">
        <v>17.37</v>
      </c>
      <c r="T504" t="n">
        <v>1590.91</v>
      </c>
      <c r="U504" t="n">
        <v>0.7</v>
      </c>
      <c r="V504" t="n">
        <v>0.75</v>
      </c>
      <c r="W504" t="n">
        <v>1.14</v>
      </c>
      <c r="X504" t="n">
        <v>0.09</v>
      </c>
      <c r="Y504" t="n">
        <v>1</v>
      </c>
      <c r="Z504" t="n">
        <v>10</v>
      </c>
    </row>
    <row r="505">
      <c r="A505" t="n">
        <v>40</v>
      </c>
      <c r="B505" t="n">
        <v>70</v>
      </c>
      <c r="C505" t="inlineStr">
        <is>
          <t xml:space="preserve">CONCLUIDO	</t>
        </is>
      </c>
      <c r="D505" t="n">
        <v>10.8765</v>
      </c>
      <c r="E505" t="n">
        <v>9.19</v>
      </c>
      <c r="F505" t="n">
        <v>6.79</v>
      </c>
      <c r="G505" t="n">
        <v>67.92</v>
      </c>
      <c r="H505" t="n">
        <v>1.25</v>
      </c>
      <c r="I505" t="n">
        <v>6</v>
      </c>
      <c r="J505" t="n">
        <v>155.66</v>
      </c>
      <c r="K505" t="n">
        <v>47.83</v>
      </c>
      <c r="L505" t="n">
        <v>11</v>
      </c>
      <c r="M505" t="n">
        <v>4</v>
      </c>
      <c r="N505" t="n">
        <v>26.83</v>
      </c>
      <c r="O505" t="n">
        <v>19431.82</v>
      </c>
      <c r="P505" t="n">
        <v>67.43000000000001</v>
      </c>
      <c r="Q505" t="n">
        <v>204.14</v>
      </c>
      <c r="R505" t="n">
        <v>25.1</v>
      </c>
      <c r="S505" t="n">
        <v>17.37</v>
      </c>
      <c r="T505" t="n">
        <v>1763.77</v>
      </c>
      <c r="U505" t="n">
        <v>0.6899999999999999</v>
      </c>
      <c r="V505" t="n">
        <v>0.75</v>
      </c>
      <c r="W505" t="n">
        <v>1.14</v>
      </c>
      <c r="X505" t="n">
        <v>0.1</v>
      </c>
      <c r="Y505" t="n">
        <v>1</v>
      </c>
      <c r="Z505" t="n">
        <v>10</v>
      </c>
    </row>
    <row r="506">
      <c r="A506" t="n">
        <v>41</v>
      </c>
      <c r="B506" t="n">
        <v>70</v>
      </c>
      <c r="C506" t="inlineStr">
        <is>
          <t xml:space="preserve">CONCLUIDO	</t>
        </is>
      </c>
      <c r="D506" t="n">
        <v>10.8824</v>
      </c>
      <c r="E506" t="n">
        <v>9.19</v>
      </c>
      <c r="F506" t="n">
        <v>6.79</v>
      </c>
      <c r="G506" t="n">
        <v>67.88</v>
      </c>
      <c r="H506" t="n">
        <v>1.28</v>
      </c>
      <c r="I506" t="n">
        <v>6</v>
      </c>
      <c r="J506" t="n">
        <v>156.01</v>
      </c>
      <c r="K506" t="n">
        <v>47.83</v>
      </c>
      <c r="L506" t="n">
        <v>11.25</v>
      </c>
      <c r="M506" t="n">
        <v>4</v>
      </c>
      <c r="N506" t="n">
        <v>26.93</v>
      </c>
      <c r="O506" t="n">
        <v>19475.23</v>
      </c>
      <c r="P506" t="n">
        <v>66.89</v>
      </c>
      <c r="Q506" t="n">
        <v>204.14</v>
      </c>
      <c r="R506" t="n">
        <v>24.87</v>
      </c>
      <c r="S506" t="n">
        <v>17.37</v>
      </c>
      <c r="T506" t="n">
        <v>1645.32</v>
      </c>
      <c r="U506" t="n">
        <v>0.7</v>
      </c>
      <c r="V506" t="n">
        <v>0.75</v>
      </c>
      <c r="W506" t="n">
        <v>1.14</v>
      </c>
      <c r="X506" t="n">
        <v>0.1</v>
      </c>
      <c r="Y506" t="n">
        <v>1</v>
      </c>
      <c r="Z506" t="n">
        <v>10</v>
      </c>
    </row>
    <row r="507">
      <c r="A507" t="n">
        <v>42</v>
      </c>
      <c r="B507" t="n">
        <v>70</v>
      </c>
      <c r="C507" t="inlineStr">
        <is>
          <t xml:space="preserve">CONCLUIDO	</t>
        </is>
      </c>
      <c r="D507" t="n">
        <v>10.8807</v>
      </c>
      <c r="E507" t="n">
        <v>9.19</v>
      </c>
      <c r="F507" t="n">
        <v>6.79</v>
      </c>
      <c r="G507" t="n">
        <v>67.89</v>
      </c>
      <c r="H507" t="n">
        <v>1.3</v>
      </c>
      <c r="I507" t="n">
        <v>6</v>
      </c>
      <c r="J507" t="n">
        <v>156.36</v>
      </c>
      <c r="K507" t="n">
        <v>47.83</v>
      </c>
      <c r="L507" t="n">
        <v>11.5</v>
      </c>
      <c r="M507" t="n">
        <v>4</v>
      </c>
      <c r="N507" t="n">
        <v>27.03</v>
      </c>
      <c r="O507" t="n">
        <v>19518.67</v>
      </c>
      <c r="P507" t="n">
        <v>66.70999999999999</v>
      </c>
      <c r="Q507" t="n">
        <v>204.16</v>
      </c>
      <c r="R507" t="n">
        <v>24.84</v>
      </c>
      <c r="S507" t="n">
        <v>17.37</v>
      </c>
      <c r="T507" t="n">
        <v>1631.56</v>
      </c>
      <c r="U507" t="n">
        <v>0.7</v>
      </c>
      <c r="V507" t="n">
        <v>0.75</v>
      </c>
      <c r="W507" t="n">
        <v>1.15</v>
      </c>
      <c r="X507" t="n">
        <v>0.1</v>
      </c>
      <c r="Y507" t="n">
        <v>1</v>
      </c>
      <c r="Z507" t="n">
        <v>10</v>
      </c>
    </row>
    <row r="508">
      <c r="A508" t="n">
        <v>43</v>
      </c>
      <c r="B508" t="n">
        <v>70</v>
      </c>
      <c r="C508" t="inlineStr">
        <is>
          <t xml:space="preserve">CONCLUIDO	</t>
        </is>
      </c>
      <c r="D508" t="n">
        <v>10.9399</v>
      </c>
      <c r="E508" t="n">
        <v>9.140000000000001</v>
      </c>
      <c r="F508" t="n">
        <v>6.77</v>
      </c>
      <c r="G508" t="n">
        <v>81.22</v>
      </c>
      <c r="H508" t="n">
        <v>1.33</v>
      </c>
      <c r="I508" t="n">
        <v>5</v>
      </c>
      <c r="J508" t="n">
        <v>156.71</v>
      </c>
      <c r="K508" t="n">
        <v>47.83</v>
      </c>
      <c r="L508" t="n">
        <v>11.75</v>
      </c>
      <c r="M508" t="n">
        <v>3</v>
      </c>
      <c r="N508" t="n">
        <v>27.14</v>
      </c>
      <c r="O508" t="n">
        <v>19562.15</v>
      </c>
      <c r="P508" t="n">
        <v>65.5</v>
      </c>
      <c r="Q508" t="n">
        <v>204.14</v>
      </c>
      <c r="R508" t="n">
        <v>24.26</v>
      </c>
      <c r="S508" t="n">
        <v>17.37</v>
      </c>
      <c r="T508" t="n">
        <v>1349.66</v>
      </c>
      <c r="U508" t="n">
        <v>0.72</v>
      </c>
      <c r="V508" t="n">
        <v>0.75</v>
      </c>
      <c r="W508" t="n">
        <v>1.14</v>
      </c>
      <c r="X508" t="n">
        <v>0.08</v>
      </c>
      <c r="Y508" t="n">
        <v>1</v>
      </c>
      <c r="Z508" t="n">
        <v>10</v>
      </c>
    </row>
    <row r="509">
      <c r="A509" t="n">
        <v>44</v>
      </c>
      <c r="B509" t="n">
        <v>70</v>
      </c>
      <c r="C509" t="inlineStr">
        <is>
          <t xml:space="preserve">CONCLUIDO	</t>
        </is>
      </c>
      <c r="D509" t="n">
        <v>10.9283</v>
      </c>
      <c r="E509" t="n">
        <v>9.15</v>
      </c>
      <c r="F509" t="n">
        <v>6.78</v>
      </c>
      <c r="G509" t="n">
        <v>81.33</v>
      </c>
      <c r="H509" t="n">
        <v>1.35</v>
      </c>
      <c r="I509" t="n">
        <v>5</v>
      </c>
      <c r="J509" t="n">
        <v>157.07</v>
      </c>
      <c r="K509" t="n">
        <v>47.83</v>
      </c>
      <c r="L509" t="n">
        <v>12</v>
      </c>
      <c r="M509" t="n">
        <v>3</v>
      </c>
      <c r="N509" t="n">
        <v>27.24</v>
      </c>
      <c r="O509" t="n">
        <v>19605.66</v>
      </c>
      <c r="P509" t="n">
        <v>65.90000000000001</v>
      </c>
      <c r="Q509" t="n">
        <v>204.14</v>
      </c>
      <c r="R509" t="n">
        <v>24.58</v>
      </c>
      <c r="S509" t="n">
        <v>17.37</v>
      </c>
      <c r="T509" t="n">
        <v>1505.96</v>
      </c>
      <c r="U509" t="n">
        <v>0.71</v>
      </c>
      <c r="V509" t="n">
        <v>0.75</v>
      </c>
      <c r="W509" t="n">
        <v>1.14</v>
      </c>
      <c r="X509" t="n">
        <v>0.09</v>
      </c>
      <c r="Y509" t="n">
        <v>1</v>
      </c>
      <c r="Z509" t="n">
        <v>10</v>
      </c>
    </row>
    <row r="510">
      <c r="A510" t="n">
        <v>45</v>
      </c>
      <c r="B510" t="n">
        <v>70</v>
      </c>
      <c r="C510" t="inlineStr">
        <is>
          <t xml:space="preserve">CONCLUIDO	</t>
        </is>
      </c>
      <c r="D510" t="n">
        <v>10.9319</v>
      </c>
      <c r="E510" t="n">
        <v>9.15</v>
      </c>
      <c r="F510" t="n">
        <v>6.77</v>
      </c>
      <c r="G510" t="n">
        <v>81.3</v>
      </c>
      <c r="H510" t="n">
        <v>1.38</v>
      </c>
      <c r="I510" t="n">
        <v>5</v>
      </c>
      <c r="J510" t="n">
        <v>157.42</v>
      </c>
      <c r="K510" t="n">
        <v>47.83</v>
      </c>
      <c r="L510" t="n">
        <v>12.25</v>
      </c>
      <c r="M510" t="n">
        <v>3</v>
      </c>
      <c r="N510" t="n">
        <v>27.34</v>
      </c>
      <c r="O510" t="n">
        <v>19649.2</v>
      </c>
      <c r="P510" t="n">
        <v>66.06</v>
      </c>
      <c r="Q510" t="n">
        <v>204.18</v>
      </c>
      <c r="R510" t="n">
        <v>24.38</v>
      </c>
      <c r="S510" t="n">
        <v>17.37</v>
      </c>
      <c r="T510" t="n">
        <v>1406.23</v>
      </c>
      <c r="U510" t="n">
        <v>0.71</v>
      </c>
      <c r="V510" t="n">
        <v>0.75</v>
      </c>
      <c r="W510" t="n">
        <v>1.15</v>
      </c>
      <c r="X510" t="n">
        <v>0.08</v>
      </c>
      <c r="Y510" t="n">
        <v>1</v>
      </c>
      <c r="Z510" t="n">
        <v>10</v>
      </c>
    </row>
    <row r="511">
      <c r="A511" t="n">
        <v>46</v>
      </c>
      <c r="B511" t="n">
        <v>70</v>
      </c>
      <c r="C511" t="inlineStr">
        <is>
          <t xml:space="preserve">CONCLUIDO	</t>
        </is>
      </c>
      <c r="D511" t="n">
        <v>10.9339</v>
      </c>
      <c r="E511" t="n">
        <v>9.15</v>
      </c>
      <c r="F511" t="n">
        <v>6.77</v>
      </c>
      <c r="G511" t="n">
        <v>81.28</v>
      </c>
      <c r="H511" t="n">
        <v>1.4</v>
      </c>
      <c r="I511" t="n">
        <v>5</v>
      </c>
      <c r="J511" t="n">
        <v>157.77</v>
      </c>
      <c r="K511" t="n">
        <v>47.83</v>
      </c>
      <c r="L511" t="n">
        <v>12.5</v>
      </c>
      <c r="M511" t="n">
        <v>3</v>
      </c>
      <c r="N511" t="n">
        <v>27.45</v>
      </c>
      <c r="O511" t="n">
        <v>19692.79</v>
      </c>
      <c r="P511" t="n">
        <v>65.84</v>
      </c>
      <c r="Q511" t="n">
        <v>204.14</v>
      </c>
      <c r="R511" t="n">
        <v>24.44</v>
      </c>
      <c r="S511" t="n">
        <v>17.37</v>
      </c>
      <c r="T511" t="n">
        <v>1439.23</v>
      </c>
      <c r="U511" t="n">
        <v>0.71</v>
      </c>
      <c r="V511" t="n">
        <v>0.75</v>
      </c>
      <c r="W511" t="n">
        <v>1.14</v>
      </c>
      <c r="X511" t="n">
        <v>0.08</v>
      </c>
      <c r="Y511" t="n">
        <v>1</v>
      </c>
      <c r="Z511" t="n">
        <v>10</v>
      </c>
    </row>
    <row r="512">
      <c r="A512" t="n">
        <v>47</v>
      </c>
      <c r="B512" t="n">
        <v>70</v>
      </c>
      <c r="C512" t="inlineStr">
        <is>
          <t xml:space="preserve">CONCLUIDO	</t>
        </is>
      </c>
      <c r="D512" t="n">
        <v>10.9276</v>
      </c>
      <c r="E512" t="n">
        <v>9.15</v>
      </c>
      <c r="F512" t="n">
        <v>6.78</v>
      </c>
      <c r="G512" t="n">
        <v>81.34</v>
      </c>
      <c r="H512" t="n">
        <v>1.43</v>
      </c>
      <c r="I512" t="n">
        <v>5</v>
      </c>
      <c r="J512" t="n">
        <v>158.13</v>
      </c>
      <c r="K512" t="n">
        <v>47.83</v>
      </c>
      <c r="L512" t="n">
        <v>12.75</v>
      </c>
      <c r="M512" t="n">
        <v>3</v>
      </c>
      <c r="N512" t="n">
        <v>27.55</v>
      </c>
      <c r="O512" t="n">
        <v>19736.4</v>
      </c>
      <c r="P512" t="n">
        <v>65.7</v>
      </c>
      <c r="Q512" t="n">
        <v>204.15</v>
      </c>
      <c r="R512" t="n">
        <v>24.54</v>
      </c>
      <c r="S512" t="n">
        <v>17.37</v>
      </c>
      <c r="T512" t="n">
        <v>1486.98</v>
      </c>
      <c r="U512" t="n">
        <v>0.71</v>
      </c>
      <c r="V512" t="n">
        <v>0.75</v>
      </c>
      <c r="W512" t="n">
        <v>1.15</v>
      </c>
      <c r="X512" t="n">
        <v>0.09</v>
      </c>
      <c r="Y512" t="n">
        <v>1</v>
      </c>
      <c r="Z512" t="n">
        <v>10</v>
      </c>
    </row>
    <row r="513">
      <c r="A513" t="n">
        <v>48</v>
      </c>
      <c r="B513" t="n">
        <v>70</v>
      </c>
      <c r="C513" t="inlineStr">
        <is>
          <t xml:space="preserve">CONCLUIDO	</t>
        </is>
      </c>
      <c r="D513" t="n">
        <v>10.9386</v>
      </c>
      <c r="E513" t="n">
        <v>9.140000000000001</v>
      </c>
      <c r="F513" t="n">
        <v>6.77</v>
      </c>
      <c r="G513" t="n">
        <v>81.23</v>
      </c>
      <c r="H513" t="n">
        <v>1.45</v>
      </c>
      <c r="I513" t="n">
        <v>5</v>
      </c>
      <c r="J513" t="n">
        <v>158.48</v>
      </c>
      <c r="K513" t="n">
        <v>47.83</v>
      </c>
      <c r="L513" t="n">
        <v>13</v>
      </c>
      <c r="M513" t="n">
        <v>3</v>
      </c>
      <c r="N513" t="n">
        <v>27.65</v>
      </c>
      <c r="O513" t="n">
        <v>19780.06</v>
      </c>
      <c r="P513" t="n">
        <v>65.14</v>
      </c>
      <c r="Q513" t="n">
        <v>204.14</v>
      </c>
      <c r="R513" t="n">
        <v>24.31</v>
      </c>
      <c r="S513" t="n">
        <v>17.37</v>
      </c>
      <c r="T513" t="n">
        <v>1370.07</v>
      </c>
      <c r="U513" t="n">
        <v>0.71</v>
      </c>
      <c r="V513" t="n">
        <v>0.75</v>
      </c>
      <c r="W513" t="n">
        <v>1.14</v>
      </c>
      <c r="X513" t="n">
        <v>0.08</v>
      </c>
      <c r="Y513" t="n">
        <v>1</v>
      </c>
      <c r="Z513" t="n">
        <v>10</v>
      </c>
    </row>
    <row r="514">
      <c r="A514" t="n">
        <v>49</v>
      </c>
      <c r="B514" t="n">
        <v>70</v>
      </c>
      <c r="C514" t="inlineStr">
        <is>
          <t xml:space="preserve">CONCLUIDO	</t>
        </is>
      </c>
      <c r="D514" t="n">
        <v>10.9442</v>
      </c>
      <c r="E514" t="n">
        <v>9.140000000000001</v>
      </c>
      <c r="F514" t="n">
        <v>6.76</v>
      </c>
      <c r="G514" t="n">
        <v>81.17</v>
      </c>
      <c r="H514" t="n">
        <v>1.48</v>
      </c>
      <c r="I514" t="n">
        <v>5</v>
      </c>
      <c r="J514" t="n">
        <v>158.84</v>
      </c>
      <c r="K514" t="n">
        <v>47.83</v>
      </c>
      <c r="L514" t="n">
        <v>13.25</v>
      </c>
      <c r="M514" t="n">
        <v>3</v>
      </c>
      <c r="N514" t="n">
        <v>27.76</v>
      </c>
      <c r="O514" t="n">
        <v>19823.75</v>
      </c>
      <c r="P514" t="n">
        <v>64.67</v>
      </c>
      <c r="Q514" t="n">
        <v>204.16</v>
      </c>
      <c r="R514" t="n">
        <v>24.17</v>
      </c>
      <c r="S514" t="n">
        <v>17.37</v>
      </c>
      <c r="T514" t="n">
        <v>1301.65</v>
      </c>
      <c r="U514" t="n">
        <v>0.72</v>
      </c>
      <c r="V514" t="n">
        <v>0.75</v>
      </c>
      <c r="W514" t="n">
        <v>1.14</v>
      </c>
      <c r="X514" t="n">
        <v>0.07000000000000001</v>
      </c>
      <c r="Y514" t="n">
        <v>1</v>
      </c>
      <c r="Z514" t="n">
        <v>10</v>
      </c>
    </row>
    <row r="515">
      <c r="A515" t="n">
        <v>50</v>
      </c>
      <c r="B515" t="n">
        <v>70</v>
      </c>
      <c r="C515" t="inlineStr">
        <is>
          <t xml:space="preserve">CONCLUIDO	</t>
        </is>
      </c>
      <c r="D515" t="n">
        <v>10.9466</v>
      </c>
      <c r="E515" t="n">
        <v>9.140000000000001</v>
      </c>
      <c r="F515" t="n">
        <v>6.76</v>
      </c>
      <c r="G515" t="n">
        <v>81.15000000000001</v>
      </c>
      <c r="H515" t="n">
        <v>1.5</v>
      </c>
      <c r="I515" t="n">
        <v>5</v>
      </c>
      <c r="J515" t="n">
        <v>159.19</v>
      </c>
      <c r="K515" t="n">
        <v>47.83</v>
      </c>
      <c r="L515" t="n">
        <v>13.5</v>
      </c>
      <c r="M515" t="n">
        <v>3</v>
      </c>
      <c r="N515" t="n">
        <v>27.86</v>
      </c>
      <c r="O515" t="n">
        <v>19867.59</v>
      </c>
      <c r="P515" t="n">
        <v>63.91</v>
      </c>
      <c r="Q515" t="n">
        <v>204.14</v>
      </c>
      <c r="R515" t="n">
        <v>24.03</v>
      </c>
      <c r="S515" t="n">
        <v>17.37</v>
      </c>
      <c r="T515" t="n">
        <v>1230.66</v>
      </c>
      <c r="U515" t="n">
        <v>0.72</v>
      </c>
      <c r="V515" t="n">
        <v>0.76</v>
      </c>
      <c r="W515" t="n">
        <v>1.14</v>
      </c>
      <c r="X515" t="n">
        <v>0.07000000000000001</v>
      </c>
      <c r="Y515" t="n">
        <v>1</v>
      </c>
      <c r="Z515" t="n">
        <v>10</v>
      </c>
    </row>
    <row r="516">
      <c r="A516" t="n">
        <v>51</v>
      </c>
      <c r="B516" t="n">
        <v>70</v>
      </c>
      <c r="C516" t="inlineStr">
        <is>
          <t xml:space="preserve">CONCLUIDO	</t>
        </is>
      </c>
      <c r="D516" t="n">
        <v>10.9383</v>
      </c>
      <c r="E516" t="n">
        <v>9.140000000000001</v>
      </c>
      <c r="F516" t="n">
        <v>6.77</v>
      </c>
      <c r="G516" t="n">
        <v>81.23</v>
      </c>
      <c r="H516" t="n">
        <v>1.53</v>
      </c>
      <c r="I516" t="n">
        <v>5</v>
      </c>
      <c r="J516" t="n">
        <v>159.55</v>
      </c>
      <c r="K516" t="n">
        <v>47.83</v>
      </c>
      <c r="L516" t="n">
        <v>13.75</v>
      </c>
      <c r="M516" t="n">
        <v>3</v>
      </c>
      <c r="N516" t="n">
        <v>27.97</v>
      </c>
      <c r="O516" t="n">
        <v>19911.36</v>
      </c>
      <c r="P516" t="n">
        <v>63.14</v>
      </c>
      <c r="Q516" t="n">
        <v>204.14</v>
      </c>
      <c r="R516" t="n">
        <v>24.18</v>
      </c>
      <c r="S516" t="n">
        <v>17.37</v>
      </c>
      <c r="T516" t="n">
        <v>1306.72</v>
      </c>
      <c r="U516" t="n">
        <v>0.72</v>
      </c>
      <c r="V516" t="n">
        <v>0.75</v>
      </c>
      <c r="W516" t="n">
        <v>1.15</v>
      </c>
      <c r="X516" t="n">
        <v>0.08</v>
      </c>
      <c r="Y516" t="n">
        <v>1</v>
      </c>
      <c r="Z516" t="n">
        <v>10</v>
      </c>
    </row>
    <row r="517">
      <c r="A517" t="n">
        <v>52</v>
      </c>
      <c r="B517" t="n">
        <v>70</v>
      </c>
      <c r="C517" t="inlineStr">
        <is>
          <t xml:space="preserve">CONCLUIDO	</t>
        </is>
      </c>
      <c r="D517" t="n">
        <v>10.9396</v>
      </c>
      <c r="E517" t="n">
        <v>9.140000000000001</v>
      </c>
      <c r="F517" t="n">
        <v>6.77</v>
      </c>
      <c r="G517" t="n">
        <v>81.22</v>
      </c>
      <c r="H517" t="n">
        <v>1.55</v>
      </c>
      <c r="I517" t="n">
        <v>5</v>
      </c>
      <c r="J517" t="n">
        <v>159.9</v>
      </c>
      <c r="K517" t="n">
        <v>47.83</v>
      </c>
      <c r="L517" t="n">
        <v>14</v>
      </c>
      <c r="M517" t="n">
        <v>3</v>
      </c>
      <c r="N517" t="n">
        <v>28.07</v>
      </c>
      <c r="O517" t="n">
        <v>19955.16</v>
      </c>
      <c r="P517" t="n">
        <v>62.95</v>
      </c>
      <c r="Q517" t="n">
        <v>204.14</v>
      </c>
      <c r="R517" t="n">
        <v>24.2</v>
      </c>
      <c r="S517" t="n">
        <v>17.37</v>
      </c>
      <c r="T517" t="n">
        <v>1318.73</v>
      </c>
      <c r="U517" t="n">
        <v>0.72</v>
      </c>
      <c r="V517" t="n">
        <v>0.75</v>
      </c>
      <c r="W517" t="n">
        <v>1.15</v>
      </c>
      <c r="X517" t="n">
        <v>0.08</v>
      </c>
      <c r="Y517" t="n">
        <v>1</v>
      </c>
      <c r="Z517" t="n">
        <v>10</v>
      </c>
    </row>
    <row r="518">
      <c r="A518" t="n">
        <v>53</v>
      </c>
      <c r="B518" t="n">
        <v>70</v>
      </c>
      <c r="C518" t="inlineStr">
        <is>
          <t xml:space="preserve">CONCLUIDO	</t>
        </is>
      </c>
      <c r="D518" t="n">
        <v>10.9333</v>
      </c>
      <c r="E518" t="n">
        <v>9.15</v>
      </c>
      <c r="F518" t="n">
        <v>6.77</v>
      </c>
      <c r="G518" t="n">
        <v>81.28</v>
      </c>
      <c r="H518" t="n">
        <v>1.58</v>
      </c>
      <c r="I518" t="n">
        <v>5</v>
      </c>
      <c r="J518" t="n">
        <v>160.26</v>
      </c>
      <c r="K518" t="n">
        <v>47.83</v>
      </c>
      <c r="L518" t="n">
        <v>14.25</v>
      </c>
      <c r="M518" t="n">
        <v>2</v>
      </c>
      <c r="N518" t="n">
        <v>28.18</v>
      </c>
      <c r="O518" t="n">
        <v>19998.99</v>
      </c>
      <c r="P518" t="n">
        <v>62.6</v>
      </c>
      <c r="Q518" t="n">
        <v>204.14</v>
      </c>
      <c r="R518" t="n">
        <v>24.45</v>
      </c>
      <c r="S518" t="n">
        <v>17.37</v>
      </c>
      <c r="T518" t="n">
        <v>1440.48</v>
      </c>
      <c r="U518" t="n">
        <v>0.71</v>
      </c>
      <c r="V518" t="n">
        <v>0.75</v>
      </c>
      <c r="W518" t="n">
        <v>1.14</v>
      </c>
      <c r="X518" t="n">
        <v>0.08</v>
      </c>
      <c r="Y518" t="n">
        <v>1</v>
      </c>
      <c r="Z518" t="n">
        <v>10</v>
      </c>
    </row>
    <row r="519">
      <c r="A519" t="n">
        <v>54</v>
      </c>
      <c r="B519" t="n">
        <v>70</v>
      </c>
      <c r="C519" t="inlineStr">
        <is>
          <t xml:space="preserve">CONCLUIDO	</t>
        </is>
      </c>
      <c r="D519" t="n">
        <v>10.9316</v>
      </c>
      <c r="E519" t="n">
        <v>9.15</v>
      </c>
      <c r="F519" t="n">
        <v>6.78</v>
      </c>
      <c r="G519" t="n">
        <v>81.3</v>
      </c>
      <c r="H519" t="n">
        <v>1.6</v>
      </c>
      <c r="I519" t="n">
        <v>5</v>
      </c>
      <c r="J519" t="n">
        <v>160.61</v>
      </c>
      <c r="K519" t="n">
        <v>47.83</v>
      </c>
      <c r="L519" t="n">
        <v>14.5</v>
      </c>
      <c r="M519" t="n">
        <v>1</v>
      </c>
      <c r="N519" t="n">
        <v>28.28</v>
      </c>
      <c r="O519" t="n">
        <v>20042.86</v>
      </c>
      <c r="P519" t="n">
        <v>62.5</v>
      </c>
      <c r="Q519" t="n">
        <v>204.14</v>
      </c>
      <c r="R519" t="n">
        <v>24.36</v>
      </c>
      <c r="S519" t="n">
        <v>17.37</v>
      </c>
      <c r="T519" t="n">
        <v>1398.51</v>
      </c>
      <c r="U519" t="n">
        <v>0.71</v>
      </c>
      <c r="V519" t="n">
        <v>0.75</v>
      </c>
      <c r="W519" t="n">
        <v>1.15</v>
      </c>
      <c r="X519" t="n">
        <v>0.08</v>
      </c>
      <c r="Y519" t="n">
        <v>1</v>
      </c>
      <c r="Z519" t="n">
        <v>10</v>
      </c>
    </row>
    <row r="520">
      <c r="A520" t="n">
        <v>55</v>
      </c>
      <c r="B520" t="n">
        <v>70</v>
      </c>
      <c r="C520" t="inlineStr">
        <is>
          <t xml:space="preserve">CONCLUIDO	</t>
        </is>
      </c>
      <c r="D520" t="n">
        <v>10.931</v>
      </c>
      <c r="E520" t="n">
        <v>9.15</v>
      </c>
      <c r="F520" t="n">
        <v>6.78</v>
      </c>
      <c r="G520" t="n">
        <v>81.31</v>
      </c>
      <c r="H520" t="n">
        <v>1.62</v>
      </c>
      <c r="I520" t="n">
        <v>5</v>
      </c>
      <c r="J520" t="n">
        <v>160.97</v>
      </c>
      <c r="K520" t="n">
        <v>47.83</v>
      </c>
      <c r="L520" t="n">
        <v>14.75</v>
      </c>
      <c r="M520" t="n">
        <v>1</v>
      </c>
      <c r="N520" t="n">
        <v>28.39</v>
      </c>
      <c r="O520" t="n">
        <v>20086.77</v>
      </c>
      <c r="P520" t="n">
        <v>62.39</v>
      </c>
      <c r="Q520" t="n">
        <v>204.14</v>
      </c>
      <c r="R520" t="n">
        <v>24.4</v>
      </c>
      <c r="S520" t="n">
        <v>17.37</v>
      </c>
      <c r="T520" t="n">
        <v>1417.13</v>
      </c>
      <c r="U520" t="n">
        <v>0.71</v>
      </c>
      <c r="V520" t="n">
        <v>0.75</v>
      </c>
      <c r="W520" t="n">
        <v>1.15</v>
      </c>
      <c r="X520" t="n">
        <v>0.08</v>
      </c>
      <c r="Y520" t="n">
        <v>1</v>
      </c>
      <c r="Z520" t="n">
        <v>10</v>
      </c>
    </row>
    <row r="521">
      <c r="A521" t="n">
        <v>56</v>
      </c>
      <c r="B521" t="n">
        <v>70</v>
      </c>
      <c r="C521" t="inlineStr">
        <is>
          <t xml:space="preserve">CONCLUIDO	</t>
        </is>
      </c>
      <c r="D521" t="n">
        <v>10.9353</v>
      </c>
      <c r="E521" t="n">
        <v>9.140000000000001</v>
      </c>
      <c r="F521" t="n">
        <v>6.77</v>
      </c>
      <c r="G521" t="n">
        <v>81.26000000000001</v>
      </c>
      <c r="H521" t="n">
        <v>1.65</v>
      </c>
      <c r="I521" t="n">
        <v>5</v>
      </c>
      <c r="J521" t="n">
        <v>161.32</v>
      </c>
      <c r="K521" t="n">
        <v>47.83</v>
      </c>
      <c r="L521" t="n">
        <v>15</v>
      </c>
      <c r="M521" t="n">
        <v>1</v>
      </c>
      <c r="N521" t="n">
        <v>28.5</v>
      </c>
      <c r="O521" t="n">
        <v>20130.71</v>
      </c>
      <c r="P521" t="n">
        <v>62.19</v>
      </c>
      <c r="Q521" t="n">
        <v>204.14</v>
      </c>
      <c r="R521" t="n">
        <v>24.3</v>
      </c>
      <c r="S521" t="n">
        <v>17.37</v>
      </c>
      <c r="T521" t="n">
        <v>1367.07</v>
      </c>
      <c r="U521" t="n">
        <v>0.71</v>
      </c>
      <c r="V521" t="n">
        <v>0.75</v>
      </c>
      <c r="W521" t="n">
        <v>1.15</v>
      </c>
      <c r="X521" t="n">
        <v>0.08</v>
      </c>
      <c r="Y521" t="n">
        <v>1</v>
      </c>
      <c r="Z521" t="n">
        <v>10</v>
      </c>
    </row>
    <row r="522">
      <c r="A522" t="n">
        <v>57</v>
      </c>
      <c r="B522" t="n">
        <v>70</v>
      </c>
      <c r="C522" t="inlineStr">
        <is>
          <t xml:space="preserve">CONCLUIDO	</t>
        </is>
      </c>
      <c r="D522" t="n">
        <v>10.9343</v>
      </c>
      <c r="E522" t="n">
        <v>9.15</v>
      </c>
      <c r="F522" t="n">
        <v>6.77</v>
      </c>
      <c r="G522" t="n">
        <v>81.27</v>
      </c>
      <c r="H522" t="n">
        <v>1.67</v>
      </c>
      <c r="I522" t="n">
        <v>5</v>
      </c>
      <c r="J522" t="n">
        <v>161.68</v>
      </c>
      <c r="K522" t="n">
        <v>47.83</v>
      </c>
      <c r="L522" t="n">
        <v>15.25</v>
      </c>
      <c r="M522" t="n">
        <v>1</v>
      </c>
      <c r="N522" t="n">
        <v>28.6</v>
      </c>
      <c r="O522" t="n">
        <v>20174.69</v>
      </c>
      <c r="P522" t="n">
        <v>62.03</v>
      </c>
      <c r="Q522" t="n">
        <v>204.14</v>
      </c>
      <c r="R522" t="n">
        <v>24.28</v>
      </c>
      <c r="S522" t="n">
        <v>17.37</v>
      </c>
      <c r="T522" t="n">
        <v>1355.61</v>
      </c>
      <c r="U522" t="n">
        <v>0.72</v>
      </c>
      <c r="V522" t="n">
        <v>0.75</v>
      </c>
      <c r="W522" t="n">
        <v>1.15</v>
      </c>
      <c r="X522" t="n">
        <v>0.08</v>
      </c>
      <c r="Y522" t="n">
        <v>1</v>
      </c>
      <c r="Z522" t="n">
        <v>10</v>
      </c>
    </row>
    <row r="523">
      <c r="A523" t="n">
        <v>58</v>
      </c>
      <c r="B523" t="n">
        <v>70</v>
      </c>
      <c r="C523" t="inlineStr">
        <is>
          <t xml:space="preserve">CONCLUIDO	</t>
        </is>
      </c>
      <c r="D523" t="n">
        <v>10.9937</v>
      </c>
      <c r="E523" t="n">
        <v>9.1</v>
      </c>
      <c r="F523" t="n">
        <v>6.75</v>
      </c>
      <c r="G523" t="n">
        <v>101.28</v>
      </c>
      <c r="H523" t="n">
        <v>1.69</v>
      </c>
      <c r="I523" t="n">
        <v>4</v>
      </c>
      <c r="J523" t="n">
        <v>162.04</v>
      </c>
      <c r="K523" t="n">
        <v>47.83</v>
      </c>
      <c r="L523" t="n">
        <v>15.5</v>
      </c>
      <c r="M523" t="n">
        <v>0</v>
      </c>
      <c r="N523" t="n">
        <v>28.71</v>
      </c>
      <c r="O523" t="n">
        <v>20218.71</v>
      </c>
      <c r="P523" t="n">
        <v>61.77</v>
      </c>
      <c r="Q523" t="n">
        <v>204.14</v>
      </c>
      <c r="R523" t="n">
        <v>23.65</v>
      </c>
      <c r="S523" t="n">
        <v>17.37</v>
      </c>
      <c r="T523" t="n">
        <v>1049.34</v>
      </c>
      <c r="U523" t="n">
        <v>0.73</v>
      </c>
      <c r="V523" t="n">
        <v>0.76</v>
      </c>
      <c r="W523" t="n">
        <v>1.15</v>
      </c>
      <c r="X523" t="n">
        <v>0.06</v>
      </c>
      <c r="Y523" t="n">
        <v>1</v>
      </c>
      <c r="Z523" t="n">
        <v>10</v>
      </c>
    </row>
    <row r="524">
      <c r="A524" t="n">
        <v>0</v>
      </c>
      <c r="B524" t="n">
        <v>90</v>
      </c>
      <c r="C524" t="inlineStr">
        <is>
          <t xml:space="preserve">CONCLUIDO	</t>
        </is>
      </c>
      <c r="D524" t="n">
        <v>7.3919</v>
      </c>
      <c r="E524" t="n">
        <v>13.53</v>
      </c>
      <c r="F524" t="n">
        <v>8.300000000000001</v>
      </c>
      <c r="G524" t="n">
        <v>6.3</v>
      </c>
      <c r="H524" t="n">
        <v>0.1</v>
      </c>
      <c r="I524" t="n">
        <v>79</v>
      </c>
      <c r="J524" t="n">
        <v>176.73</v>
      </c>
      <c r="K524" t="n">
        <v>52.44</v>
      </c>
      <c r="L524" t="n">
        <v>1</v>
      </c>
      <c r="M524" t="n">
        <v>77</v>
      </c>
      <c r="N524" t="n">
        <v>33.29</v>
      </c>
      <c r="O524" t="n">
        <v>22031.19</v>
      </c>
      <c r="P524" t="n">
        <v>108.92</v>
      </c>
      <c r="Q524" t="n">
        <v>204.2</v>
      </c>
      <c r="R524" t="n">
        <v>71.78</v>
      </c>
      <c r="S524" t="n">
        <v>17.37</v>
      </c>
      <c r="T524" t="n">
        <v>24736.31</v>
      </c>
      <c r="U524" t="n">
        <v>0.24</v>
      </c>
      <c r="V524" t="n">
        <v>0.62</v>
      </c>
      <c r="W524" t="n">
        <v>1.27</v>
      </c>
      <c r="X524" t="n">
        <v>1.6</v>
      </c>
      <c r="Y524" t="n">
        <v>1</v>
      </c>
      <c r="Z524" t="n">
        <v>10</v>
      </c>
    </row>
    <row r="525">
      <c r="A525" t="n">
        <v>1</v>
      </c>
      <c r="B525" t="n">
        <v>90</v>
      </c>
      <c r="C525" t="inlineStr">
        <is>
          <t xml:space="preserve">CONCLUIDO	</t>
        </is>
      </c>
      <c r="D525" t="n">
        <v>8.0023</v>
      </c>
      <c r="E525" t="n">
        <v>12.5</v>
      </c>
      <c r="F525" t="n">
        <v>7.91</v>
      </c>
      <c r="G525" t="n">
        <v>7.78</v>
      </c>
      <c r="H525" t="n">
        <v>0.13</v>
      </c>
      <c r="I525" t="n">
        <v>61</v>
      </c>
      <c r="J525" t="n">
        <v>177.1</v>
      </c>
      <c r="K525" t="n">
        <v>52.44</v>
      </c>
      <c r="L525" t="n">
        <v>1.25</v>
      </c>
      <c r="M525" t="n">
        <v>59</v>
      </c>
      <c r="N525" t="n">
        <v>33.41</v>
      </c>
      <c r="O525" t="n">
        <v>22076.81</v>
      </c>
      <c r="P525" t="n">
        <v>103.55</v>
      </c>
      <c r="Q525" t="n">
        <v>204.17</v>
      </c>
      <c r="R525" t="n">
        <v>59.85</v>
      </c>
      <c r="S525" t="n">
        <v>17.37</v>
      </c>
      <c r="T525" t="n">
        <v>18860.71</v>
      </c>
      <c r="U525" t="n">
        <v>0.29</v>
      </c>
      <c r="V525" t="n">
        <v>0.65</v>
      </c>
      <c r="W525" t="n">
        <v>1.23</v>
      </c>
      <c r="X525" t="n">
        <v>1.21</v>
      </c>
      <c r="Y525" t="n">
        <v>1</v>
      </c>
      <c r="Z525" t="n">
        <v>10</v>
      </c>
    </row>
    <row r="526">
      <c r="A526" t="n">
        <v>2</v>
      </c>
      <c r="B526" t="n">
        <v>90</v>
      </c>
      <c r="C526" t="inlineStr">
        <is>
          <t xml:space="preserve">CONCLUIDO	</t>
        </is>
      </c>
      <c r="D526" t="n">
        <v>8.4459</v>
      </c>
      <c r="E526" t="n">
        <v>11.84</v>
      </c>
      <c r="F526" t="n">
        <v>7.68</v>
      </c>
      <c r="G526" t="n">
        <v>9.4</v>
      </c>
      <c r="H526" t="n">
        <v>0.15</v>
      </c>
      <c r="I526" t="n">
        <v>49</v>
      </c>
      <c r="J526" t="n">
        <v>177.47</v>
      </c>
      <c r="K526" t="n">
        <v>52.44</v>
      </c>
      <c r="L526" t="n">
        <v>1.5</v>
      </c>
      <c r="M526" t="n">
        <v>47</v>
      </c>
      <c r="N526" t="n">
        <v>33.53</v>
      </c>
      <c r="O526" t="n">
        <v>22122.46</v>
      </c>
      <c r="P526" t="n">
        <v>100.39</v>
      </c>
      <c r="Q526" t="n">
        <v>204.19</v>
      </c>
      <c r="R526" t="n">
        <v>52.54</v>
      </c>
      <c r="S526" t="n">
        <v>17.37</v>
      </c>
      <c r="T526" t="n">
        <v>15269.67</v>
      </c>
      <c r="U526" t="n">
        <v>0.33</v>
      </c>
      <c r="V526" t="n">
        <v>0.67</v>
      </c>
      <c r="W526" t="n">
        <v>1.22</v>
      </c>
      <c r="X526" t="n">
        <v>0.98</v>
      </c>
      <c r="Y526" t="n">
        <v>1</v>
      </c>
      <c r="Z526" t="n">
        <v>10</v>
      </c>
    </row>
    <row r="527">
      <c r="A527" t="n">
        <v>3</v>
      </c>
      <c r="B527" t="n">
        <v>90</v>
      </c>
      <c r="C527" t="inlineStr">
        <is>
          <t xml:space="preserve">CONCLUIDO	</t>
        </is>
      </c>
      <c r="D527" t="n">
        <v>8.792299999999999</v>
      </c>
      <c r="E527" t="n">
        <v>11.37</v>
      </c>
      <c r="F527" t="n">
        <v>7.5</v>
      </c>
      <c r="G527" t="n">
        <v>10.97</v>
      </c>
      <c r="H527" t="n">
        <v>0.17</v>
      </c>
      <c r="I527" t="n">
        <v>41</v>
      </c>
      <c r="J527" t="n">
        <v>177.84</v>
      </c>
      <c r="K527" t="n">
        <v>52.44</v>
      </c>
      <c r="L527" t="n">
        <v>1.75</v>
      </c>
      <c r="M527" t="n">
        <v>39</v>
      </c>
      <c r="N527" t="n">
        <v>33.65</v>
      </c>
      <c r="O527" t="n">
        <v>22168.15</v>
      </c>
      <c r="P527" t="n">
        <v>97.81999999999999</v>
      </c>
      <c r="Q527" t="n">
        <v>204.15</v>
      </c>
      <c r="R527" t="n">
        <v>46.69</v>
      </c>
      <c r="S527" t="n">
        <v>17.37</v>
      </c>
      <c r="T527" t="n">
        <v>12380.37</v>
      </c>
      <c r="U527" t="n">
        <v>0.37</v>
      </c>
      <c r="V527" t="n">
        <v>0.68</v>
      </c>
      <c r="W527" t="n">
        <v>1.21</v>
      </c>
      <c r="X527" t="n">
        <v>0.8</v>
      </c>
      <c r="Y527" t="n">
        <v>1</v>
      </c>
      <c r="Z527" t="n">
        <v>10</v>
      </c>
    </row>
    <row r="528">
      <c r="A528" t="n">
        <v>4</v>
      </c>
      <c r="B528" t="n">
        <v>90</v>
      </c>
      <c r="C528" t="inlineStr">
        <is>
          <t xml:space="preserve">CONCLUIDO	</t>
        </is>
      </c>
      <c r="D528" t="n">
        <v>9.0036</v>
      </c>
      <c r="E528" t="n">
        <v>11.11</v>
      </c>
      <c r="F528" t="n">
        <v>7.41</v>
      </c>
      <c r="G528" t="n">
        <v>12.34</v>
      </c>
      <c r="H528" t="n">
        <v>0.2</v>
      </c>
      <c r="I528" t="n">
        <v>36</v>
      </c>
      <c r="J528" t="n">
        <v>178.21</v>
      </c>
      <c r="K528" t="n">
        <v>52.44</v>
      </c>
      <c r="L528" t="n">
        <v>2</v>
      </c>
      <c r="M528" t="n">
        <v>34</v>
      </c>
      <c r="N528" t="n">
        <v>33.77</v>
      </c>
      <c r="O528" t="n">
        <v>22213.89</v>
      </c>
      <c r="P528" t="n">
        <v>96.48999999999999</v>
      </c>
      <c r="Q528" t="n">
        <v>204.2</v>
      </c>
      <c r="R528" t="n">
        <v>43.76</v>
      </c>
      <c r="S528" t="n">
        <v>17.37</v>
      </c>
      <c r="T528" t="n">
        <v>10940.41</v>
      </c>
      <c r="U528" t="n">
        <v>0.4</v>
      </c>
      <c r="V528" t="n">
        <v>0.6899999999999999</v>
      </c>
      <c r="W528" t="n">
        <v>1.2</v>
      </c>
      <c r="X528" t="n">
        <v>0.71</v>
      </c>
      <c r="Y528" t="n">
        <v>1</v>
      </c>
      <c r="Z528" t="n">
        <v>10</v>
      </c>
    </row>
    <row r="529">
      <c r="A529" t="n">
        <v>5</v>
      </c>
      <c r="B529" t="n">
        <v>90</v>
      </c>
      <c r="C529" t="inlineStr">
        <is>
          <t xml:space="preserve">CONCLUIDO	</t>
        </is>
      </c>
      <c r="D529" t="n">
        <v>9.2027</v>
      </c>
      <c r="E529" t="n">
        <v>10.87</v>
      </c>
      <c r="F529" t="n">
        <v>7.31</v>
      </c>
      <c r="G529" t="n">
        <v>13.7</v>
      </c>
      <c r="H529" t="n">
        <v>0.22</v>
      </c>
      <c r="I529" t="n">
        <v>32</v>
      </c>
      <c r="J529" t="n">
        <v>178.59</v>
      </c>
      <c r="K529" t="n">
        <v>52.44</v>
      </c>
      <c r="L529" t="n">
        <v>2.25</v>
      </c>
      <c r="M529" t="n">
        <v>30</v>
      </c>
      <c r="N529" t="n">
        <v>33.89</v>
      </c>
      <c r="O529" t="n">
        <v>22259.66</v>
      </c>
      <c r="P529" t="n">
        <v>94.98999999999999</v>
      </c>
      <c r="Q529" t="n">
        <v>204.17</v>
      </c>
      <c r="R529" t="n">
        <v>41.19</v>
      </c>
      <c r="S529" t="n">
        <v>17.37</v>
      </c>
      <c r="T529" t="n">
        <v>9678.59</v>
      </c>
      <c r="U529" t="n">
        <v>0.42</v>
      </c>
      <c r="V529" t="n">
        <v>0.7</v>
      </c>
      <c r="W529" t="n">
        <v>1.18</v>
      </c>
      <c r="X529" t="n">
        <v>0.62</v>
      </c>
      <c r="Y529" t="n">
        <v>1</v>
      </c>
      <c r="Z529" t="n">
        <v>10</v>
      </c>
    </row>
    <row r="530">
      <c r="A530" t="n">
        <v>6</v>
      </c>
      <c r="B530" t="n">
        <v>90</v>
      </c>
      <c r="C530" t="inlineStr">
        <is>
          <t xml:space="preserve">CONCLUIDO	</t>
        </is>
      </c>
      <c r="D530" t="n">
        <v>9.397</v>
      </c>
      <c r="E530" t="n">
        <v>10.64</v>
      </c>
      <c r="F530" t="n">
        <v>7.23</v>
      </c>
      <c r="G530" t="n">
        <v>15.48</v>
      </c>
      <c r="H530" t="n">
        <v>0.25</v>
      </c>
      <c r="I530" t="n">
        <v>28</v>
      </c>
      <c r="J530" t="n">
        <v>178.96</v>
      </c>
      <c r="K530" t="n">
        <v>52.44</v>
      </c>
      <c r="L530" t="n">
        <v>2.5</v>
      </c>
      <c r="M530" t="n">
        <v>26</v>
      </c>
      <c r="N530" t="n">
        <v>34.02</v>
      </c>
      <c r="O530" t="n">
        <v>22305.48</v>
      </c>
      <c r="P530" t="n">
        <v>93.73999999999999</v>
      </c>
      <c r="Q530" t="n">
        <v>204.14</v>
      </c>
      <c r="R530" t="n">
        <v>38.73</v>
      </c>
      <c r="S530" t="n">
        <v>17.37</v>
      </c>
      <c r="T530" t="n">
        <v>8465.99</v>
      </c>
      <c r="U530" t="n">
        <v>0.45</v>
      </c>
      <c r="V530" t="n">
        <v>0.71</v>
      </c>
      <c r="W530" t="n">
        <v>1.17</v>
      </c>
      <c r="X530" t="n">
        <v>0.53</v>
      </c>
      <c r="Y530" t="n">
        <v>1</v>
      </c>
      <c r="Z530" t="n">
        <v>10</v>
      </c>
    </row>
    <row r="531">
      <c r="A531" t="n">
        <v>7</v>
      </c>
      <c r="B531" t="n">
        <v>90</v>
      </c>
      <c r="C531" t="inlineStr">
        <is>
          <t xml:space="preserve">CONCLUIDO	</t>
        </is>
      </c>
      <c r="D531" t="n">
        <v>9.482900000000001</v>
      </c>
      <c r="E531" t="n">
        <v>10.55</v>
      </c>
      <c r="F531" t="n">
        <v>7.2</v>
      </c>
      <c r="G531" t="n">
        <v>16.62</v>
      </c>
      <c r="H531" t="n">
        <v>0.27</v>
      </c>
      <c r="I531" t="n">
        <v>26</v>
      </c>
      <c r="J531" t="n">
        <v>179.33</v>
      </c>
      <c r="K531" t="n">
        <v>52.44</v>
      </c>
      <c r="L531" t="n">
        <v>2.75</v>
      </c>
      <c r="M531" t="n">
        <v>24</v>
      </c>
      <c r="N531" t="n">
        <v>34.14</v>
      </c>
      <c r="O531" t="n">
        <v>22351.34</v>
      </c>
      <c r="P531" t="n">
        <v>93.23</v>
      </c>
      <c r="Q531" t="n">
        <v>204.16</v>
      </c>
      <c r="R531" t="n">
        <v>37.33</v>
      </c>
      <c r="S531" t="n">
        <v>17.37</v>
      </c>
      <c r="T531" t="n">
        <v>7778.13</v>
      </c>
      <c r="U531" t="n">
        <v>0.47</v>
      </c>
      <c r="V531" t="n">
        <v>0.71</v>
      </c>
      <c r="W531" t="n">
        <v>1.19</v>
      </c>
      <c r="X531" t="n">
        <v>0.51</v>
      </c>
      <c r="Y531" t="n">
        <v>1</v>
      </c>
      <c r="Z531" t="n">
        <v>10</v>
      </c>
    </row>
    <row r="532">
      <c r="A532" t="n">
        <v>8</v>
      </c>
      <c r="B532" t="n">
        <v>90</v>
      </c>
      <c r="C532" t="inlineStr">
        <is>
          <t xml:space="preserve">CONCLUIDO	</t>
        </is>
      </c>
      <c r="D532" t="n">
        <v>9.639799999999999</v>
      </c>
      <c r="E532" t="n">
        <v>10.37</v>
      </c>
      <c r="F532" t="n">
        <v>7.14</v>
      </c>
      <c r="G532" t="n">
        <v>18.61</v>
      </c>
      <c r="H532" t="n">
        <v>0.3</v>
      </c>
      <c r="I532" t="n">
        <v>23</v>
      </c>
      <c r="J532" t="n">
        <v>179.7</v>
      </c>
      <c r="K532" t="n">
        <v>52.44</v>
      </c>
      <c r="L532" t="n">
        <v>3</v>
      </c>
      <c r="M532" t="n">
        <v>21</v>
      </c>
      <c r="N532" t="n">
        <v>34.26</v>
      </c>
      <c r="O532" t="n">
        <v>22397.24</v>
      </c>
      <c r="P532" t="n">
        <v>92.2</v>
      </c>
      <c r="Q532" t="n">
        <v>204.14</v>
      </c>
      <c r="R532" t="n">
        <v>35.73</v>
      </c>
      <c r="S532" t="n">
        <v>17.37</v>
      </c>
      <c r="T532" t="n">
        <v>6991.6</v>
      </c>
      <c r="U532" t="n">
        <v>0.49</v>
      </c>
      <c r="V532" t="n">
        <v>0.72</v>
      </c>
      <c r="W532" t="n">
        <v>1.17</v>
      </c>
      <c r="X532" t="n">
        <v>0.44</v>
      </c>
      <c r="Y532" t="n">
        <v>1</v>
      </c>
      <c r="Z532" t="n">
        <v>10</v>
      </c>
    </row>
    <row r="533">
      <c r="A533" t="n">
        <v>9</v>
      </c>
      <c r="B533" t="n">
        <v>90</v>
      </c>
      <c r="C533" t="inlineStr">
        <is>
          <t xml:space="preserve">CONCLUIDO	</t>
        </is>
      </c>
      <c r="D533" t="n">
        <v>9.701700000000001</v>
      </c>
      <c r="E533" t="n">
        <v>10.31</v>
      </c>
      <c r="F533" t="n">
        <v>7.1</v>
      </c>
      <c r="G533" t="n">
        <v>19.38</v>
      </c>
      <c r="H533" t="n">
        <v>0.32</v>
      </c>
      <c r="I533" t="n">
        <v>22</v>
      </c>
      <c r="J533" t="n">
        <v>180.07</v>
      </c>
      <c r="K533" t="n">
        <v>52.44</v>
      </c>
      <c r="L533" t="n">
        <v>3.25</v>
      </c>
      <c r="M533" t="n">
        <v>20</v>
      </c>
      <c r="N533" t="n">
        <v>34.38</v>
      </c>
      <c r="O533" t="n">
        <v>22443.18</v>
      </c>
      <c r="P533" t="n">
        <v>91.62</v>
      </c>
      <c r="Q533" t="n">
        <v>204.17</v>
      </c>
      <c r="R533" t="n">
        <v>34.67</v>
      </c>
      <c r="S533" t="n">
        <v>17.37</v>
      </c>
      <c r="T533" t="n">
        <v>6469.38</v>
      </c>
      <c r="U533" t="n">
        <v>0.5</v>
      </c>
      <c r="V533" t="n">
        <v>0.72</v>
      </c>
      <c r="W533" t="n">
        <v>1.17</v>
      </c>
      <c r="X533" t="n">
        <v>0.41</v>
      </c>
      <c r="Y533" t="n">
        <v>1</v>
      </c>
      <c r="Z533" t="n">
        <v>10</v>
      </c>
    </row>
    <row r="534">
      <c r="A534" t="n">
        <v>10</v>
      </c>
      <c r="B534" t="n">
        <v>90</v>
      </c>
      <c r="C534" t="inlineStr">
        <is>
          <t xml:space="preserve">CONCLUIDO	</t>
        </is>
      </c>
      <c r="D534" t="n">
        <v>9.801299999999999</v>
      </c>
      <c r="E534" t="n">
        <v>10.2</v>
      </c>
      <c r="F534" t="n">
        <v>7.07</v>
      </c>
      <c r="G534" t="n">
        <v>21.21</v>
      </c>
      <c r="H534" t="n">
        <v>0.34</v>
      </c>
      <c r="I534" t="n">
        <v>20</v>
      </c>
      <c r="J534" t="n">
        <v>180.45</v>
      </c>
      <c r="K534" t="n">
        <v>52.44</v>
      </c>
      <c r="L534" t="n">
        <v>3.5</v>
      </c>
      <c r="M534" t="n">
        <v>18</v>
      </c>
      <c r="N534" t="n">
        <v>34.51</v>
      </c>
      <c r="O534" t="n">
        <v>22489.16</v>
      </c>
      <c r="P534" t="n">
        <v>91.09</v>
      </c>
      <c r="Q534" t="n">
        <v>204.15</v>
      </c>
      <c r="R534" t="n">
        <v>33.81</v>
      </c>
      <c r="S534" t="n">
        <v>17.37</v>
      </c>
      <c r="T534" t="n">
        <v>6045.62</v>
      </c>
      <c r="U534" t="n">
        <v>0.51</v>
      </c>
      <c r="V534" t="n">
        <v>0.72</v>
      </c>
      <c r="W534" t="n">
        <v>1.16</v>
      </c>
      <c r="X534" t="n">
        <v>0.38</v>
      </c>
      <c r="Y534" t="n">
        <v>1</v>
      </c>
      <c r="Z534" t="n">
        <v>10</v>
      </c>
    </row>
    <row r="535">
      <c r="A535" t="n">
        <v>11</v>
      </c>
      <c r="B535" t="n">
        <v>90</v>
      </c>
      <c r="C535" t="inlineStr">
        <is>
          <t xml:space="preserve">CONCLUIDO	</t>
        </is>
      </c>
      <c r="D535" t="n">
        <v>9.8568</v>
      </c>
      <c r="E535" t="n">
        <v>10.15</v>
      </c>
      <c r="F535" t="n">
        <v>7.05</v>
      </c>
      <c r="G535" t="n">
        <v>22.26</v>
      </c>
      <c r="H535" t="n">
        <v>0.37</v>
      </c>
      <c r="I535" t="n">
        <v>19</v>
      </c>
      <c r="J535" t="n">
        <v>180.82</v>
      </c>
      <c r="K535" t="n">
        <v>52.44</v>
      </c>
      <c r="L535" t="n">
        <v>3.75</v>
      </c>
      <c r="M535" t="n">
        <v>17</v>
      </c>
      <c r="N535" t="n">
        <v>34.63</v>
      </c>
      <c r="O535" t="n">
        <v>22535.19</v>
      </c>
      <c r="P535" t="n">
        <v>90.66</v>
      </c>
      <c r="Q535" t="n">
        <v>204.15</v>
      </c>
      <c r="R535" t="n">
        <v>33.07</v>
      </c>
      <c r="S535" t="n">
        <v>17.37</v>
      </c>
      <c r="T535" t="n">
        <v>5682.92</v>
      </c>
      <c r="U535" t="n">
        <v>0.53</v>
      </c>
      <c r="V535" t="n">
        <v>0.72</v>
      </c>
      <c r="W535" t="n">
        <v>1.16</v>
      </c>
      <c r="X535" t="n">
        <v>0.36</v>
      </c>
      <c r="Y535" t="n">
        <v>1</v>
      </c>
      <c r="Z535" t="n">
        <v>10</v>
      </c>
    </row>
    <row r="536">
      <c r="A536" t="n">
        <v>12</v>
      </c>
      <c r="B536" t="n">
        <v>90</v>
      </c>
      <c r="C536" t="inlineStr">
        <is>
          <t xml:space="preserve">CONCLUIDO	</t>
        </is>
      </c>
      <c r="D536" t="n">
        <v>9.9206</v>
      </c>
      <c r="E536" t="n">
        <v>10.08</v>
      </c>
      <c r="F536" t="n">
        <v>7.02</v>
      </c>
      <c r="G536" t="n">
        <v>23.4</v>
      </c>
      <c r="H536" t="n">
        <v>0.39</v>
      </c>
      <c r="I536" t="n">
        <v>18</v>
      </c>
      <c r="J536" t="n">
        <v>181.19</v>
      </c>
      <c r="K536" t="n">
        <v>52.44</v>
      </c>
      <c r="L536" t="n">
        <v>4</v>
      </c>
      <c r="M536" t="n">
        <v>16</v>
      </c>
      <c r="N536" t="n">
        <v>34.75</v>
      </c>
      <c r="O536" t="n">
        <v>22581.25</v>
      </c>
      <c r="P536" t="n">
        <v>89.8</v>
      </c>
      <c r="Q536" t="n">
        <v>204.14</v>
      </c>
      <c r="R536" t="n">
        <v>32.1</v>
      </c>
      <c r="S536" t="n">
        <v>17.37</v>
      </c>
      <c r="T536" t="n">
        <v>5204.22</v>
      </c>
      <c r="U536" t="n">
        <v>0.54</v>
      </c>
      <c r="V536" t="n">
        <v>0.73</v>
      </c>
      <c r="W536" t="n">
        <v>1.16</v>
      </c>
      <c r="X536" t="n">
        <v>0.33</v>
      </c>
      <c r="Y536" t="n">
        <v>1</v>
      </c>
      <c r="Z536" t="n">
        <v>10</v>
      </c>
    </row>
    <row r="537">
      <c r="A537" t="n">
        <v>13</v>
      </c>
      <c r="B537" t="n">
        <v>90</v>
      </c>
      <c r="C537" t="inlineStr">
        <is>
          <t xml:space="preserve">CONCLUIDO	</t>
        </is>
      </c>
      <c r="D537" t="n">
        <v>9.958</v>
      </c>
      <c r="E537" t="n">
        <v>10.04</v>
      </c>
      <c r="F537" t="n">
        <v>7.02</v>
      </c>
      <c r="G537" t="n">
        <v>24.77</v>
      </c>
      <c r="H537" t="n">
        <v>0.42</v>
      </c>
      <c r="I537" t="n">
        <v>17</v>
      </c>
      <c r="J537" t="n">
        <v>181.57</v>
      </c>
      <c r="K537" t="n">
        <v>52.44</v>
      </c>
      <c r="L537" t="n">
        <v>4.25</v>
      </c>
      <c r="M537" t="n">
        <v>15</v>
      </c>
      <c r="N537" t="n">
        <v>34.88</v>
      </c>
      <c r="O537" t="n">
        <v>22627.36</v>
      </c>
      <c r="P537" t="n">
        <v>89.88</v>
      </c>
      <c r="Q537" t="n">
        <v>204.16</v>
      </c>
      <c r="R537" t="n">
        <v>31.95</v>
      </c>
      <c r="S537" t="n">
        <v>17.37</v>
      </c>
      <c r="T537" t="n">
        <v>5131.46</v>
      </c>
      <c r="U537" t="n">
        <v>0.54</v>
      </c>
      <c r="V537" t="n">
        <v>0.73</v>
      </c>
      <c r="W537" t="n">
        <v>1.16</v>
      </c>
      <c r="X537" t="n">
        <v>0.33</v>
      </c>
      <c r="Y537" t="n">
        <v>1</v>
      </c>
      <c r="Z537" t="n">
        <v>10</v>
      </c>
    </row>
    <row r="538">
      <c r="A538" t="n">
        <v>14</v>
      </c>
      <c r="B538" t="n">
        <v>90</v>
      </c>
      <c r="C538" t="inlineStr">
        <is>
          <t xml:space="preserve">CONCLUIDO	</t>
        </is>
      </c>
      <c r="D538" t="n">
        <v>10.0008</v>
      </c>
      <c r="E538" t="n">
        <v>10</v>
      </c>
      <c r="F538" t="n">
        <v>7.01</v>
      </c>
      <c r="G538" t="n">
        <v>26.29</v>
      </c>
      <c r="H538" t="n">
        <v>0.44</v>
      </c>
      <c r="I538" t="n">
        <v>16</v>
      </c>
      <c r="J538" t="n">
        <v>181.94</v>
      </c>
      <c r="K538" t="n">
        <v>52.44</v>
      </c>
      <c r="L538" t="n">
        <v>4.5</v>
      </c>
      <c r="M538" t="n">
        <v>14</v>
      </c>
      <c r="N538" t="n">
        <v>35</v>
      </c>
      <c r="O538" t="n">
        <v>22673.63</v>
      </c>
      <c r="P538" t="n">
        <v>89.59999999999999</v>
      </c>
      <c r="Q538" t="n">
        <v>204.17</v>
      </c>
      <c r="R538" t="n">
        <v>31.81</v>
      </c>
      <c r="S538" t="n">
        <v>17.37</v>
      </c>
      <c r="T538" t="n">
        <v>5066.52</v>
      </c>
      <c r="U538" t="n">
        <v>0.55</v>
      </c>
      <c r="V538" t="n">
        <v>0.73</v>
      </c>
      <c r="W538" t="n">
        <v>1.16</v>
      </c>
      <c r="X538" t="n">
        <v>0.32</v>
      </c>
      <c r="Y538" t="n">
        <v>1</v>
      </c>
      <c r="Z538" t="n">
        <v>10</v>
      </c>
    </row>
    <row r="539">
      <c r="A539" t="n">
        <v>15</v>
      </c>
      <c r="B539" t="n">
        <v>90</v>
      </c>
      <c r="C539" t="inlineStr">
        <is>
          <t xml:space="preserve">CONCLUIDO	</t>
        </is>
      </c>
      <c r="D539" t="n">
        <v>10.0888</v>
      </c>
      <c r="E539" t="n">
        <v>9.91</v>
      </c>
      <c r="F539" t="n">
        <v>6.96</v>
      </c>
      <c r="G539" t="n">
        <v>27.83</v>
      </c>
      <c r="H539" t="n">
        <v>0.46</v>
      </c>
      <c r="I539" t="n">
        <v>15</v>
      </c>
      <c r="J539" t="n">
        <v>182.32</v>
      </c>
      <c r="K539" t="n">
        <v>52.44</v>
      </c>
      <c r="L539" t="n">
        <v>4.75</v>
      </c>
      <c r="M539" t="n">
        <v>13</v>
      </c>
      <c r="N539" t="n">
        <v>35.12</v>
      </c>
      <c r="O539" t="n">
        <v>22719.83</v>
      </c>
      <c r="P539" t="n">
        <v>88.70999999999999</v>
      </c>
      <c r="Q539" t="n">
        <v>204.18</v>
      </c>
      <c r="R539" t="n">
        <v>30.17</v>
      </c>
      <c r="S539" t="n">
        <v>17.37</v>
      </c>
      <c r="T539" t="n">
        <v>4253.98</v>
      </c>
      <c r="U539" t="n">
        <v>0.58</v>
      </c>
      <c r="V539" t="n">
        <v>0.73</v>
      </c>
      <c r="W539" t="n">
        <v>1.16</v>
      </c>
      <c r="X539" t="n">
        <v>0.27</v>
      </c>
      <c r="Y539" t="n">
        <v>1</v>
      </c>
      <c r="Z539" t="n">
        <v>10</v>
      </c>
    </row>
    <row r="540">
      <c r="A540" t="n">
        <v>16</v>
      </c>
      <c r="B540" t="n">
        <v>90</v>
      </c>
      <c r="C540" t="inlineStr">
        <is>
          <t xml:space="preserve">CONCLUIDO	</t>
        </is>
      </c>
      <c r="D540" t="n">
        <v>10.1331</v>
      </c>
      <c r="E540" t="n">
        <v>9.869999999999999</v>
      </c>
      <c r="F540" t="n">
        <v>6.95</v>
      </c>
      <c r="G540" t="n">
        <v>29.79</v>
      </c>
      <c r="H540" t="n">
        <v>0.49</v>
      </c>
      <c r="I540" t="n">
        <v>14</v>
      </c>
      <c r="J540" t="n">
        <v>182.69</v>
      </c>
      <c r="K540" t="n">
        <v>52.44</v>
      </c>
      <c r="L540" t="n">
        <v>5</v>
      </c>
      <c r="M540" t="n">
        <v>12</v>
      </c>
      <c r="N540" t="n">
        <v>35.25</v>
      </c>
      <c r="O540" t="n">
        <v>22766.06</v>
      </c>
      <c r="P540" t="n">
        <v>88.47</v>
      </c>
      <c r="Q540" t="n">
        <v>204.14</v>
      </c>
      <c r="R540" t="n">
        <v>29.82</v>
      </c>
      <c r="S540" t="n">
        <v>17.37</v>
      </c>
      <c r="T540" t="n">
        <v>4080.9</v>
      </c>
      <c r="U540" t="n">
        <v>0.58</v>
      </c>
      <c r="V540" t="n">
        <v>0.73</v>
      </c>
      <c r="W540" t="n">
        <v>1.16</v>
      </c>
      <c r="X540" t="n">
        <v>0.26</v>
      </c>
      <c r="Y540" t="n">
        <v>1</v>
      </c>
      <c r="Z540" t="n">
        <v>10</v>
      </c>
    </row>
    <row r="541">
      <c r="A541" t="n">
        <v>17</v>
      </c>
      <c r="B541" t="n">
        <v>90</v>
      </c>
      <c r="C541" t="inlineStr">
        <is>
          <t xml:space="preserve">CONCLUIDO	</t>
        </is>
      </c>
      <c r="D541" t="n">
        <v>10.1989</v>
      </c>
      <c r="E541" t="n">
        <v>9.800000000000001</v>
      </c>
      <c r="F541" t="n">
        <v>6.92</v>
      </c>
      <c r="G541" t="n">
        <v>31.95</v>
      </c>
      <c r="H541" t="n">
        <v>0.51</v>
      </c>
      <c r="I541" t="n">
        <v>13</v>
      </c>
      <c r="J541" t="n">
        <v>183.07</v>
      </c>
      <c r="K541" t="n">
        <v>52.44</v>
      </c>
      <c r="L541" t="n">
        <v>5.25</v>
      </c>
      <c r="M541" t="n">
        <v>11</v>
      </c>
      <c r="N541" t="n">
        <v>35.37</v>
      </c>
      <c r="O541" t="n">
        <v>22812.34</v>
      </c>
      <c r="P541" t="n">
        <v>87.81999999999999</v>
      </c>
      <c r="Q541" t="n">
        <v>204.14</v>
      </c>
      <c r="R541" t="n">
        <v>29.18</v>
      </c>
      <c r="S541" t="n">
        <v>17.37</v>
      </c>
      <c r="T541" t="n">
        <v>3766.87</v>
      </c>
      <c r="U541" t="n">
        <v>0.6</v>
      </c>
      <c r="V541" t="n">
        <v>0.74</v>
      </c>
      <c r="W541" t="n">
        <v>1.15</v>
      </c>
      <c r="X541" t="n">
        <v>0.23</v>
      </c>
      <c r="Y541" t="n">
        <v>1</v>
      </c>
      <c r="Z541" t="n">
        <v>10</v>
      </c>
    </row>
    <row r="542">
      <c r="A542" t="n">
        <v>18</v>
      </c>
      <c r="B542" t="n">
        <v>90</v>
      </c>
      <c r="C542" t="inlineStr">
        <is>
          <t xml:space="preserve">CONCLUIDO	</t>
        </is>
      </c>
      <c r="D542" t="n">
        <v>10.1992</v>
      </c>
      <c r="E542" t="n">
        <v>9.800000000000001</v>
      </c>
      <c r="F542" t="n">
        <v>6.92</v>
      </c>
      <c r="G542" t="n">
        <v>31.95</v>
      </c>
      <c r="H542" t="n">
        <v>0.53</v>
      </c>
      <c r="I542" t="n">
        <v>13</v>
      </c>
      <c r="J542" t="n">
        <v>183.44</v>
      </c>
      <c r="K542" t="n">
        <v>52.44</v>
      </c>
      <c r="L542" t="n">
        <v>5.5</v>
      </c>
      <c r="M542" t="n">
        <v>11</v>
      </c>
      <c r="N542" t="n">
        <v>35.5</v>
      </c>
      <c r="O542" t="n">
        <v>22858.66</v>
      </c>
      <c r="P542" t="n">
        <v>87.86</v>
      </c>
      <c r="Q542" t="n">
        <v>204.15</v>
      </c>
      <c r="R542" t="n">
        <v>28.98</v>
      </c>
      <c r="S542" t="n">
        <v>17.37</v>
      </c>
      <c r="T542" t="n">
        <v>3668.69</v>
      </c>
      <c r="U542" t="n">
        <v>0.6</v>
      </c>
      <c r="V542" t="n">
        <v>0.74</v>
      </c>
      <c r="W542" t="n">
        <v>1.16</v>
      </c>
      <c r="X542" t="n">
        <v>0.23</v>
      </c>
      <c r="Y542" t="n">
        <v>1</v>
      </c>
      <c r="Z542" t="n">
        <v>10</v>
      </c>
    </row>
    <row r="543">
      <c r="A543" t="n">
        <v>19</v>
      </c>
      <c r="B543" t="n">
        <v>90</v>
      </c>
      <c r="C543" t="inlineStr">
        <is>
          <t xml:space="preserve">CONCLUIDO	</t>
        </is>
      </c>
      <c r="D543" t="n">
        <v>10.2482</v>
      </c>
      <c r="E543" t="n">
        <v>9.76</v>
      </c>
      <c r="F543" t="n">
        <v>6.91</v>
      </c>
      <c r="G543" t="n">
        <v>34.55</v>
      </c>
      <c r="H543" t="n">
        <v>0.55</v>
      </c>
      <c r="I543" t="n">
        <v>12</v>
      </c>
      <c r="J543" t="n">
        <v>183.82</v>
      </c>
      <c r="K543" t="n">
        <v>52.44</v>
      </c>
      <c r="L543" t="n">
        <v>5.75</v>
      </c>
      <c r="M543" t="n">
        <v>10</v>
      </c>
      <c r="N543" t="n">
        <v>35.63</v>
      </c>
      <c r="O543" t="n">
        <v>22905.03</v>
      </c>
      <c r="P543" t="n">
        <v>87.48</v>
      </c>
      <c r="Q543" t="n">
        <v>204.16</v>
      </c>
      <c r="R543" t="n">
        <v>28.82</v>
      </c>
      <c r="S543" t="n">
        <v>17.37</v>
      </c>
      <c r="T543" t="n">
        <v>3590.47</v>
      </c>
      <c r="U543" t="n">
        <v>0.6</v>
      </c>
      <c r="V543" t="n">
        <v>0.74</v>
      </c>
      <c r="W543" t="n">
        <v>1.15</v>
      </c>
      <c r="X543" t="n">
        <v>0.22</v>
      </c>
      <c r="Y543" t="n">
        <v>1</v>
      </c>
      <c r="Z543" t="n">
        <v>10</v>
      </c>
    </row>
    <row r="544">
      <c r="A544" t="n">
        <v>20</v>
      </c>
      <c r="B544" t="n">
        <v>90</v>
      </c>
      <c r="C544" t="inlineStr">
        <is>
          <t xml:space="preserve">CONCLUIDO	</t>
        </is>
      </c>
      <c r="D544" t="n">
        <v>10.2439</v>
      </c>
      <c r="E544" t="n">
        <v>9.76</v>
      </c>
      <c r="F544" t="n">
        <v>6.91</v>
      </c>
      <c r="G544" t="n">
        <v>34.57</v>
      </c>
      <c r="H544" t="n">
        <v>0.58</v>
      </c>
      <c r="I544" t="n">
        <v>12</v>
      </c>
      <c r="J544" t="n">
        <v>184.19</v>
      </c>
      <c r="K544" t="n">
        <v>52.44</v>
      </c>
      <c r="L544" t="n">
        <v>6</v>
      </c>
      <c r="M544" t="n">
        <v>10</v>
      </c>
      <c r="N544" t="n">
        <v>35.75</v>
      </c>
      <c r="O544" t="n">
        <v>22951.43</v>
      </c>
      <c r="P544" t="n">
        <v>87.40000000000001</v>
      </c>
      <c r="Q544" t="n">
        <v>204.14</v>
      </c>
      <c r="R544" t="n">
        <v>28.81</v>
      </c>
      <c r="S544" t="n">
        <v>17.37</v>
      </c>
      <c r="T544" t="n">
        <v>3587.63</v>
      </c>
      <c r="U544" t="n">
        <v>0.6</v>
      </c>
      <c r="V544" t="n">
        <v>0.74</v>
      </c>
      <c r="W544" t="n">
        <v>1.16</v>
      </c>
      <c r="X544" t="n">
        <v>0.22</v>
      </c>
      <c r="Y544" t="n">
        <v>1</v>
      </c>
      <c r="Z544" t="n">
        <v>10</v>
      </c>
    </row>
    <row r="545">
      <c r="A545" t="n">
        <v>21</v>
      </c>
      <c r="B545" t="n">
        <v>90</v>
      </c>
      <c r="C545" t="inlineStr">
        <is>
          <t xml:space="preserve">CONCLUIDO	</t>
        </is>
      </c>
      <c r="D545" t="n">
        <v>10.3217</v>
      </c>
      <c r="E545" t="n">
        <v>9.69</v>
      </c>
      <c r="F545" t="n">
        <v>6.88</v>
      </c>
      <c r="G545" t="n">
        <v>37.51</v>
      </c>
      <c r="H545" t="n">
        <v>0.6</v>
      </c>
      <c r="I545" t="n">
        <v>11</v>
      </c>
      <c r="J545" t="n">
        <v>184.57</v>
      </c>
      <c r="K545" t="n">
        <v>52.44</v>
      </c>
      <c r="L545" t="n">
        <v>6.25</v>
      </c>
      <c r="M545" t="n">
        <v>9</v>
      </c>
      <c r="N545" t="n">
        <v>35.88</v>
      </c>
      <c r="O545" t="n">
        <v>22997.88</v>
      </c>
      <c r="P545" t="n">
        <v>86.51000000000001</v>
      </c>
      <c r="Q545" t="n">
        <v>204.15</v>
      </c>
      <c r="R545" t="n">
        <v>27.64</v>
      </c>
      <c r="S545" t="n">
        <v>17.37</v>
      </c>
      <c r="T545" t="n">
        <v>3008.11</v>
      </c>
      <c r="U545" t="n">
        <v>0.63</v>
      </c>
      <c r="V545" t="n">
        <v>0.74</v>
      </c>
      <c r="W545" t="n">
        <v>1.15</v>
      </c>
      <c r="X545" t="n">
        <v>0.19</v>
      </c>
      <c r="Y545" t="n">
        <v>1</v>
      </c>
      <c r="Z545" t="n">
        <v>10</v>
      </c>
    </row>
    <row r="546">
      <c r="A546" t="n">
        <v>22</v>
      </c>
      <c r="B546" t="n">
        <v>90</v>
      </c>
      <c r="C546" t="inlineStr">
        <is>
          <t xml:space="preserve">CONCLUIDO	</t>
        </is>
      </c>
      <c r="D546" t="n">
        <v>10.319</v>
      </c>
      <c r="E546" t="n">
        <v>9.69</v>
      </c>
      <c r="F546" t="n">
        <v>6.88</v>
      </c>
      <c r="G546" t="n">
        <v>37.52</v>
      </c>
      <c r="H546" t="n">
        <v>0.62</v>
      </c>
      <c r="I546" t="n">
        <v>11</v>
      </c>
      <c r="J546" t="n">
        <v>184.95</v>
      </c>
      <c r="K546" t="n">
        <v>52.44</v>
      </c>
      <c r="L546" t="n">
        <v>6.5</v>
      </c>
      <c r="M546" t="n">
        <v>9</v>
      </c>
      <c r="N546" t="n">
        <v>36.01</v>
      </c>
      <c r="O546" t="n">
        <v>23044.38</v>
      </c>
      <c r="P546" t="n">
        <v>86.52</v>
      </c>
      <c r="Q546" t="n">
        <v>204.14</v>
      </c>
      <c r="R546" t="n">
        <v>27.72</v>
      </c>
      <c r="S546" t="n">
        <v>17.37</v>
      </c>
      <c r="T546" t="n">
        <v>3046.77</v>
      </c>
      <c r="U546" t="n">
        <v>0.63</v>
      </c>
      <c r="V546" t="n">
        <v>0.74</v>
      </c>
      <c r="W546" t="n">
        <v>1.15</v>
      </c>
      <c r="X546" t="n">
        <v>0.19</v>
      </c>
      <c r="Y546" t="n">
        <v>1</v>
      </c>
      <c r="Z546" t="n">
        <v>10</v>
      </c>
    </row>
    <row r="547">
      <c r="A547" t="n">
        <v>23</v>
      </c>
      <c r="B547" t="n">
        <v>90</v>
      </c>
      <c r="C547" t="inlineStr">
        <is>
          <t xml:space="preserve">CONCLUIDO	</t>
        </is>
      </c>
      <c r="D547" t="n">
        <v>10.3128</v>
      </c>
      <c r="E547" t="n">
        <v>9.699999999999999</v>
      </c>
      <c r="F547" t="n">
        <v>6.88</v>
      </c>
      <c r="G547" t="n">
        <v>37.55</v>
      </c>
      <c r="H547" t="n">
        <v>0.65</v>
      </c>
      <c r="I547" t="n">
        <v>11</v>
      </c>
      <c r="J547" t="n">
        <v>185.33</v>
      </c>
      <c r="K547" t="n">
        <v>52.44</v>
      </c>
      <c r="L547" t="n">
        <v>6.75</v>
      </c>
      <c r="M547" t="n">
        <v>9</v>
      </c>
      <c r="N547" t="n">
        <v>36.13</v>
      </c>
      <c r="O547" t="n">
        <v>23090.91</v>
      </c>
      <c r="P547" t="n">
        <v>86.26000000000001</v>
      </c>
      <c r="Q547" t="n">
        <v>204.15</v>
      </c>
      <c r="R547" t="n">
        <v>27.91</v>
      </c>
      <c r="S547" t="n">
        <v>17.37</v>
      </c>
      <c r="T547" t="n">
        <v>3143.24</v>
      </c>
      <c r="U547" t="n">
        <v>0.62</v>
      </c>
      <c r="V547" t="n">
        <v>0.74</v>
      </c>
      <c r="W547" t="n">
        <v>1.15</v>
      </c>
      <c r="X547" t="n">
        <v>0.19</v>
      </c>
      <c r="Y547" t="n">
        <v>1</v>
      </c>
      <c r="Z547" t="n">
        <v>10</v>
      </c>
    </row>
    <row r="548">
      <c r="A548" t="n">
        <v>24</v>
      </c>
      <c r="B548" t="n">
        <v>90</v>
      </c>
      <c r="C548" t="inlineStr">
        <is>
          <t xml:space="preserve">CONCLUIDO	</t>
        </is>
      </c>
      <c r="D548" t="n">
        <v>10.3699</v>
      </c>
      <c r="E548" t="n">
        <v>9.640000000000001</v>
      </c>
      <c r="F548" t="n">
        <v>6.87</v>
      </c>
      <c r="G548" t="n">
        <v>41.2</v>
      </c>
      <c r="H548" t="n">
        <v>0.67</v>
      </c>
      <c r="I548" t="n">
        <v>10</v>
      </c>
      <c r="J548" t="n">
        <v>185.7</v>
      </c>
      <c r="K548" t="n">
        <v>52.44</v>
      </c>
      <c r="L548" t="n">
        <v>7</v>
      </c>
      <c r="M548" t="n">
        <v>8</v>
      </c>
      <c r="N548" t="n">
        <v>36.26</v>
      </c>
      <c r="O548" t="n">
        <v>23137.49</v>
      </c>
      <c r="P548" t="n">
        <v>85.78</v>
      </c>
      <c r="Q548" t="n">
        <v>204.14</v>
      </c>
      <c r="R548" t="n">
        <v>27.3</v>
      </c>
      <c r="S548" t="n">
        <v>17.37</v>
      </c>
      <c r="T548" t="n">
        <v>2843.36</v>
      </c>
      <c r="U548" t="n">
        <v>0.64</v>
      </c>
      <c r="V548" t="n">
        <v>0.74</v>
      </c>
      <c r="W548" t="n">
        <v>1.15</v>
      </c>
      <c r="X548" t="n">
        <v>0.18</v>
      </c>
      <c r="Y548" t="n">
        <v>1</v>
      </c>
      <c r="Z548" t="n">
        <v>10</v>
      </c>
    </row>
    <row r="549">
      <c r="A549" t="n">
        <v>25</v>
      </c>
      <c r="B549" t="n">
        <v>90</v>
      </c>
      <c r="C549" t="inlineStr">
        <is>
          <t xml:space="preserve">CONCLUIDO	</t>
        </is>
      </c>
      <c r="D549" t="n">
        <v>10.3705</v>
      </c>
      <c r="E549" t="n">
        <v>9.640000000000001</v>
      </c>
      <c r="F549" t="n">
        <v>6.87</v>
      </c>
      <c r="G549" t="n">
        <v>41.2</v>
      </c>
      <c r="H549" t="n">
        <v>0.6899999999999999</v>
      </c>
      <c r="I549" t="n">
        <v>10</v>
      </c>
      <c r="J549" t="n">
        <v>186.08</v>
      </c>
      <c r="K549" t="n">
        <v>52.44</v>
      </c>
      <c r="L549" t="n">
        <v>7.25</v>
      </c>
      <c r="M549" t="n">
        <v>8</v>
      </c>
      <c r="N549" t="n">
        <v>36.39</v>
      </c>
      <c r="O549" t="n">
        <v>23184.11</v>
      </c>
      <c r="P549" t="n">
        <v>85.72</v>
      </c>
      <c r="Q549" t="n">
        <v>204.17</v>
      </c>
      <c r="R549" t="n">
        <v>27.35</v>
      </c>
      <c r="S549" t="n">
        <v>17.37</v>
      </c>
      <c r="T549" t="n">
        <v>2865.42</v>
      </c>
      <c r="U549" t="n">
        <v>0.64</v>
      </c>
      <c r="V549" t="n">
        <v>0.74</v>
      </c>
      <c r="W549" t="n">
        <v>1.15</v>
      </c>
      <c r="X549" t="n">
        <v>0.17</v>
      </c>
      <c r="Y549" t="n">
        <v>1</v>
      </c>
      <c r="Z549" t="n">
        <v>10</v>
      </c>
    </row>
    <row r="550">
      <c r="A550" t="n">
        <v>26</v>
      </c>
      <c r="B550" t="n">
        <v>90</v>
      </c>
      <c r="C550" t="inlineStr">
        <is>
          <t xml:space="preserve">CONCLUIDO	</t>
        </is>
      </c>
      <c r="D550" t="n">
        <v>10.3654</v>
      </c>
      <c r="E550" t="n">
        <v>9.65</v>
      </c>
      <c r="F550" t="n">
        <v>6.87</v>
      </c>
      <c r="G550" t="n">
        <v>41.23</v>
      </c>
      <c r="H550" t="n">
        <v>0.71</v>
      </c>
      <c r="I550" t="n">
        <v>10</v>
      </c>
      <c r="J550" t="n">
        <v>186.46</v>
      </c>
      <c r="K550" t="n">
        <v>52.44</v>
      </c>
      <c r="L550" t="n">
        <v>7.5</v>
      </c>
      <c r="M550" t="n">
        <v>8</v>
      </c>
      <c r="N550" t="n">
        <v>36.52</v>
      </c>
      <c r="O550" t="n">
        <v>23230.78</v>
      </c>
      <c r="P550" t="n">
        <v>85.65000000000001</v>
      </c>
      <c r="Q550" t="n">
        <v>204.14</v>
      </c>
      <c r="R550" t="n">
        <v>27.4</v>
      </c>
      <c r="S550" t="n">
        <v>17.37</v>
      </c>
      <c r="T550" t="n">
        <v>2891.86</v>
      </c>
      <c r="U550" t="n">
        <v>0.63</v>
      </c>
      <c r="V550" t="n">
        <v>0.74</v>
      </c>
      <c r="W550" t="n">
        <v>1.15</v>
      </c>
      <c r="X550" t="n">
        <v>0.18</v>
      </c>
      <c r="Y550" t="n">
        <v>1</v>
      </c>
      <c r="Z550" t="n">
        <v>10</v>
      </c>
    </row>
    <row r="551">
      <c r="A551" t="n">
        <v>27</v>
      </c>
      <c r="B551" t="n">
        <v>90</v>
      </c>
      <c r="C551" t="inlineStr">
        <is>
          <t xml:space="preserve">CONCLUIDO	</t>
        </is>
      </c>
      <c r="D551" t="n">
        <v>10.4191</v>
      </c>
      <c r="E551" t="n">
        <v>9.6</v>
      </c>
      <c r="F551" t="n">
        <v>6.86</v>
      </c>
      <c r="G551" t="n">
        <v>45.71</v>
      </c>
      <c r="H551" t="n">
        <v>0.74</v>
      </c>
      <c r="I551" t="n">
        <v>9</v>
      </c>
      <c r="J551" t="n">
        <v>186.84</v>
      </c>
      <c r="K551" t="n">
        <v>52.44</v>
      </c>
      <c r="L551" t="n">
        <v>7.75</v>
      </c>
      <c r="M551" t="n">
        <v>7</v>
      </c>
      <c r="N551" t="n">
        <v>36.65</v>
      </c>
      <c r="O551" t="n">
        <v>23277.49</v>
      </c>
      <c r="P551" t="n">
        <v>85.33</v>
      </c>
      <c r="Q551" t="n">
        <v>204.14</v>
      </c>
      <c r="R551" t="n">
        <v>26.91</v>
      </c>
      <c r="S551" t="n">
        <v>17.37</v>
      </c>
      <c r="T551" t="n">
        <v>2652.45</v>
      </c>
      <c r="U551" t="n">
        <v>0.65</v>
      </c>
      <c r="V551" t="n">
        <v>0.74</v>
      </c>
      <c r="W551" t="n">
        <v>1.15</v>
      </c>
      <c r="X551" t="n">
        <v>0.17</v>
      </c>
      <c r="Y551" t="n">
        <v>1</v>
      </c>
      <c r="Z551" t="n">
        <v>10</v>
      </c>
    </row>
    <row r="552">
      <c r="A552" t="n">
        <v>28</v>
      </c>
      <c r="B552" t="n">
        <v>90</v>
      </c>
      <c r="C552" t="inlineStr">
        <is>
          <t xml:space="preserve">CONCLUIDO	</t>
        </is>
      </c>
      <c r="D552" t="n">
        <v>10.4251</v>
      </c>
      <c r="E552" t="n">
        <v>9.59</v>
      </c>
      <c r="F552" t="n">
        <v>6.85</v>
      </c>
      <c r="G552" t="n">
        <v>45.68</v>
      </c>
      <c r="H552" t="n">
        <v>0.76</v>
      </c>
      <c r="I552" t="n">
        <v>9</v>
      </c>
      <c r="J552" t="n">
        <v>187.22</v>
      </c>
      <c r="K552" t="n">
        <v>52.44</v>
      </c>
      <c r="L552" t="n">
        <v>8</v>
      </c>
      <c r="M552" t="n">
        <v>7</v>
      </c>
      <c r="N552" t="n">
        <v>36.78</v>
      </c>
      <c r="O552" t="n">
        <v>23324.24</v>
      </c>
      <c r="P552" t="n">
        <v>85.40000000000001</v>
      </c>
      <c r="Q552" t="n">
        <v>204.2</v>
      </c>
      <c r="R552" t="n">
        <v>26.86</v>
      </c>
      <c r="S552" t="n">
        <v>17.37</v>
      </c>
      <c r="T552" t="n">
        <v>2629.27</v>
      </c>
      <c r="U552" t="n">
        <v>0.65</v>
      </c>
      <c r="V552" t="n">
        <v>0.75</v>
      </c>
      <c r="W552" t="n">
        <v>1.15</v>
      </c>
      <c r="X552" t="n">
        <v>0.16</v>
      </c>
      <c r="Y552" t="n">
        <v>1</v>
      </c>
      <c r="Z552" t="n">
        <v>10</v>
      </c>
    </row>
    <row r="553">
      <c r="A553" t="n">
        <v>29</v>
      </c>
      <c r="B553" t="n">
        <v>90</v>
      </c>
      <c r="C553" t="inlineStr">
        <is>
          <t xml:space="preserve">CONCLUIDO	</t>
        </is>
      </c>
      <c r="D553" t="n">
        <v>10.4176</v>
      </c>
      <c r="E553" t="n">
        <v>9.6</v>
      </c>
      <c r="F553" t="n">
        <v>6.86</v>
      </c>
      <c r="G553" t="n">
        <v>45.72</v>
      </c>
      <c r="H553" t="n">
        <v>0.78</v>
      </c>
      <c r="I553" t="n">
        <v>9</v>
      </c>
      <c r="J553" t="n">
        <v>187.6</v>
      </c>
      <c r="K553" t="n">
        <v>52.44</v>
      </c>
      <c r="L553" t="n">
        <v>8.25</v>
      </c>
      <c r="M553" t="n">
        <v>7</v>
      </c>
      <c r="N553" t="n">
        <v>36.9</v>
      </c>
      <c r="O553" t="n">
        <v>23371.04</v>
      </c>
      <c r="P553" t="n">
        <v>85.15000000000001</v>
      </c>
      <c r="Q553" t="n">
        <v>204.14</v>
      </c>
      <c r="R553" t="n">
        <v>27.05</v>
      </c>
      <c r="S553" t="n">
        <v>17.37</v>
      </c>
      <c r="T553" t="n">
        <v>2721.14</v>
      </c>
      <c r="U553" t="n">
        <v>0.64</v>
      </c>
      <c r="V553" t="n">
        <v>0.74</v>
      </c>
      <c r="W553" t="n">
        <v>1.15</v>
      </c>
      <c r="X553" t="n">
        <v>0.17</v>
      </c>
      <c r="Y553" t="n">
        <v>1</v>
      </c>
      <c r="Z553" t="n">
        <v>10</v>
      </c>
    </row>
    <row r="554">
      <c r="A554" t="n">
        <v>30</v>
      </c>
      <c r="B554" t="n">
        <v>90</v>
      </c>
      <c r="C554" t="inlineStr">
        <is>
          <t xml:space="preserve">CONCLUIDO	</t>
        </is>
      </c>
      <c r="D554" t="n">
        <v>10.4227</v>
      </c>
      <c r="E554" t="n">
        <v>9.59</v>
      </c>
      <c r="F554" t="n">
        <v>6.85</v>
      </c>
      <c r="G554" t="n">
        <v>45.69</v>
      </c>
      <c r="H554" t="n">
        <v>0.8</v>
      </c>
      <c r="I554" t="n">
        <v>9</v>
      </c>
      <c r="J554" t="n">
        <v>187.98</v>
      </c>
      <c r="K554" t="n">
        <v>52.44</v>
      </c>
      <c r="L554" t="n">
        <v>8.5</v>
      </c>
      <c r="M554" t="n">
        <v>7</v>
      </c>
      <c r="N554" t="n">
        <v>37.03</v>
      </c>
      <c r="O554" t="n">
        <v>23417.88</v>
      </c>
      <c r="P554" t="n">
        <v>84.79000000000001</v>
      </c>
      <c r="Q554" t="n">
        <v>204.22</v>
      </c>
      <c r="R554" t="n">
        <v>26.94</v>
      </c>
      <c r="S554" t="n">
        <v>17.37</v>
      </c>
      <c r="T554" t="n">
        <v>2666.5</v>
      </c>
      <c r="U554" t="n">
        <v>0.64</v>
      </c>
      <c r="V554" t="n">
        <v>0.75</v>
      </c>
      <c r="W554" t="n">
        <v>1.15</v>
      </c>
      <c r="X554" t="n">
        <v>0.16</v>
      </c>
      <c r="Y554" t="n">
        <v>1</v>
      </c>
      <c r="Z554" t="n">
        <v>10</v>
      </c>
    </row>
    <row r="555">
      <c r="A555" t="n">
        <v>31</v>
      </c>
      <c r="B555" t="n">
        <v>90</v>
      </c>
      <c r="C555" t="inlineStr">
        <is>
          <t xml:space="preserve">CONCLUIDO	</t>
        </is>
      </c>
      <c r="D555" t="n">
        <v>10.4969</v>
      </c>
      <c r="E555" t="n">
        <v>9.529999999999999</v>
      </c>
      <c r="F555" t="n">
        <v>6.82</v>
      </c>
      <c r="G555" t="n">
        <v>51.16</v>
      </c>
      <c r="H555" t="n">
        <v>0.82</v>
      </c>
      <c r="I555" t="n">
        <v>8</v>
      </c>
      <c r="J555" t="n">
        <v>188.36</v>
      </c>
      <c r="K555" t="n">
        <v>52.44</v>
      </c>
      <c r="L555" t="n">
        <v>8.75</v>
      </c>
      <c r="M555" t="n">
        <v>6</v>
      </c>
      <c r="N555" t="n">
        <v>37.16</v>
      </c>
      <c r="O555" t="n">
        <v>23464.76</v>
      </c>
      <c r="P555" t="n">
        <v>84.19</v>
      </c>
      <c r="Q555" t="n">
        <v>204.14</v>
      </c>
      <c r="R555" t="n">
        <v>25.99</v>
      </c>
      <c r="S555" t="n">
        <v>17.37</v>
      </c>
      <c r="T555" t="n">
        <v>2196.49</v>
      </c>
      <c r="U555" t="n">
        <v>0.67</v>
      </c>
      <c r="V555" t="n">
        <v>0.75</v>
      </c>
      <c r="W555" t="n">
        <v>1.15</v>
      </c>
      <c r="X555" t="n">
        <v>0.13</v>
      </c>
      <c r="Y555" t="n">
        <v>1</v>
      </c>
      <c r="Z555" t="n">
        <v>10</v>
      </c>
    </row>
    <row r="556">
      <c r="A556" t="n">
        <v>32</v>
      </c>
      <c r="B556" t="n">
        <v>90</v>
      </c>
      <c r="C556" t="inlineStr">
        <is>
          <t xml:space="preserve">CONCLUIDO	</t>
        </is>
      </c>
      <c r="D556" t="n">
        <v>10.4972</v>
      </c>
      <c r="E556" t="n">
        <v>9.529999999999999</v>
      </c>
      <c r="F556" t="n">
        <v>6.82</v>
      </c>
      <c r="G556" t="n">
        <v>51.16</v>
      </c>
      <c r="H556" t="n">
        <v>0.85</v>
      </c>
      <c r="I556" t="n">
        <v>8</v>
      </c>
      <c r="J556" t="n">
        <v>188.74</v>
      </c>
      <c r="K556" t="n">
        <v>52.44</v>
      </c>
      <c r="L556" t="n">
        <v>9</v>
      </c>
      <c r="M556" t="n">
        <v>6</v>
      </c>
      <c r="N556" t="n">
        <v>37.3</v>
      </c>
      <c r="O556" t="n">
        <v>23511.69</v>
      </c>
      <c r="P556" t="n">
        <v>83.88</v>
      </c>
      <c r="Q556" t="n">
        <v>204.15</v>
      </c>
      <c r="R556" t="n">
        <v>25.88</v>
      </c>
      <c r="S556" t="n">
        <v>17.37</v>
      </c>
      <c r="T556" t="n">
        <v>2141.63</v>
      </c>
      <c r="U556" t="n">
        <v>0.67</v>
      </c>
      <c r="V556" t="n">
        <v>0.75</v>
      </c>
      <c r="W556" t="n">
        <v>1.15</v>
      </c>
      <c r="X556" t="n">
        <v>0.13</v>
      </c>
      <c r="Y556" t="n">
        <v>1</v>
      </c>
      <c r="Z556" t="n">
        <v>10</v>
      </c>
    </row>
    <row r="557">
      <c r="A557" t="n">
        <v>33</v>
      </c>
      <c r="B557" t="n">
        <v>90</v>
      </c>
      <c r="C557" t="inlineStr">
        <is>
          <t xml:space="preserve">CONCLUIDO	</t>
        </is>
      </c>
      <c r="D557" t="n">
        <v>10.4819</v>
      </c>
      <c r="E557" t="n">
        <v>9.539999999999999</v>
      </c>
      <c r="F557" t="n">
        <v>6.84</v>
      </c>
      <c r="G557" t="n">
        <v>51.26</v>
      </c>
      <c r="H557" t="n">
        <v>0.87</v>
      </c>
      <c r="I557" t="n">
        <v>8</v>
      </c>
      <c r="J557" t="n">
        <v>189.12</v>
      </c>
      <c r="K557" t="n">
        <v>52.44</v>
      </c>
      <c r="L557" t="n">
        <v>9.25</v>
      </c>
      <c r="M557" t="n">
        <v>6</v>
      </c>
      <c r="N557" t="n">
        <v>37.43</v>
      </c>
      <c r="O557" t="n">
        <v>23558.67</v>
      </c>
      <c r="P557" t="n">
        <v>83.89</v>
      </c>
      <c r="Q557" t="n">
        <v>204.15</v>
      </c>
      <c r="R557" t="n">
        <v>26.31</v>
      </c>
      <c r="S557" t="n">
        <v>17.37</v>
      </c>
      <c r="T557" t="n">
        <v>2359.81</v>
      </c>
      <c r="U557" t="n">
        <v>0.66</v>
      </c>
      <c r="V557" t="n">
        <v>0.75</v>
      </c>
      <c r="W557" t="n">
        <v>1.15</v>
      </c>
      <c r="X557" t="n">
        <v>0.14</v>
      </c>
      <c r="Y557" t="n">
        <v>1</v>
      </c>
      <c r="Z557" t="n">
        <v>10</v>
      </c>
    </row>
    <row r="558">
      <c r="A558" t="n">
        <v>34</v>
      </c>
      <c r="B558" t="n">
        <v>90</v>
      </c>
      <c r="C558" t="inlineStr">
        <is>
          <t xml:space="preserve">CONCLUIDO	</t>
        </is>
      </c>
      <c r="D558" t="n">
        <v>10.4874</v>
      </c>
      <c r="E558" t="n">
        <v>9.539999999999999</v>
      </c>
      <c r="F558" t="n">
        <v>6.83</v>
      </c>
      <c r="G558" t="n">
        <v>51.23</v>
      </c>
      <c r="H558" t="n">
        <v>0.89</v>
      </c>
      <c r="I558" t="n">
        <v>8</v>
      </c>
      <c r="J558" t="n">
        <v>189.5</v>
      </c>
      <c r="K558" t="n">
        <v>52.44</v>
      </c>
      <c r="L558" t="n">
        <v>9.5</v>
      </c>
      <c r="M558" t="n">
        <v>6</v>
      </c>
      <c r="N558" t="n">
        <v>37.56</v>
      </c>
      <c r="O558" t="n">
        <v>23605.68</v>
      </c>
      <c r="P558" t="n">
        <v>83.73</v>
      </c>
      <c r="Q558" t="n">
        <v>204.14</v>
      </c>
      <c r="R558" t="n">
        <v>26.11</v>
      </c>
      <c r="S558" t="n">
        <v>17.37</v>
      </c>
      <c r="T558" t="n">
        <v>2256.53</v>
      </c>
      <c r="U558" t="n">
        <v>0.67</v>
      </c>
      <c r="V558" t="n">
        <v>0.75</v>
      </c>
      <c r="W558" t="n">
        <v>1.15</v>
      </c>
      <c r="X558" t="n">
        <v>0.14</v>
      </c>
      <c r="Y558" t="n">
        <v>1</v>
      </c>
      <c r="Z558" t="n">
        <v>10</v>
      </c>
    </row>
    <row r="559">
      <c r="A559" t="n">
        <v>35</v>
      </c>
      <c r="B559" t="n">
        <v>90</v>
      </c>
      <c r="C559" t="inlineStr">
        <is>
          <t xml:space="preserve">CONCLUIDO	</t>
        </is>
      </c>
      <c r="D559" t="n">
        <v>10.4892</v>
      </c>
      <c r="E559" t="n">
        <v>9.529999999999999</v>
      </c>
      <c r="F559" t="n">
        <v>6.83</v>
      </c>
      <c r="G559" t="n">
        <v>51.21</v>
      </c>
      <c r="H559" t="n">
        <v>0.91</v>
      </c>
      <c r="I559" t="n">
        <v>8</v>
      </c>
      <c r="J559" t="n">
        <v>189.88</v>
      </c>
      <c r="K559" t="n">
        <v>52.44</v>
      </c>
      <c r="L559" t="n">
        <v>9.75</v>
      </c>
      <c r="M559" t="n">
        <v>6</v>
      </c>
      <c r="N559" t="n">
        <v>37.69</v>
      </c>
      <c r="O559" t="n">
        <v>23652.75</v>
      </c>
      <c r="P559" t="n">
        <v>83.29000000000001</v>
      </c>
      <c r="Q559" t="n">
        <v>204.14</v>
      </c>
      <c r="R559" t="n">
        <v>26.15</v>
      </c>
      <c r="S559" t="n">
        <v>17.37</v>
      </c>
      <c r="T559" t="n">
        <v>2277.5</v>
      </c>
      <c r="U559" t="n">
        <v>0.66</v>
      </c>
      <c r="V559" t="n">
        <v>0.75</v>
      </c>
      <c r="W559" t="n">
        <v>1.15</v>
      </c>
      <c r="X559" t="n">
        <v>0.14</v>
      </c>
      <c r="Y559" t="n">
        <v>1</v>
      </c>
      <c r="Z559" t="n">
        <v>10</v>
      </c>
    </row>
    <row r="560">
      <c r="A560" t="n">
        <v>36</v>
      </c>
      <c r="B560" t="n">
        <v>90</v>
      </c>
      <c r="C560" t="inlineStr">
        <is>
          <t xml:space="preserve">CONCLUIDO	</t>
        </is>
      </c>
      <c r="D560" t="n">
        <v>10.5584</v>
      </c>
      <c r="E560" t="n">
        <v>9.470000000000001</v>
      </c>
      <c r="F560" t="n">
        <v>6.8</v>
      </c>
      <c r="G560" t="n">
        <v>58.3</v>
      </c>
      <c r="H560" t="n">
        <v>0.93</v>
      </c>
      <c r="I560" t="n">
        <v>7</v>
      </c>
      <c r="J560" t="n">
        <v>190.26</v>
      </c>
      <c r="K560" t="n">
        <v>52.44</v>
      </c>
      <c r="L560" t="n">
        <v>10</v>
      </c>
      <c r="M560" t="n">
        <v>5</v>
      </c>
      <c r="N560" t="n">
        <v>37.82</v>
      </c>
      <c r="O560" t="n">
        <v>23699.85</v>
      </c>
      <c r="P560" t="n">
        <v>82.86</v>
      </c>
      <c r="Q560" t="n">
        <v>204.16</v>
      </c>
      <c r="R560" t="n">
        <v>25.26</v>
      </c>
      <c r="S560" t="n">
        <v>17.37</v>
      </c>
      <c r="T560" t="n">
        <v>1838.02</v>
      </c>
      <c r="U560" t="n">
        <v>0.6899999999999999</v>
      </c>
      <c r="V560" t="n">
        <v>0.75</v>
      </c>
      <c r="W560" t="n">
        <v>1.15</v>
      </c>
      <c r="X560" t="n">
        <v>0.11</v>
      </c>
      <c r="Y560" t="n">
        <v>1</v>
      </c>
      <c r="Z560" t="n">
        <v>10</v>
      </c>
    </row>
    <row r="561">
      <c r="A561" t="n">
        <v>37</v>
      </c>
      <c r="B561" t="n">
        <v>90</v>
      </c>
      <c r="C561" t="inlineStr">
        <is>
          <t xml:space="preserve">CONCLUIDO	</t>
        </is>
      </c>
      <c r="D561" t="n">
        <v>10.5513</v>
      </c>
      <c r="E561" t="n">
        <v>9.48</v>
      </c>
      <c r="F561" t="n">
        <v>6.81</v>
      </c>
      <c r="G561" t="n">
        <v>58.35</v>
      </c>
      <c r="H561" t="n">
        <v>0.95</v>
      </c>
      <c r="I561" t="n">
        <v>7</v>
      </c>
      <c r="J561" t="n">
        <v>190.65</v>
      </c>
      <c r="K561" t="n">
        <v>52.44</v>
      </c>
      <c r="L561" t="n">
        <v>10.25</v>
      </c>
      <c r="M561" t="n">
        <v>5</v>
      </c>
      <c r="N561" t="n">
        <v>37.95</v>
      </c>
      <c r="O561" t="n">
        <v>23747</v>
      </c>
      <c r="P561" t="n">
        <v>83.04000000000001</v>
      </c>
      <c r="Q561" t="n">
        <v>204.14</v>
      </c>
      <c r="R561" t="n">
        <v>25.47</v>
      </c>
      <c r="S561" t="n">
        <v>17.37</v>
      </c>
      <c r="T561" t="n">
        <v>1940.3</v>
      </c>
      <c r="U561" t="n">
        <v>0.68</v>
      </c>
      <c r="V561" t="n">
        <v>0.75</v>
      </c>
      <c r="W561" t="n">
        <v>1.15</v>
      </c>
      <c r="X561" t="n">
        <v>0.12</v>
      </c>
      <c r="Y561" t="n">
        <v>1</v>
      </c>
      <c r="Z561" t="n">
        <v>10</v>
      </c>
    </row>
    <row r="562">
      <c r="A562" t="n">
        <v>38</v>
      </c>
      <c r="B562" t="n">
        <v>90</v>
      </c>
      <c r="C562" t="inlineStr">
        <is>
          <t xml:space="preserve">CONCLUIDO	</t>
        </is>
      </c>
      <c r="D562" t="n">
        <v>10.5519</v>
      </c>
      <c r="E562" t="n">
        <v>9.48</v>
      </c>
      <c r="F562" t="n">
        <v>6.81</v>
      </c>
      <c r="G562" t="n">
        <v>58.35</v>
      </c>
      <c r="H562" t="n">
        <v>0.98</v>
      </c>
      <c r="I562" t="n">
        <v>7</v>
      </c>
      <c r="J562" t="n">
        <v>191.03</v>
      </c>
      <c r="K562" t="n">
        <v>52.44</v>
      </c>
      <c r="L562" t="n">
        <v>10.5</v>
      </c>
      <c r="M562" t="n">
        <v>5</v>
      </c>
      <c r="N562" t="n">
        <v>38.09</v>
      </c>
      <c r="O562" t="n">
        <v>23794.2</v>
      </c>
      <c r="P562" t="n">
        <v>83.04000000000001</v>
      </c>
      <c r="Q562" t="n">
        <v>204.14</v>
      </c>
      <c r="R562" t="n">
        <v>25.53</v>
      </c>
      <c r="S562" t="n">
        <v>17.37</v>
      </c>
      <c r="T562" t="n">
        <v>1973.94</v>
      </c>
      <c r="U562" t="n">
        <v>0.68</v>
      </c>
      <c r="V562" t="n">
        <v>0.75</v>
      </c>
      <c r="W562" t="n">
        <v>1.15</v>
      </c>
      <c r="X562" t="n">
        <v>0.12</v>
      </c>
      <c r="Y562" t="n">
        <v>1</v>
      </c>
      <c r="Z562" t="n">
        <v>10</v>
      </c>
    </row>
    <row r="563">
      <c r="A563" t="n">
        <v>39</v>
      </c>
      <c r="B563" t="n">
        <v>90</v>
      </c>
      <c r="C563" t="inlineStr">
        <is>
          <t xml:space="preserve">CONCLUIDO	</t>
        </is>
      </c>
      <c r="D563" t="n">
        <v>10.5461</v>
      </c>
      <c r="E563" t="n">
        <v>9.48</v>
      </c>
      <c r="F563" t="n">
        <v>6.81</v>
      </c>
      <c r="G563" t="n">
        <v>58.4</v>
      </c>
      <c r="H563" t="n">
        <v>1</v>
      </c>
      <c r="I563" t="n">
        <v>7</v>
      </c>
      <c r="J563" t="n">
        <v>191.41</v>
      </c>
      <c r="K563" t="n">
        <v>52.44</v>
      </c>
      <c r="L563" t="n">
        <v>10.75</v>
      </c>
      <c r="M563" t="n">
        <v>5</v>
      </c>
      <c r="N563" t="n">
        <v>38.22</v>
      </c>
      <c r="O563" t="n">
        <v>23841.44</v>
      </c>
      <c r="P563" t="n">
        <v>82.98999999999999</v>
      </c>
      <c r="Q563" t="n">
        <v>204.14</v>
      </c>
      <c r="R563" t="n">
        <v>25.55</v>
      </c>
      <c r="S563" t="n">
        <v>17.37</v>
      </c>
      <c r="T563" t="n">
        <v>1983.89</v>
      </c>
      <c r="U563" t="n">
        <v>0.68</v>
      </c>
      <c r="V563" t="n">
        <v>0.75</v>
      </c>
      <c r="W563" t="n">
        <v>1.15</v>
      </c>
      <c r="X563" t="n">
        <v>0.12</v>
      </c>
      <c r="Y563" t="n">
        <v>1</v>
      </c>
      <c r="Z563" t="n">
        <v>10</v>
      </c>
    </row>
    <row r="564">
      <c r="A564" t="n">
        <v>40</v>
      </c>
      <c r="B564" t="n">
        <v>90</v>
      </c>
      <c r="C564" t="inlineStr">
        <is>
          <t xml:space="preserve">CONCLUIDO	</t>
        </is>
      </c>
      <c r="D564" t="n">
        <v>10.5504</v>
      </c>
      <c r="E564" t="n">
        <v>9.48</v>
      </c>
      <c r="F564" t="n">
        <v>6.81</v>
      </c>
      <c r="G564" t="n">
        <v>58.36</v>
      </c>
      <c r="H564" t="n">
        <v>1.02</v>
      </c>
      <c r="I564" t="n">
        <v>7</v>
      </c>
      <c r="J564" t="n">
        <v>191.79</v>
      </c>
      <c r="K564" t="n">
        <v>52.44</v>
      </c>
      <c r="L564" t="n">
        <v>11</v>
      </c>
      <c r="M564" t="n">
        <v>5</v>
      </c>
      <c r="N564" t="n">
        <v>38.35</v>
      </c>
      <c r="O564" t="n">
        <v>23888.73</v>
      </c>
      <c r="P564" t="n">
        <v>82.65000000000001</v>
      </c>
      <c r="Q564" t="n">
        <v>204.17</v>
      </c>
      <c r="R564" t="n">
        <v>25.65</v>
      </c>
      <c r="S564" t="n">
        <v>17.37</v>
      </c>
      <c r="T564" t="n">
        <v>2030.84</v>
      </c>
      <c r="U564" t="n">
        <v>0.68</v>
      </c>
      <c r="V564" t="n">
        <v>0.75</v>
      </c>
      <c r="W564" t="n">
        <v>1.14</v>
      </c>
      <c r="X564" t="n">
        <v>0.12</v>
      </c>
      <c r="Y564" t="n">
        <v>1</v>
      </c>
      <c r="Z564" t="n">
        <v>10</v>
      </c>
    </row>
    <row r="565">
      <c r="A565" t="n">
        <v>41</v>
      </c>
      <c r="B565" t="n">
        <v>90</v>
      </c>
      <c r="C565" t="inlineStr">
        <is>
          <t xml:space="preserve">CONCLUIDO	</t>
        </is>
      </c>
      <c r="D565" t="n">
        <v>10.5436</v>
      </c>
      <c r="E565" t="n">
        <v>9.48</v>
      </c>
      <c r="F565" t="n">
        <v>6.82</v>
      </c>
      <c r="G565" t="n">
        <v>58.41</v>
      </c>
      <c r="H565" t="n">
        <v>1.04</v>
      </c>
      <c r="I565" t="n">
        <v>7</v>
      </c>
      <c r="J565" t="n">
        <v>192.18</v>
      </c>
      <c r="K565" t="n">
        <v>52.44</v>
      </c>
      <c r="L565" t="n">
        <v>11.25</v>
      </c>
      <c r="M565" t="n">
        <v>5</v>
      </c>
      <c r="N565" t="n">
        <v>38.49</v>
      </c>
      <c r="O565" t="n">
        <v>23936.06</v>
      </c>
      <c r="P565" t="n">
        <v>82.34999999999999</v>
      </c>
      <c r="Q565" t="n">
        <v>204.15</v>
      </c>
      <c r="R565" t="n">
        <v>25.74</v>
      </c>
      <c r="S565" t="n">
        <v>17.37</v>
      </c>
      <c r="T565" t="n">
        <v>2075.34</v>
      </c>
      <c r="U565" t="n">
        <v>0.68</v>
      </c>
      <c r="V565" t="n">
        <v>0.75</v>
      </c>
      <c r="W565" t="n">
        <v>1.15</v>
      </c>
      <c r="X565" t="n">
        <v>0.12</v>
      </c>
      <c r="Y565" t="n">
        <v>1</v>
      </c>
      <c r="Z565" t="n">
        <v>10</v>
      </c>
    </row>
    <row r="566">
      <c r="A566" t="n">
        <v>42</v>
      </c>
      <c r="B566" t="n">
        <v>90</v>
      </c>
      <c r="C566" t="inlineStr">
        <is>
          <t xml:space="preserve">CONCLUIDO	</t>
        </is>
      </c>
      <c r="D566" t="n">
        <v>10.547</v>
      </c>
      <c r="E566" t="n">
        <v>9.48</v>
      </c>
      <c r="F566" t="n">
        <v>6.81</v>
      </c>
      <c r="G566" t="n">
        <v>58.39</v>
      </c>
      <c r="H566" t="n">
        <v>1.06</v>
      </c>
      <c r="I566" t="n">
        <v>7</v>
      </c>
      <c r="J566" t="n">
        <v>192.56</v>
      </c>
      <c r="K566" t="n">
        <v>52.44</v>
      </c>
      <c r="L566" t="n">
        <v>11.5</v>
      </c>
      <c r="M566" t="n">
        <v>5</v>
      </c>
      <c r="N566" t="n">
        <v>38.62</v>
      </c>
      <c r="O566" t="n">
        <v>23983.44</v>
      </c>
      <c r="P566" t="n">
        <v>81.98999999999999</v>
      </c>
      <c r="Q566" t="n">
        <v>204.14</v>
      </c>
      <c r="R566" t="n">
        <v>25.58</v>
      </c>
      <c r="S566" t="n">
        <v>17.37</v>
      </c>
      <c r="T566" t="n">
        <v>1998.07</v>
      </c>
      <c r="U566" t="n">
        <v>0.68</v>
      </c>
      <c r="V566" t="n">
        <v>0.75</v>
      </c>
      <c r="W566" t="n">
        <v>1.15</v>
      </c>
      <c r="X566" t="n">
        <v>0.12</v>
      </c>
      <c r="Y566" t="n">
        <v>1</v>
      </c>
      <c r="Z566" t="n">
        <v>10</v>
      </c>
    </row>
    <row r="567">
      <c r="A567" t="n">
        <v>43</v>
      </c>
      <c r="B567" t="n">
        <v>90</v>
      </c>
      <c r="C567" t="inlineStr">
        <is>
          <t xml:space="preserve">CONCLUIDO	</t>
        </is>
      </c>
      <c r="D567" t="n">
        <v>10.6145</v>
      </c>
      <c r="E567" t="n">
        <v>9.42</v>
      </c>
      <c r="F567" t="n">
        <v>6.79</v>
      </c>
      <c r="G567" t="n">
        <v>67.87</v>
      </c>
      <c r="H567" t="n">
        <v>1.08</v>
      </c>
      <c r="I567" t="n">
        <v>6</v>
      </c>
      <c r="J567" t="n">
        <v>192.95</v>
      </c>
      <c r="K567" t="n">
        <v>52.44</v>
      </c>
      <c r="L567" t="n">
        <v>11.75</v>
      </c>
      <c r="M567" t="n">
        <v>4</v>
      </c>
      <c r="N567" t="n">
        <v>38.75</v>
      </c>
      <c r="O567" t="n">
        <v>24030.86</v>
      </c>
      <c r="P567" t="n">
        <v>81.38</v>
      </c>
      <c r="Q567" t="n">
        <v>204.14</v>
      </c>
      <c r="R567" t="n">
        <v>24.74</v>
      </c>
      <c r="S567" t="n">
        <v>17.37</v>
      </c>
      <c r="T567" t="n">
        <v>1581.18</v>
      </c>
      <c r="U567" t="n">
        <v>0.7</v>
      </c>
      <c r="V567" t="n">
        <v>0.75</v>
      </c>
      <c r="W567" t="n">
        <v>1.15</v>
      </c>
      <c r="X567" t="n">
        <v>0.1</v>
      </c>
      <c r="Y567" t="n">
        <v>1</v>
      </c>
      <c r="Z567" t="n">
        <v>10</v>
      </c>
    </row>
    <row r="568">
      <c r="A568" t="n">
        <v>44</v>
      </c>
      <c r="B568" t="n">
        <v>90</v>
      </c>
      <c r="C568" t="inlineStr">
        <is>
          <t xml:space="preserve">CONCLUIDO	</t>
        </is>
      </c>
      <c r="D568" t="n">
        <v>10.612</v>
      </c>
      <c r="E568" t="n">
        <v>9.42</v>
      </c>
      <c r="F568" t="n">
        <v>6.79</v>
      </c>
      <c r="G568" t="n">
        <v>67.89</v>
      </c>
      <c r="H568" t="n">
        <v>1.1</v>
      </c>
      <c r="I568" t="n">
        <v>6</v>
      </c>
      <c r="J568" t="n">
        <v>193.33</v>
      </c>
      <c r="K568" t="n">
        <v>52.44</v>
      </c>
      <c r="L568" t="n">
        <v>12</v>
      </c>
      <c r="M568" t="n">
        <v>4</v>
      </c>
      <c r="N568" t="n">
        <v>38.89</v>
      </c>
      <c r="O568" t="n">
        <v>24078.33</v>
      </c>
      <c r="P568" t="n">
        <v>81.39</v>
      </c>
      <c r="Q568" t="n">
        <v>204.14</v>
      </c>
      <c r="R568" t="n">
        <v>24.85</v>
      </c>
      <c r="S568" t="n">
        <v>17.37</v>
      </c>
      <c r="T568" t="n">
        <v>1635.85</v>
      </c>
      <c r="U568" t="n">
        <v>0.7</v>
      </c>
      <c r="V568" t="n">
        <v>0.75</v>
      </c>
      <c r="W568" t="n">
        <v>1.15</v>
      </c>
      <c r="X568" t="n">
        <v>0.1</v>
      </c>
      <c r="Y568" t="n">
        <v>1</v>
      </c>
      <c r="Z568" t="n">
        <v>10</v>
      </c>
    </row>
    <row r="569">
      <c r="A569" t="n">
        <v>45</v>
      </c>
      <c r="B569" t="n">
        <v>90</v>
      </c>
      <c r="C569" t="inlineStr">
        <is>
          <t xml:space="preserve">CONCLUIDO	</t>
        </is>
      </c>
      <c r="D569" t="n">
        <v>10.6132</v>
      </c>
      <c r="E569" t="n">
        <v>9.42</v>
      </c>
      <c r="F569" t="n">
        <v>6.79</v>
      </c>
      <c r="G569" t="n">
        <v>67.88</v>
      </c>
      <c r="H569" t="n">
        <v>1.12</v>
      </c>
      <c r="I569" t="n">
        <v>6</v>
      </c>
      <c r="J569" t="n">
        <v>193.72</v>
      </c>
      <c r="K569" t="n">
        <v>52.44</v>
      </c>
      <c r="L569" t="n">
        <v>12.25</v>
      </c>
      <c r="M569" t="n">
        <v>4</v>
      </c>
      <c r="N569" t="n">
        <v>39.02</v>
      </c>
      <c r="O569" t="n">
        <v>24125.85</v>
      </c>
      <c r="P569" t="n">
        <v>81.5</v>
      </c>
      <c r="Q569" t="n">
        <v>204.14</v>
      </c>
      <c r="R569" t="n">
        <v>24.82</v>
      </c>
      <c r="S569" t="n">
        <v>17.37</v>
      </c>
      <c r="T569" t="n">
        <v>1620.31</v>
      </c>
      <c r="U569" t="n">
        <v>0.7</v>
      </c>
      <c r="V569" t="n">
        <v>0.75</v>
      </c>
      <c r="W569" t="n">
        <v>1.15</v>
      </c>
      <c r="X569" t="n">
        <v>0.1</v>
      </c>
      <c r="Y569" t="n">
        <v>1</v>
      </c>
      <c r="Z569" t="n">
        <v>10</v>
      </c>
    </row>
    <row r="570">
      <c r="A570" t="n">
        <v>46</v>
      </c>
      <c r="B570" t="n">
        <v>90</v>
      </c>
      <c r="C570" t="inlineStr">
        <is>
          <t xml:space="preserve">CONCLUIDO	</t>
        </is>
      </c>
      <c r="D570" t="n">
        <v>10.6129</v>
      </c>
      <c r="E570" t="n">
        <v>9.42</v>
      </c>
      <c r="F570" t="n">
        <v>6.79</v>
      </c>
      <c r="G570" t="n">
        <v>67.89</v>
      </c>
      <c r="H570" t="n">
        <v>1.14</v>
      </c>
      <c r="I570" t="n">
        <v>6</v>
      </c>
      <c r="J570" t="n">
        <v>194.1</v>
      </c>
      <c r="K570" t="n">
        <v>52.44</v>
      </c>
      <c r="L570" t="n">
        <v>12.5</v>
      </c>
      <c r="M570" t="n">
        <v>4</v>
      </c>
      <c r="N570" t="n">
        <v>39.16</v>
      </c>
      <c r="O570" t="n">
        <v>24173.41</v>
      </c>
      <c r="P570" t="n">
        <v>81.44</v>
      </c>
      <c r="Q570" t="n">
        <v>204.14</v>
      </c>
      <c r="R570" t="n">
        <v>24.95</v>
      </c>
      <c r="S570" t="n">
        <v>17.37</v>
      </c>
      <c r="T570" t="n">
        <v>1687.25</v>
      </c>
      <c r="U570" t="n">
        <v>0.7</v>
      </c>
      <c r="V570" t="n">
        <v>0.75</v>
      </c>
      <c r="W570" t="n">
        <v>1.14</v>
      </c>
      <c r="X570" t="n">
        <v>0.1</v>
      </c>
      <c r="Y570" t="n">
        <v>1</v>
      </c>
      <c r="Z570" t="n">
        <v>10</v>
      </c>
    </row>
    <row r="571">
      <c r="A571" t="n">
        <v>47</v>
      </c>
      <c r="B571" t="n">
        <v>90</v>
      </c>
      <c r="C571" t="inlineStr">
        <is>
          <t xml:space="preserve">CONCLUIDO	</t>
        </is>
      </c>
      <c r="D571" t="n">
        <v>10.6217</v>
      </c>
      <c r="E571" t="n">
        <v>9.41</v>
      </c>
      <c r="F571" t="n">
        <v>6.78</v>
      </c>
      <c r="G571" t="n">
        <v>67.81</v>
      </c>
      <c r="H571" t="n">
        <v>1.16</v>
      </c>
      <c r="I571" t="n">
        <v>6</v>
      </c>
      <c r="J571" t="n">
        <v>194.49</v>
      </c>
      <c r="K571" t="n">
        <v>52.44</v>
      </c>
      <c r="L571" t="n">
        <v>12.75</v>
      </c>
      <c r="M571" t="n">
        <v>4</v>
      </c>
      <c r="N571" t="n">
        <v>39.3</v>
      </c>
      <c r="O571" t="n">
        <v>24221.02</v>
      </c>
      <c r="P571" t="n">
        <v>81.09999999999999</v>
      </c>
      <c r="Q571" t="n">
        <v>204.15</v>
      </c>
      <c r="R571" t="n">
        <v>24.61</v>
      </c>
      <c r="S571" t="n">
        <v>17.37</v>
      </c>
      <c r="T571" t="n">
        <v>1516.29</v>
      </c>
      <c r="U571" t="n">
        <v>0.71</v>
      </c>
      <c r="V571" t="n">
        <v>0.75</v>
      </c>
      <c r="W571" t="n">
        <v>1.15</v>
      </c>
      <c r="X571" t="n">
        <v>0.09</v>
      </c>
      <c r="Y571" t="n">
        <v>1</v>
      </c>
      <c r="Z571" t="n">
        <v>10</v>
      </c>
    </row>
    <row r="572">
      <c r="A572" t="n">
        <v>48</v>
      </c>
      <c r="B572" t="n">
        <v>90</v>
      </c>
      <c r="C572" t="inlineStr">
        <is>
          <t xml:space="preserve">CONCLUIDO	</t>
        </is>
      </c>
      <c r="D572" t="n">
        <v>10.6201</v>
      </c>
      <c r="E572" t="n">
        <v>9.42</v>
      </c>
      <c r="F572" t="n">
        <v>6.78</v>
      </c>
      <c r="G572" t="n">
        <v>67.81999999999999</v>
      </c>
      <c r="H572" t="n">
        <v>1.18</v>
      </c>
      <c r="I572" t="n">
        <v>6</v>
      </c>
      <c r="J572" t="n">
        <v>194.88</v>
      </c>
      <c r="K572" t="n">
        <v>52.44</v>
      </c>
      <c r="L572" t="n">
        <v>13</v>
      </c>
      <c r="M572" t="n">
        <v>4</v>
      </c>
      <c r="N572" t="n">
        <v>39.43</v>
      </c>
      <c r="O572" t="n">
        <v>24268.67</v>
      </c>
      <c r="P572" t="n">
        <v>80.83</v>
      </c>
      <c r="Q572" t="n">
        <v>204.14</v>
      </c>
      <c r="R572" t="n">
        <v>24.75</v>
      </c>
      <c r="S572" t="n">
        <v>17.37</v>
      </c>
      <c r="T572" t="n">
        <v>1588.22</v>
      </c>
      <c r="U572" t="n">
        <v>0.7</v>
      </c>
      <c r="V572" t="n">
        <v>0.75</v>
      </c>
      <c r="W572" t="n">
        <v>1.14</v>
      </c>
      <c r="X572" t="n">
        <v>0.09</v>
      </c>
      <c r="Y572" t="n">
        <v>1</v>
      </c>
      <c r="Z572" t="n">
        <v>10</v>
      </c>
    </row>
    <row r="573">
      <c r="A573" t="n">
        <v>49</v>
      </c>
      <c r="B573" t="n">
        <v>90</v>
      </c>
      <c r="C573" t="inlineStr">
        <is>
          <t xml:space="preserve">CONCLUIDO	</t>
        </is>
      </c>
      <c r="D573" t="n">
        <v>10.6082</v>
      </c>
      <c r="E573" t="n">
        <v>9.43</v>
      </c>
      <c r="F573" t="n">
        <v>6.79</v>
      </c>
      <c r="G573" t="n">
        <v>67.93000000000001</v>
      </c>
      <c r="H573" t="n">
        <v>1.2</v>
      </c>
      <c r="I573" t="n">
        <v>6</v>
      </c>
      <c r="J573" t="n">
        <v>195.26</v>
      </c>
      <c r="K573" t="n">
        <v>52.44</v>
      </c>
      <c r="L573" t="n">
        <v>13.25</v>
      </c>
      <c r="M573" t="n">
        <v>4</v>
      </c>
      <c r="N573" t="n">
        <v>39.57</v>
      </c>
      <c r="O573" t="n">
        <v>24316.37</v>
      </c>
      <c r="P573" t="n">
        <v>80.73999999999999</v>
      </c>
      <c r="Q573" t="n">
        <v>204.14</v>
      </c>
      <c r="R573" t="n">
        <v>25.06</v>
      </c>
      <c r="S573" t="n">
        <v>17.37</v>
      </c>
      <c r="T573" t="n">
        <v>1742.06</v>
      </c>
      <c r="U573" t="n">
        <v>0.6899999999999999</v>
      </c>
      <c r="V573" t="n">
        <v>0.75</v>
      </c>
      <c r="W573" t="n">
        <v>1.14</v>
      </c>
      <c r="X573" t="n">
        <v>0.1</v>
      </c>
      <c r="Y573" t="n">
        <v>1</v>
      </c>
      <c r="Z573" t="n">
        <v>10</v>
      </c>
    </row>
    <row r="574">
      <c r="A574" t="n">
        <v>50</v>
      </c>
      <c r="B574" t="n">
        <v>90</v>
      </c>
      <c r="C574" t="inlineStr">
        <is>
          <t xml:space="preserve">CONCLUIDO	</t>
        </is>
      </c>
      <c r="D574" t="n">
        <v>10.6113</v>
      </c>
      <c r="E574" t="n">
        <v>9.42</v>
      </c>
      <c r="F574" t="n">
        <v>6.79</v>
      </c>
      <c r="G574" t="n">
        <v>67.90000000000001</v>
      </c>
      <c r="H574" t="n">
        <v>1.22</v>
      </c>
      <c r="I574" t="n">
        <v>6</v>
      </c>
      <c r="J574" t="n">
        <v>195.65</v>
      </c>
      <c r="K574" t="n">
        <v>52.44</v>
      </c>
      <c r="L574" t="n">
        <v>13.5</v>
      </c>
      <c r="M574" t="n">
        <v>4</v>
      </c>
      <c r="N574" t="n">
        <v>39.71</v>
      </c>
      <c r="O574" t="n">
        <v>24364.12</v>
      </c>
      <c r="P574" t="n">
        <v>80.31</v>
      </c>
      <c r="Q574" t="n">
        <v>204.14</v>
      </c>
      <c r="R574" t="n">
        <v>24.89</v>
      </c>
      <c r="S574" t="n">
        <v>17.37</v>
      </c>
      <c r="T574" t="n">
        <v>1659.16</v>
      </c>
      <c r="U574" t="n">
        <v>0.7</v>
      </c>
      <c r="V574" t="n">
        <v>0.75</v>
      </c>
      <c r="W574" t="n">
        <v>1.15</v>
      </c>
      <c r="X574" t="n">
        <v>0.1</v>
      </c>
      <c r="Y574" t="n">
        <v>1</v>
      </c>
      <c r="Z574" t="n">
        <v>10</v>
      </c>
    </row>
    <row r="575">
      <c r="A575" t="n">
        <v>51</v>
      </c>
      <c r="B575" t="n">
        <v>90</v>
      </c>
      <c r="C575" t="inlineStr">
        <is>
          <t xml:space="preserve">CONCLUIDO	</t>
        </is>
      </c>
      <c r="D575" t="n">
        <v>10.6157</v>
      </c>
      <c r="E575" t="n">
        <v>9.42</v>
      </c>
      <c r="F575" t="n">
        <v>6.79</v>
      </c>
      <c r="G575" t="n">
        <v>67.86</v>
      </c>
      <c r="H575" t="n">
        <v>1.25</v>
      </c>
      <c r="I575" t="n">
        <v>6</v>
      </c>
      <c r="J575" t="n">
        <v>196.04</v>
      </c>
      <c r="K575" t="n">
        <v>52.44</v>
      </c>
      <c r="L575" t="n">
        <v>13.75</v>
      </c>
      <c r="M575" t="n">
        <v>4</v>
      </c>
      <c r="N575" t="n">
        <v>39.84</v>
      </c>
      <c r="O575" t="n">
        <v>24411.91</v>
      </c>
      <c r="P575" t="n">
        <v>80.34999999999999</v>
      </c>
      <c r="Q575" t="n">
        <v>204.14</v>
      </c>
      <c r="R575" t="n">
        <v>24.79</v>
      </c>
      <c r="S575" t="n">
        <v>17.37</v>
      </c>
      <c r="T575" t="n">
        <v>1606.25</v>
      </c>
      <c r="U575" t="n">
        <v>0.7</v>
      </c>
      <c r="V575" t="n">
        <v>0.75</v>
      </c>
      <c r="W575" t="n">
        <v>1.15</v>
      </c>
      <c r="X575" t="n">
        <v>0.1</v>
      </c>
      <c r="Y575" t="n">
        <v>1</v>
      </c>
      <c r="Z575" t="n">
        <v>10</v>
      </c>
    </row>
    <row r="576">
      <c r="A576" t="n">
        <v>52</v>
      </c>
      <c r="B576" t="n">
        <v>90</v>
      </c>
      <c r="C576" t="inlineStr">
        <is>
          <t xml:space="preserve">CONCLUIDO	</t>
        </is>
      </c>
      <c r="D576" t="n">
        <v>10.6082</v>
      </c>
      <c r="E576" t="n">
        <v>9.43</v>
      </c>
      <c r="F576" t="n">
        <v>6.79</v>
      </c>
      <c r="G576" t="n">
        <v>67.93000000000001</v>
      </c>
      <c r="H576" t="n">
        <v>1.27</v>
      </c>
      <c r="I576" t="n">
        <v>6</v>
      </c>
      <c r="J576" t="n">
        <v>196.42</v>
      </c>
      <c r="K576" t="n">
        <v>52.44</v>
      </c>
      <c r="L576" t="n">
        <v>14</v>
      </c>
      <c r="M576" t="n">
        <v>4</v>
      </c>
      <c r="N576" t="n">
        <v>39.98</v>
      </c>
      <c r="O576" t="n">
        <v>24459.75</v>
      </c>
      <c r="P576" t="n">
        <v>79.79000000000001</v>
      </c>
      <c r="Q576" t="n">
        <v>204.15</v>
      </c>
      <c r="R576" t="n">
        <v>25.08</v>
      </c>
      <c r="S576" t="n">
        <v>17.37</v>
      </c>
      <c r="T576" t="n">
        <v>1753.13</v>
      </c>
      <c r="U576" t="n">
        <v>0.6899999999999999</v>
      </c>
      <c r="V576" t="n">
        <v>0.75</v>
      </c>
      <c r="W576" t="n">
        <v>1.14</v>
      </c>
      <c r="X576" t="n">
        <v>0.1</v>
      </c>
      <c r="Y576" t="n">
        <v>1</v>
      </c>
      <c r="Z576" t="n">
        <v>10</v>
      </c>
    </row>
    <row r="577">
      <c r="A577" t="n">
        <v>53</v>
      </c>
      <c r="B577" t="n">
        <v>90</v>
      </c>
      <c r="C577" t="inlineStr">
        <is>
          <t xml:space="preserve">CONCLUIDO	</t>
        </is>
      </c>
      <c r="D577" t="n">
        <v>10.672</v>
      </c>
      <c r="E577" t="n">
        <v>9.369999999999999</v>
      </c>
      <c r="F577" t="n">
        <v>6.77</v>
      </c>
      <c r="G577" t="n">
        <v>81.26000000000001</v>
      </c>
      <c r="H577" t="n">
        <v>1.29</v>
      </c>
      <c r="I577" t="n">
        <v>5</v>
      </c>
      <c r="J577" t="n">
        <v>196.81</v>
      </c>
      <c r="K577" t="n">
        <v>52.44</v>
      </c>
      <c r="L577" t="n">
        <v>14.25</v>
      </c>
      <c r="M577" t="n">
        <v>3</v>
      </c>
      <c r="N577" t="n">
        <v>40.12</v>
      </c>
      <c r="O577" t="n">
        <v>24507.64</v>
      </c>
      <c r="P577" t="n">
        <v>79.04000000000001</v>
      </c>
      <c r="Q577" t="n">
        <v>204.14</v>
      </c>
      <c r="R577" t="n">
        <v>24.35</v>
      </c>
      <c r="S577" t="n">
        <v>17.37</v>
      </c>
      <c r="T577" t="n">
        <v>1390.56</v>
      </c>
      <c r="U577" t="n">
        <v>0.71</v>
      </c>
      <c r="V577" t="n">
        <v>0.75</v>
      </c>
      <c r="W577" t="n">
        <v>1.14</v>
      </c>
      <c r="X577" t="n">
        <v>0.08</v>
      </c>
      <c r="Y577" t="n">
        <v>1</v>
      </c>
      <c r="Z577" t="n">
        <v>10</v>
      </c>
    </row>
    <row r="578">
      <c r="A578" t="n">
        <v>54</v>
      </c>
      <c r="B578" t="n">
        <v>90</v>
      </c>
      <c r="C578" t="inlineStr">
        <is>
          <t xml:space="preserve">CONCLUIDO	</t>
        </is>
      </c>
      <c r="D578" t="n">
        <v>10.667</v>
      </c>
      <c r="E578" t="n">
        <v>9.369999999999999</v>
      </c>
      <c r="F578" t="n">
        <v>6.78</v>
      </c>
      <c r="G578" t="n">
        <v>81.31999999999999</v>
      </c>
      <c r="H578" t="n">
        <v>1.31</v>
      </c>
      <c r="I578" t="n">
        <v>5</v>
      </c>
      <c r="J578" t="n">
        <v>197.2</v>
      </c>
      <c r="K578" t="n">
        <v>52.44</v>
      </c>
      <c r="L578" t="n">
        <v>14.5</v>
      </c>
      <c r="M578" t="n">
        <v>3</v>
      </c>
      <c r="N578" t="n">
        <v>40.26</v>
      </c>
      <c r="O578" t="n">
        <v>24555.57</v>
      </c>
      <c r="P578" t="n">
        <v>79.42</v>
      </c>
      <c r="Q578" t="n">
        <v>204.14</v>
      </c>
      <c r="R578" t="n">
        <v>24.59</v>
      </c>
      <c r="S578" t="n">
        <v>17.37</v>
      </c>
      <c r="T578" t="n">
        <v>1514.21</v>
      </c>
      <c r="U578" t="n">
        <v>0.71</v>
      </c>
      <c r="V578" t="n">
        <v>0.75</v>
      </c>
      <c r="W578" t="n">
        <v>1.14</v>
      </c>
      <c r="X578" t="n">
        <v>0.09</v>
      </c>
      <c r="Y578" t="n">
        <v>1</v>
      </c>
      <c r="Z578" t="n">
        <v>10</v>
      </c>
    </row>
    <row r="579">
      <c r="A579" t="n">
        <v>55</v>
      </c>
      <c r="B579" t="n">
        <v>90</v>
      </c>
      <c r="C579" t="inlineStr">
        <is>
          <t xml:space="preserve">CONCLUIDO	</t>
        </is>
      </c>
      <c r="D579" t="n">
        <v>10.673</v>
      </c>
      <c r="E579" t="n">
        <v>9.369999999999999</v>
      </c>
      <c r="F579" t="n">
        <v>6.77</v>
      </c>
      <c r="G579" t="n">
        <v>81.25</v>
      </c>
      <c r="H579" t="n">
        <v>1.33</v>
      </c>
      <c r="I579" t="n">
        <v>5</v>
      </c>
      <c r="J579" t="n">
        <v>197.59</v>
      </c>
      <c r="K579" t="n">
        <v>52.44</v>
      </c>
      <c r="L579" t="n">
        <v>14.75</v>
      </c>
      <c r="M579" t="n">
        <v>3</v>
      </c>
      <c r="N579" t="n">
        <v>40.4</v>
      </c>
      <c r="O579" t="n">
        <v>24603.55</v>
      </c>
      <c r="P579" t="n">
        <v>79.39</v>
      </c>
      <c r="Q579" t="n">
        <v>204.14</v>
      </c>
      <c r="R579" t="n">
        <v>24.36</v>
      </c>
      <c r="S579" t="n">
        <v>17.37</v>
      </c>
      <c r="T579" t="n">
        <v>1396.14</v>
      </c>
      <c r="U579" t="n">
        <v>0.71</v>
      </c>
      <c r="V579" t="n">
        <v>0.75</v>
      </c>
      <c r="W579" t="n">
        <v>1.14</v>
      </c>
      <c r="X579" t="n">
        <v>0.08</v>
      </c>
      <c r="Y579" t="n">
        <v>1</v>
      </c>
      <c r="Z579" t="n">
        <v>10</v>
      </c>
    </row>
    <row r="580">
      <c r="A580" t="n">
        <v>56</v>
      </c>
      <c r="B580" t="n">
        <v>90</v>
      </c>
      <c r="C580" t="inlineStr">
        <is>
          <t xml:space="preserve">CONCLUIDO	</t>
        </is>
      </c>
      <c r="D580" t="n">
        <v>10.6679</v>
      </c>
      <c r="E580" t="n">
        <v>9.369999999999999</v>
      </c>
      <c r="F580" t="n">
        <v>6.78</v>
      </c>
      <c r="G580" t="n">
        <v>81.31</v>
      </c>
      <c r="H580" t="n">
        <v>1.35</v>
      </c>
      <c r="I580" t="n">
        <v>5</v>
      </c>
      <c r="J580" t="n">
        <v>197.98</v>
      </c>
      <c r="K580" t="n">
        <v>52.44</v>
      </c>
      <c r="L580" t="n">
        <v>15</v>
      </c>
      <c r="M580" t="n">
        <v>3</v>
      </c>
      <c r="N580" t="n">
        <v>40.54</v>
      </c>
      <c r="O580" t="n">
        <v>24651.58</v>
      </c>
      <c r="P580" t="n">
        <v>79.67</v>
      </c>
      <c r="Q580" t="n">
        <v>204.15</v>
      </c>
      <c r="R580" t="n">
        <v>24.48</v>
      </c>
      <c r="S580" t="n">
        <v>17.37</v>
      </c>
      <c r="T580" t="n">
        <v>1458.04</v>
      </c>
      <c r="U580" t="n">
        <v>0.71</v>
      </c>
      <c r="V580" t="n">
        <v>0.75</v>
      </c>
      <c r="W580" t="n">
        <v>1.14</v>
      </c>
      <c r="X580" t="n">
        <v>0.08</v>
      </c>
      <c r="Y580" t="n">
        <v>1</v>
      </c>
      <c r="Z580" t="n">
        <v>10</v>
      </c>
    </row>
    <row r="581">
      <c r="A581" t="n">
        <v>57</v>
      </c>
      <c r="B581" t="n">
        <v>90</v>
      </c>
      <c r="C581" t="inlineStr">
        <is>
          <t xml:space="preserve">CONCLUIDO	</t>
        </is>
      </c>
      <c r="D581" t="n">
        <v>10.6705</v>
      </c>
      <c r="E581" t="n">
        <v>9.369999999999999</v>
      </c>
      <c r="F581" t="n">
        <v>6.77</v>
      </c>
      <c r="G581" t="n">
        <v>81.28</v>
      </c>
      <c r="H581" t="n">
        <v>1.36</v>
      </c>
      <c r="I581" t="n">
        <v>5</v>
      </c>
      <c r="J581" t="n">
        <v>198.37</v>
      </c>
      <c r="K581" t="n">
        <v>52.44</v>
      </c>
      <c r="L581" t="n">
        <v>15.25</v>
      </c>
      <c r="M581" t="n">
        <v>3</v>
      </c>
      <c r="N581" t="n">
        <v>40.68</v>
      </c>
      <c r="O581" t="n">
        <v>24699.65</v>
      </c>
      <c r="P581" t="n">
        <v>79.33</v>
      </c>
      <c r="Q581" t="n">
        <v>204.14</v>
      </c>
      <c r="R581" t="n">
        <v>24.39</v>
      </c>
      <c r="S581" t="n">
        <v>17.37</v>
      </c>
      <c r="T581" t="n">
        <v>1414.32</v>
      </c>
      <c r="U581" t="n">
        <v>0.71</v>
      </c>
      <c r="V581" t="n">
        <v>0.75</v>
      </c>
      <c r="W581" t="n">
        <v>1.14</v>
      </c>
      <c r="X581" t="n">
        <v>0.08</v>
      </c>
      <c r="Y581" t="n">
        <v>1</v>
      </c>
      <c r="Z581" t="n">
        <v>10</v>
      </c>
    </row>
    <row r="582">
      <c r="A582" t="n">
        <v>58</v>
      </c>
      <c r="B582" t="n">
        <v>90</v>
      </c>
      <c r="C582" t="inlineStr">
        <is>
          <t xml:space="preserve">CONCLUIDO	</t>
        </is>
      </c>
      <c r="D582" t="n">
        <v>10.6645</v>
      </c>
      <c r="E582" t="n">
        <v>9.380000000000001</v>
      </c>
      <c r="F582" t="n">
        <v>6.78</v>
      </c>
      <c r="G582" t="n">
        <v>81.34</v>
      </c>
      <c r="H582" t="n">
        <v>1.38</v>
      </c>
      <c r="I582" t="n">
        <v>5</v>
      </c>
      <c r="J582" t="n">
        <v>198.76</v>
      </c>
      <c r="K582" t="n">
        <v>52.44</v>
      </c>
      <c r="L582" t="n">
        <v>15.5</v>
      </c>
      <c r="M582" t="n">
        <v>3</v>
      </c>
      <c r="N582" t="n">
        <v>40.82</v>
      </c>
      <c r="O582" t="n">
        <v>24747.78</v>
      </c>
      <c r="P582" t="n">
        <v>79.33</v>
      </c>
      <c r="Q582" t="n">
        <v>204.14</v>
      </c>
      <c r="R582" t="n">
        <v>24.54</v>
      </c>
      <c r="S582" t="n">
        <v>17.37</v>
      </c>
      <c r="T582" t="n">
        <v>1485.75</v>
      </c>
      <c r="U582" t="n">
        <v>0.71</v>
      </c>
      <c r="V582" t="n">
        <v>0.75</v>
      </c>
      <c r="W582" t="n">
        <v>1.15</v>
      </c>
      <c r="X582" t="n">
        <v>0.09</v>
      </c>
      <c r="Y582" t="n">
        <v>1</v>
      </c>
      <c r="Z582" t="n">
        <v>10</v>
      </c>
    </row>
    <row r="583">
      <c r="A583" t="n">
        <v>59</v>
      </c>
      <c r="B583" t="n">
        <v>90</v>
      </c>
      <c r="C583" t="inlineStr">
        <is>
          <t xml:space="preserve">CONCLUIDO	</t>
        </is>
      </c>
      <c r="D583" t="n">
        <v>10.673</v>
      </c>
      <c r="E583" t="n">
        <v>9.369999999999999</v>
      </c>
      <c r="F583" t="n">
        <v>6.77</v>
      </c>
      <c r="G583" t="n">
        <v>81.25</v>
      </c>
      <c r="H583" t="n">
        <v>1.4</v>
      </c>
      <c r="I583" t="n">
        <v>5</v>
      </c>
      <c r="J583" t="n">
        <v>199.15</v>
      </c>
      <c r="K583" t="n">
        <v>52.44</v>
      </c>
      <c r="L583" t="n">
        <v>15.75</v>
      </c>
      <c r="M583" t="n">
        <v>3</v>
      </c>
      <c r="N583" t="n">
        <v>40.96</v>
      </c>
      <c r="O583" t="n">
        <v>24795.95</v>
      </c>
      <c r="P583" t="n">
        <v>79.05</v>
      </c>
      <c r="Q583" t="n">
        <v>204.14</v>
      </c>
      <c r="R583" t="n">
        <v>24.41</v>
      </c>
      <c r="S583" t="n">
        <v>17.37</v>
      </c>
      <c r="T583" t="n">
        <v>1420.42</v>
      </c>
      <c r="U583" t="n">
        <v>0.71</v>
      </c>
      <c r="V583" t="n">
        <v>0.75</v>
      </c>
      <c r="W583" t="n">
        <v>1.14</v>
      </c>
      <c r="X583" t="n">
        <v>0.08</v>
      </c>
      <c r="Y583" t="n">
        <v>1</v>
      </c>
      <c r="Z583" t="n">
        <v>10</v>
      </c>
    </row>
    <row r="584">
      <c r="A584" t="n">
        <v>60</v>
      </c>
      <c r="B584" t="n">
        <v>90</v>
      </c>
      <c r="C584" t="inlineStr">
        <is>
          <t xml:space="preserve">CONCLUIDO	</t>
        </is>
      </c>
      <c r="D584" t="n">
        <v>10.6743</v>
      </c>
      <c r="E584" t="n">
        <v>9.369999999999999</v>
      </c>
      <c r="F584" t="n">
        <v>6.77</v>
      </c>
      <c r="G584" t="n">
        <v>81.23999999999999</v>
      </c>
      <c r="H584" t="n">
        <v>1.42</v>
      </c>
      <c r="I584" t="n">
        <v>5</v>
      </c>
      <c r="J584" t="n">
        <v>199.54</v>
      </c>
      <c r="K584" t="n">
        <v>52.44</v>
      </c>
      <c r="L584" t="n">
        <v>16</v>
      </c>
      <c r="M584" t="n">
        <v>3</v>
      </c>
      <c r="N584" t="n">
        <v>41.1</v>
      </c>
      <c r="O584" t="n">
        <v>24844.17</v>
      </c>
      <c r="P584" t="n">
        <v>78.79000000000001</v>
      </c>
      <c r="Q584" t="n">
        <v>204.14</v>
      </c>
      <c r="R584" t="n">
        <v>24.39</v>
      </c>
      <c r="S584" t="n">
        <v>17.37</v>
      </c>
      <c r="T584" t="n">
        <v>1410.02</v>
      </c>
      <c r="U584" t="n">
        <v>0.71</v>
      </c>
      <c r="V584" t="n">
        <v>0.75</v>
      </c>
      <c r="W584" t="n">
        <v>1.14</v>
      </c>
      <c r="X584" t="n">
        <v>0.08</v>
      </c>
      <c r="Y584" t="n">
        <v>1</v>
      </c>
      <c r="Z584" t="n">
        <v>10</v>
      </c>
    </row>
    <row r="585">
      <c r="A585" t="n">
        <v>61</v>
      </c>
      <c r="B585" t="n">
        <v>90</v>
      </c>
      <c r="C585" t="inlineStr">
        <is>
          <t xml:space="preserve">CONCLUIDO	</t>
        </is>
      </c>
      <c r="D585" t="n">
        <v>10.6787</v>
      </c>
      <c r="E585" t="n">
        <v>9.359999999999999</v>
      </c>
      <c r="F585" t="n">
        <v>6.77</v>
      </c>
      <c r="G585" t="n">
        <v>81.19</v>
      </c>
      <c r="H585" t="n">
        <v>1.44</v>
      </c>
      <c r="I585" t="n">
        <v>5</v>
      </c>
      <c r="J585" t="n">
        <v>199.93</v>
      </c>
      <c r="K585" t="n">
        <v>52.44</v>
      </c>
      <c r="L585" t="n">
        <v>16.25</v>
      </c>
      <c r="M585" t="n">
        <v>3</v>
      </c>
      <c r="N585" t="n">
        <v>41.24</v>
      </c>
      <c r="O585" t="n">
        <v>24892.44</v>
      </c>
      <c r="P585" t="n">
        <v>78.34999999999999</v>
      </c>
      <c r="Q585" t="n">
        <v>204.14</v>
      </c>
      <c r="R585" t="n">
        <v>24.14</v>
      </c>
      <c r="S585" t="n">
        <v>17.37</v>
      </c>
      <c r="T585" t="n">
        <v>1287.17</v>
      </c>
      <c r="U585" t="n">
        <v>0.72</v>
      </c>
      <c r="V585" t="n">
        <v>0.75</v>
      </c>
      <c r="W585" t="n">
        <v>1.14</v>
      </c>
      <c r="X585" t="n">
        <v>0.07000000000000001</v>
      </c>
      <c r="Y585" t="n">
        <v>1</v>
      </c>
      <c r="Z585" t="n">
        <v>10</v>
      </c>
    </row>
    <row r="586">
      <c r="A586" t="n">
        <v>62</v>
      </c>
      <c r="B586" t="n">
        <v>90</v>
      </c>
      <c r="C586" t="inlineStr">
        <is>
          <t xml:space="preserve">CONCLUIDO	</t>
        </is>
      </c>
      <c r="D586" t="n">
        <v>10.6803</v>
      </c>
      <c r="E586" t="n">
        <v>9.359999999999999</v>
      </c>
      <c r="F586" t="n">
        <v>6.76</v>
      </c>
      <c r="G586" t="n">
        <v>81.18000000000001</v>
      </c>
      <c r="H586" t="n">
        <v>1.46</v>
      </c>
      <c r="I586" t="n">
        <v>5</v>
      </c>
      <c r="J586" t="n">
        <v>200.32</v>
      </c>
      <c r="K586" t="n">
        <v>52.44</v>
      </c>
      <c r="L586" t="n">
        <v>16.5</v>
      </c>
      <c r="M586" t="n">
        <v>3</v>
      </c>
      <c r="N586" t="n">
        <v>41.38</v>
      </c>
      <c r="O586" t="n">
        <v>24940.75</v>
      </c>
      <c r="P586" t="n">
        <v>77.83</v>
      </c>
      <c r="Q586" t="n">
        <v>204.14</v>
      </c>
      <c r="R586" t="n">
        <v>24.06</v>
      </c>
      <c r="S586" t="n">
        <v>17.37</v>
      </c>
      <c r="T586" t="n">
        <v>1248.07</v>
      </c>
      <c r="U586" t="n">
        <v>0.72</v>
      </c>
      <c r="V586" t="n">
        <v>0.75</v>
      </c>
      <c r="W586" t="n">
        <v>1.15</v>
      </c>
      <c r="X586" t="n">
        <v>0.07000000000000001</v>
      </c>
      <c r="Y586" t="n">
        <v>1</v>
      </c>
      <c r="Z586" t="n">
        <v>10</v>
      </c>
    </row>
    <row r="587">
      <c r="A587" t="n">
        <v>63</v>
      </c>
      <c r="B587" t="n">
        <v>90</v>
      </c>
      <c r="C587" t="inlineStr">
        <is>
          <t xml:space="preserve">CONCLUIDO	</t>
        </is>
      </c>
      <c r="D587" t="n">
        <v>10.6746</v>
      </c>
      <c r="E587" t="n">
        <v>9.369999999999999</v>
      </c>
      <c r="F587" t="n">
        <v>6.77</v>
      </c>
      <c r="G587" t="n">
        <v>81.23999999999999</v>
      </c>
      <c r="H587" t="n">
        <v>1.48</v>
      </c>
      <c r="I587" t="n">
        <v>5</v>
      </c>
      <c r="J587" t="n">
        <v>200.72</v>
      </c>
      <c r="K587" t="n">
        <v>52.44</v>
      </c>
      <c r="L587" t="n">
        <v>16.75</v>
      </c>
      <c r="M587" t="n">
        <v>3</v>
      </c>
      <c r="N587" t="n">
        <v>41.52</v>
      </c>
      <c r="O587" t="n">
        <v>24989.11</v>
      </c>
      <c r="P587" t="n">
        <v>77.29000000000001</v>
      </c>
      <c r="Q587" t="n">
        <v>204.14</v>
      </c>
      <c r="R587" t="n">
        <v>24.21</v>
      </c>
      <c r="S587" t="n">
        <v>17.37</v>
      </c>
      <c r="T587" t="n">
        <v>1321.92</v>
      </c>
      <c r="U587" t="n">
        <v>0.72</v>
      </c>
      <c r="V587" t="n">
        <v>0.75</v>
      </c>
      <c r="W587" t="n">
        <v>1.15</v>
      </c>
      <c r="X587" t="n">
        <v>0.08</v>
      </c>
      <c r="Y587" t="n">
        <v>1</v>
      </c>
      <c r="Z587" t="n">
        <v>10</v>
      </c>
    </row>
    <row r="588">
      <c r="A588" t="n">
        <v>64</v>
      </c>
      <c r="B588" t="n">
        <v>90</v>
      </c>
      <c r="C588" t="inlineStr">
        <is>
          <t xml:space="preserve">CONCLUIDO	</t>
        </is>
      </c>
      <c r="D588" t="n">
        <v>10.6784</v>
      </c>
      <c r="E588" t="n">
        <v>9.359999999999999</v>
      </c>
      <c r="F588" t="n">
        <v>6.77</v>
      </c>
      <c r="G588" t="n">
        <v>81.2</v>
      </c>
      <c r="H588" t="n">
        <v>1.5</v>
      </c>
      <c r="I588" t="n">
        <v>5</v>
      </c>
      <c r="J588" t="n">
        <v>201.11</v>
      </c>
      <c r="K588" t="n">
        <v>52.44</v>
      </c>
      <c r="L588" t="n">
        <v>17</v>
      </c>
      <c r="M588" t="n">
        <v>3</v>
      </c>
      <c r="N588" t="n">
        <v>41.67</v>
      </c>
      <c r="O588" t="n">
        <v>25037.53</v>
      </c>
      <c r="P588" t="n">
        <v>76.90000000000001</v>
      </c>
      <c r="Q588" t="n">
        <v>204.14</v>
      </c>
      <c r="R588" t="n">
        <v>24.18</v>
      </c>
      <c r="S588" t="n">
        <v>17.37</v>
      </c>
      <c r="T588" t="n">
        <v>1308.09</v>
      </c>
      <c r="U588" t="n">
        <v>0.72</v>
      </c>
      <c r="V588" t="n">
        <v>0.75</v>
      </c>
      <c r="W588" t="n">
        <v>1.14</v>
      </c>
      <c r="X588" t="n">
        <v>0.08</v>
      </c>
      <c r="Y588" t="n">
        <v>1</v>
      </c>
      <c r="Z588" t="n">
        <v>10</v>
      </c>
    </row>
    <row r="589">
      <c r="A589" t="n">
        <v>65</v>
      </c>
      <c r="B589" t="n">
        <v>90</v>
      </c>
      <c r="C589" t="inlineStr">
        <is>
          <t xml:space="preserve">CONCLUIDO	</t>
        </is>
      </c>
      <c r="D589" t="n">
        <v>10.6739</v>
      </c>
      <c r="E589" t="n">
        <v>9.369999999999999</v>
      </c>
      <c r="F589" t="n">
        <v>6.77</v>
      </c>
      <c r="G589" t="n">
        <v>81.23999999999999</v>
      </c>
      <c r="H589" t="n">
        <v>1.52</v>
      </c>
      <c r="I589" t="n">
        <v>5</v>
      </c>
      <c r="J589" t="n">
        <v>201.5</v>
      </c>
      <c r="K589" t="n">
        <v>52.44</v>
      </c>
      <c r="L589" t="n">
        <v>17.25</v>
      </c>
      <c r="M589" t="n">
        <v>3</v>
      </c>
      <c r="N589" t="n">
        <v>41.81</v>
      </c>
      <c r="O589" t="n">
        <v>25085.99</v>
      </c>
      <c r="P589" t="n">
        <v>76.8</v>
      </c>
      <c r="Q589" t="n">
        <v>204.14</v>
      </c>
      <c r="R589" t="n">
        <v>24.29</v>
      </c>
      <c r="S589" t="n">
        <v>17.37</v>
      </c>
      <c r="T589" t="n">
        <v>1364.19</v>
      </c>
      <c r="U589" t="n">
        <v>0.72</v>
      </c>
      <c r="V589" t="n">
        <v>0.75</v>
      </c>
      <c r="W589" t="n">
        <v>1.14</v>
      </c>
      <c r="X589" t="n">
        <v>0.08</v>
      </c>
      <c r="Y589" t="n">
        <v>1</v>
      </c>
      <c r="Z589" t="n">
        <v>10</v>
      </c>
    </row>
    <row r="590">
      <c r="A590" t="n">
        <v>66</v>
      </c>
      <c r="B590" t="n">
        <v>90</v>
      </c>
      <c r="C590" t="inlineStr">
        <is>
          <t xml:space="preserve">CONCLUIDO	</t>
        </is>
      </c>
      <c r="D590" t="n">
        <v>10.666</v>
      </c>
      <c r="E590" t="n">
        <v>9.380000000000001</v>
      </c>
      <c r="F590" t="n">
        <v>6.78</v>
      </c>
      <c r="G590" t="n">
        <v>81.33</v>
      </c>
      <c r="H590" t="n">
        <v>1.54</v>
      </c>
      <c r="I590" t="n">
        <v>5</v>
      </c>
      <c r="J590" t="n">
        <v>201.9</v>
      </c>
      <c r="K590" t="n">
        <v>52.44</v>
      </c>
      <c r="L590" t="n">
        <v>17.5</v>
      </c>
      <c r="M590" t="n">
        <v>3</v>
      </c>
      <c r="N590" t="n">
        <v>41.95</v>
      </c>
      <c r="O590" t="n">
        <v>25134.5</v>
      </c>
      <c r="P590" t="n">
        <v>76.63</v>
      </c>
      <c r="Q590" t="n">
        <v>204.14</v>
      </c>
      <c r="R590" t="n">
        <v>24.48</v>
      </c>
      <c r="S590" t="n">
        <v>17.37</v>
      </c>
      <c r="T590" t="n">
        <v>1455.37</v>
      </c>
      <c r="U590" t="n">
        <v>0.71</v>
      </c>
      <c r="V590" t="n">
        <v>0.75</v>
      </c>
      <c r="W590" t="n">
        <v>1.15</v>
      </c>
      <c r="X590" t="n">
        <v>0.09</v>
      </c>
      <c r="Y590" t="n">
        <v>1</v>
      </c>
      <c r="Z590" t="n">
        <v>10</v>
      </c>
    </row>
    <row r="591">
      <c r="A591" t="n">
        <v>67</v>
      </c>
      <c r="B591" t="n">
        <v>90</v>
      </c>
      <c r="C591" t="inlineStr">
        <is>
          <t xml:space="preserve">CONCLUIDO	</t>
        </is>
      </c>
      <c r="D591" t="n">
        <v>10.6736</v>
      </c>
      <c r="E591" t="n">
        <v>9.369999999999999</v>
      </c>
      <c r="F591" t="n">
        <v>6.77</v>
      </c>
      <c r="G591" t="n">
        <v>81.25</v>
      </c>
      <c r="H591" t="n">
        <v>1.56</v>
      </c>
      <c r="I591" t="n">
        <v>5</v>
      </c>
      <c r="J591" t="n">
        <v>202.29</v>
      </c>
      <c r="K591" t="n">
        <v>52.44</v>
      </c>
      <c r="L591" t="n">
        <v>17.75</v>
      </c>
      <c r="M591" t="n">
        <v>3</v>
      </c>
      <c r="N591" t="n">
        <v>42.1</v>
      </c>
      <c r="O591" t="n">
        <v>25183.06</v>
      </c>
      <c r="P591" t="n">
        <v>76.01000000000001</v>
      </c>
      <c r="Q591" t="n">
        <v>204.14</v>
      </c>
      <c r="R591" t="n">
        <v>24.23</v>
      </c>
      <c r="S591" t="n">
        <v>17.37</v>
      </c>
      <c r="T591" t="n">
        <v>1332.14</v>
      </c>
      <c r="U591" t="n">
        <v>0.72</v>
      </c>
      <c r="V591" t="n">
        <v>0.75</v>
      </c>
      <c r="W591" t="n">
        <v>1.15</v>
      </c>
      <c r="X591" t="n">
        <v>0.08</v>
      </c>
      <c r="Y591" t="n">
        <v>1</v>
      </c>
      <c r="Z591" t="n">
        <v>10</v>
      </c>
    </row>
    <row r="592">
      <c r="A592" t="n">
        <v>68</v>
      </c>
      <c r="B592" t="n">
        <v>90</v>
      </c>
      <c r="C592" t="inlineStr">
        <is>
          <t xml:space="preserve">CONCLUIDO	</t>
        </is>
      </c>
      <c r="D592" t="n">
        <v>10.7456</v>
      </c>
      <c r="E592" t="n">
        <v>9.31</v>
      </c>
      <c r="F592" t="n">
        <v>6.74</v>
      </c>
      <c r="G592" t="n">
        <v>101.15</v>
      </c>
      <c r="H592" t="n">
        <v>1.58</v>
      </c>
      <c r="I592" t="n">
        <v>4</v>
      </c>
      <c r="J592" t="n">
        <v>202.68</v>
      </c>
      <c r="K592" t="n">
        <v>52.44</v>
      </c>
      <c r="L592" t="n">
        <v>18</v>
      </c>
      <c r="M592" t="n">
        <v>2</v>
      </c>
      <c r="N592" t="n">
        <v>42.24</v>
      </c>
      <c r="O592" t="n">
        <v>25231.66</v>
      </c>
      <c r="P592" t="n">
        <v>75.09</v>
      </c>
      <c r="Q592" t="n">
        <v>204.14</v>
      </c>
      <c r="R592" t="n">
        <v>23.44</v>
      </c>
      <c r="S592" t="n">
        <v>17.37</v>
      </c>
      <c r="T592" t="n">
        <v>939.85</v>
      </c>
      <c r="U592" t="n">
        <v>0.74</v>
      </c>
      <c r="V592" t="n">
        <v>0.76</v>
      </c>
      <c r="W592" t="n">
        <v>1.14</v>
      </c>
      <c r="X592" t="n">
        <v>0.05</v>
      </c>
      <c r="Y592" t="n">
        <v>1</v>
      </c>
      <c r="Z592" t="n">
        <v>10</v>
      </c>
    </row>
    <row r="593">
      <c r="A593" t="n">
        <v>69</v>
      </c>
      <c r="B593" t="n">
        <v>90</v>
      </c>
      <c r="C593" t="inlineStr">
        <is>
          <t xml:space="preserve">CONCLUIDO	</t>
        </is>
      </c>
      <c r="D593" t="n">
        <v>10.7447</v>
      </c>
      <c r="E593" t="n">
        <v>9.31</v>
      </c>
      <c r="F593" t="n">
        <v>6.74</v>
      </c>
      <c r="G593" t="n">
        <v>101.16</v>
      </c>
      <c r="H593" t="n">
        <v>1.6</v>
      </c>
      <c r="I593" t="n">
        <v>4</v>
      </c>
      <c r="J593" t="n">
        <v>203.08</v>
      </c>
      <c r="K593" t="n">
        <v>52.44</v>
      </c>
      <c r="L593" t="n">
        <v>18.25</v>
      </c>
      <c r="M593" t="n">
        <v>2</v>
      </c>
      <c r="N593" t="n">
        <v>42.39</v>
      </c>
      <c r="O593" t="n">
        <v>25280.45</v>
      </c>
      <c r="P593" t="n">
        <v>75.11</v>
      </c>
      <c r="Q593" t="n">
        <v>204.14</v>
      </c>
      <c r="R593" t="n">
        <v>23.48</v>
      </c>
      <c r="S593" t="n">
        <v>17.37</v>
      </c>
      <c r="T593" t="n">
        <v>960.41</v>
      </c>
      <c r="U593" t="n">
        <v>0.74</v>
      </c>
      <c r="V593" t="n">
        <v>0.76</v>
      </c>
      <c r="W593" t="n">
        <v>1.14</v>
      </c>
      <c r="X593" t="n">
        <v>0.05</v>
      </c>
      <c r="Y593" t="n">
        <v>1</v>
      </c>
      <c r="Z593" t="n">
        <v>10</v>
      </c>
    </row>
    <row r="594">
      <c r="A594" t="n">
        <v>70</v>
      </c>
      <c r="B594" t="n">
        <v>90</v>
      </c>
      <c r="C594" t="inlineStr">
        <is>
          <t xml:space="preserve">CONCLUIDO	</t>
        </is>
      </c>
      <c r="D594" t="n">
        <v>10.7399</v>
      </c>
      <c r="E594" t="n">
        <v>9.31</v>
      </c>
      <c r="F594" t="n">
        <v>6.75</v>
      </c>
      <c r="G594" t="n">
        <v>101.22</v>
      </c>
      <c r="H594" t="n">
        <v>1.61</v>
      </c>
      <c r="I594" t="n">
        <v>4</v>
      </c>
      <c r="J594" t="n">
        <v>203.47</v>
      </c>
      <c r="K594" t="n">
        <v>52.44</v>
      </c>
      <c r="L594" t="n">
        <v>18.5</v>
      </c>
      <c r="M594" t="n">
        <v>2</v>
      </c>
      <c r="N594" t="n">
        <v>42.53</v>
      </c>
      <c r="O594" t="n">
        <v>25329.15</v>
      </c>
      <c r="P594" t="n">
        <v>75.45999999999999</v>
      </c>
      <c r="Q594" t="n">
        <v>204.14</v>
      </c>
      <c r="R594" t="n">
        <v>23.64</v>
      </c>
      <c r="S594" t="n">
        <v>17.37</v>
      </c>
      <c r="T594" t="n">
        <v>1043.32</v>
      </c>
      <c r="U594" t="n">
        <v>0.73</v>
      </c>
      <c r="V594" t="n">
        <v>0.76</v>
      </c>
      <c r="W594" t="n">
        <v>1.14</v>
      </c>
      <c r="X594" t="n">
        <v>0.06</v>
      </c>
      <c r="Y594" t="n">
        <v>1</v>
      </c>
      <c r="Z594" t="n">
        <v>10</v>
      </c>
    </row>
    <row r="595">
      <c r="A595" t="n">
        <v>71</v>
      </c>
      <c r="B595" t="n">
        <v>90</v>
      </c>
      <c r="C595" t="inlineStr">
        <is>
          <t xml:space="preserve">CONCLUIDO	</t>
        </is>
      </c>
      <c r="D595" t="n">
        <v>10.7402</v>
      </c>
      <c r="E595" t="n">
        <v>9.31</v>
      </c>
      <c r="F595" t="n">
        <v>6.75</v>
      </c>
      <c r="G595" t="n">
        <v>101.22</v>
      </c>
      <c r="H595" t="n">
        <v>1.63</v>
      </c>
      <c r="I595" t="n">
        <v>4</v>
      </c>
      <c r="J595" t="n">
        <v>203.87</v>
      </c>
      <c r="K595" t="n">
        <v>52.44</v>
      </c>
      <c r="L595" t="n">
        <v>18.75</v>
      </c>
      <c r="M595" t="n">
        <v>2</v>
      </c>
      <c r="N595" t="n">
        <v>42.68</v>
      </c>
      <c r="O595" t="n">
        <v>25377.91</v>
      </c>
      <c r="P595" t="n">
        <v>75.51000000000001</v>
      </c>
      <c r="Q595" t="n">
        <v>204.14</v>
      </c>
      <c r="R595" t="n">
        <v>23.63</v>
      </c>
      <c r="S595" t="n">
        <v>17.37</v>
      </c>
      <c r="T595" t="n">
        <v>1036.11</v>
      </c>
      <c r="U595" t="n">
        <v>0.74</v>
      </c>
      <c r="V595" t="n">
        <v>0.76</v>
      </c>
      <c r="W595" t="n">
        <v>1.14</v>
      </c>
      <c r="X595" t="n">
        <v>0.06</v>
      </c>
      <c r="Y595" t="n">
        <v>1</v>
      </c>
      <c r="Z595" t="n">
        <v>10</v>
      </c>
    </row>
    <row r="596">
      <c r="A596" t="n">
        <v>72</v>
      </c>
      <c r="B596" t="n">
        <v>90</v>
      </c>
      <c r="C596" t="inlineStr">
        <is>
          <t xml:space="preserve">CONCLUIDO	</t>
        </is>
      </c>
      <c r="D596" t="n">
        <v>10.7392</v>
      </c>
      <c r="E596" t="n">
        <v>9.31</v>
      </c>
      <c r="F596" t="n">
        <v>6.75</v>
      </c>
      <c r="G596" t="n">
        <v>101.23</v>
      </c>
      <c r="H596" t="n">
        <v>1.65</v>
      </c>
      <c r="I596" t="n">
        <v>4</v>
      </c>
      <c r="J596" t="n">
        <v>204.26</v>
      </c>
      <c r="K596" t="n">
        <v>52.44</v>
      </c>
      <c r="L596" t="n">
        <v>19</v>
      </c>
      <c r="M596" t="n">
        <v>2</v>
      </c>
      <c r="N596" t="n">
        <v>42.82</v>
      </c>
      <c r="O596" t="n">
        <v>25426.72</v>
      </c>
      <c r="P596" t="n">
        <v>75.59</v>
      </c>
      <c r="Q596" t="n">
        <v>204.16</v>
      </c>
      <c r="R596" t="n">
        <v>23.64</v>
      </c>
      <c r="S596" t="n">
        <v>17.37</v>
      </c>
      <c r="T596" t="n">
        <v>1044.44</v>
      </c>
      <c r="U596" t="n">
        <v>0.73</v>
      </c>
      <c r="V596" t="n">
        <v>0.76</v>
      </c>
      <c r="W596" t="n">
        <v>1.14</v>
      </c>
      <c r="X596" t="n">
        <v>0.06</v>
      </c>
      <c r="Y596" t="n">
        <v>1</v>
      </c>
      <c r="Z596" t="n">
        <v>10</v>
      </c>
    </row>
    <row r="597">
      <c r="A597" t="n">
        <v>73</v>
      </c>
      <c r="B597" t="n">
        <v>90</v>
      </c>
      <c r="C597" t="inlineStr">
        <is>
          <t xml:space="preserve">CONCLUIDO	</t>
        </is>
      </c>
      <c r="D597" t="n">
        <v>10.7476</v>
      </c>
      <c r="E597" t="n">
        <v>9.300000000000001</v>
      </c>
      <c r="F597" t="n">
        <v>6.74</v>
      </c>
      <c r="G597" t="n">
        <v>101.12</v>
      </c>
      <c r="H597" t="n">
        <v>1.67</v>
      </c>
      <c r="I597" t="n">
        <v>4</v>
      </c>
      <c r="J597" t="n">
        <v>204.66</v>
      </c>
      <c r="K597" t="n">
        <v>52.44</v>
      </c>
      <c r="L597" t="n">
        <v>19.25</v>
      </c>
      <c r="M597" t="n">
        <v>2</v>
      </c>
      <c r="N597" t="n">
        <v>42.97</v>
      </c>
      <c r="O597" t="n">
        <v>25475.58</v>
      </c>
      <c r="P597" t="n">
        <v>75.5</v>
      </c>
      <c r="Q597" t="n">
        <v>204.14</v>
      </c>
      <c r="R597" t="n">
        <v>23.47</v>
      </c>
      <c r="S597" t="n">
        <v>17.37</v>
      </c>
      <c r="T597" t="n">
        <v>957.72</v>
      </c>
      <c r="U597" t="n">
        <v>0.74</v>
      </c>
      <c r="V597" t="n">
        <v>0.76</v>
      </c>
      <c r="W597" t="n">
        <v>1.14</v>
      </c>
      <c r="X597" t="n">
        <v>0.05</v>
      </c>
      <c r="Y597" t="n">
        <v>1</v>
      </c>
      <c r="Z597" t="n">
        <v>10</v>
      </c>
    </row>
    <row r="598">
      <c r="A598" t="n">
        <v>74</v>
      </c>
      <c r="B598" t="n">
        <v>90</v>
      </c>
      <c r="C598" t="inlineStr">
        <is>
          <t xml:space="preserve">CONCLUIDO	</t>
        </is>
      </c>
      <c r="D598" t="n">
        <v>10.744</v>
      </c>
      <c r="E598" t="n">
        <v>9.31</v>
      </c>
      <c r="F598" t="n">
        <v>6.74</v>
      </c>
      <c r="G598" t="n">
        <v>101.17</v>
      </c>
      <c r="H598" t="n">
        <v>1.69</v>
      </c>
      <c r="I598" t="n">
        <v>4</v>
      </c>
      <c r="J598" t="n">
        <v>205.06</v>
      </c>
      <c r="K598" t="n">
        <v>52.44</v>
      </c>
      <c r="L598" t="n">
        <v>19.5</v>
      </c>
      <c r="M598" t="n">
        <v>2</v>
      </c>
      <c r="N598" t="n">
        <v>43.11</v>
      </c>
      <c r="O598" t="n">
        <v>25524.49</v>
      </c>
      <c r="P598" t="n">
        <v>75.63</v>
      </c>
      <c r="Q598" t="n">
        <v>204.14</v>
      </c>
      <c r="R598" t="n">
        <v>23.51</v>
      </c>
      <c r="S598" t="n">
        <v>17.37</v>
      </c>
      <c r="T598" t="n">
        <v>978.9</v>
      </c>
      <c r="U598" t="n">
        <v>0.74</v>
      </c>
      <c r="V598" t="n">
        <v>0.76</v>
      </c>
      <c r="W598" t="n">
        <v>1.14</v>
      </c>
      <c r="X598" t="n">
        <v>0.05</v>
      </c>
      <c r="Y598" t="n">
        <v>1</v>
      </c>
      <c r="Z598" t="n">
        <v>10</v>
      </c>
    </row>
    <row r="599">
      <c r="A599" t="n">
        <v>75</v>
      </c>
      <c r="B599" t="n">
        <v>90</v>
      </c>
      <c r="C599" t="inlineStr">
        <is>
          <t xml:space="preserve">CONCLUIDO	</t>
        </is>
      </c>
      <c r="D599" t="n">
        <v>10.7408</v>
      </c>
      <c r="E599" t="n">
        <v>9.31</v>
      </c>
      <c r="F599" t="n">
        <v>6.75</v>
      </c>
      <c r="G599" t="n">
        <v>101.21</v>
      </c>
      <c r="H599" t="n">
        <v>1.71</v>
      </c>
      <c r="I599" t="n">
        <v>4</v>
      </c>
      <c r="J599" t="n">
        <v>205.45</v>
      </c>
      <c r="K599" t="n">
        <v>52.44</v>
      </c>
      <c r="L599" t="n">
        <v>19.75</v>
      </c>
      <c r="M599" t="n">
        <v>2</v>
      </c>
      <c r="N599" t="n">
        <v>43.26</v>
      </c>
      <c r="O599" t="n">
        <v>25573.44</v>
      </c>
      <c r="P599" t="n">
        <v>75.51000000000001</v>
      </c>
      <c r="Q599" t="n">
        <v>204.14</v>
      </c>
      <c r="R599" t="n">
        <v>23.62</v>
      </c>
      <c r="S599" t="n">
        <v>17.37</v>
      </c>
      <c r="T599" t="n">
        <v>1031.97</v>
      </c>
      <c r="U599" t="n">
        <v>0.74</v>
      </c>
      <c r="V599" t="n">
        <v>0.76</v>
      </c>
      <c r="W599" t="n">
        <v>1.14</v>
      </c>
      <c r="X599" t="n">
        <v>0.06</v>
      </c>
      <c r="Y599" t="n">
        <v>1</v>
      </c>
      <c r="Z599" t="n">
        <v>10</v>
      </c>
    </row>
    <row r="600">
      <c r="A600" t="n">
        <v>76</v>
      </c>
      <c r="B600" t="n">
        <v>90</v>
      </c>
      <c r="C600" t="inlineStr">
        <is>
          <t xml:space="preserve">CONCLUIDO	</t>
        </is>
      </c>
      <c r="D600" t="n">
        <v>10.7399</v>
      </c>
      <c r="E600" t="n">
        <v>9.31</v>
      </c>
      <c r="F600" t="n">
        <v>6.75</v>
      </c>
      <c r="G600" t="n">
        <v>101.22</v>
      </c>
      <c r="H600" t="n">
        <v>1.73</v>
      </c>
      <c r="I600" t="n">
        <v>4</v>
      </c>
      <c r="J600" t="n">
        <v>205.85</v>
      </c>
      <c r="K600" t="n">
        <v>52.44</v>
      </c>
      <c r="L600" t="n">
        <v>20</v>
      </c>
      <c r="M600" t="n">
        <v>2</v>
      </c>
      <c r="N600" t="n">
        <v>43.41</v>
      </c>
      <c r="O600" t="n">
        <v>25622.45</v>
      </c>
      <c r="P600" t="n">
        <v>75.42</v>
      </c>
      <c r="Q600" t="n">
        <v>204.15</v>
      </c>
      <c r="R600" t="n">
        <v>23.63</v>
      </c>
      <c r="S600" t="n">
        <v>17.37</v>
      </c>
      <c r="T600" t="n">
        <v>1035.29</v>
      </c>
      <c r="U600" t="n">
        <v>0.74</v>
      </c>
      <c r="V600" t="n">
        <v>0.76</v>
      </c>
      <c r="W600" t="n">
        <v>1.14</v>
      </c>
      <c r="X600" t="n">
        <v>0.06</v>
      </c>
      <c r="Y600" t="n">
        <v>1</v>
      </c>
      <c r="Z600" t="n">
        <v>10</v>
      </c>
    </row>
    <row r="601">
      <c r="A601" t="n">
        <v>77</v>
      </c>
      <c r="B601" t="n">
        <v>90</v>
      </c>
      <c r="C601" t="inlineStr">
        <is>
          <t xml:space="preserve">CONCLUIDO	</t>
        </is>
      </c>
      <c r="D601" t="n">
        <v>10.7386</v>
      </c>
      <c r="E601" t="n">
        <v>9.31</v>
      </c>
      <c r="F601" t="n">
        <v>6.75</v>
      </c>
      <c r="G601" t="n">
        <v>101.24</v>
      </c>
      <c r="H601" t="n">
        <v>1.74</v>
      </c>
      <c r="I601" t="n">
        <v>4</v>
      </c>
      <c r="J601" t="n">
        <v>206.25</v>
      </c>
      <c r="K601" t="n">
        <v>52.44</v>
      </c>
      <c r="L601" t="n">
        <v>20.25</v>
      </c>
      <c r="M601" t="n">
        <v>2</v>
      </c>
      <c r="N601" t="n">
        <v>43.56</v>
      </c>
      <c r="O601" t="n">
        <v>25671.51</v>
      </c>
      <c r="P601" t="n">
        <v>75.26000000000001</v>
      </c>
      <c r="Q601" t="n">
        <v>204.14</v>
      </c>
      <c r="R601" t="n">
        <v>23.64</v>
      </c>
      <c r="S601" t="n">
        <v>17.37</v>
      </c>
      <c r="T601" t="n">
        <v>1041.77</v>
      </c>
      <c r="U601" t="n">
        <v>0.73</v>
      </c>
      <c r="V601" t="n">
        <v>0.76</v>
      </c>
      <c r="W601" t="n">
        <v>1.14</v>
      </c>
      <c r="X601" t="n">
        <v>0.06</v>
      </c>
      <c r="Y601" t="n">
        <v>1</v>
      </c>
      <c r="Z601" t="n">
        <v>10</v>
      </c>
    </row>
    <row r="602">
      <c r="A602" t="n">
        <v>78</v>
      </c>
      <c r="B602" t="n">
        <v>90</v>
      </c>
      <c r="C602" t="inlineStr">
        <is>
          <t xml:space="preserve">CONCLUIDO	</t>
        </is>
      </c>
      <c r="D602" t="n">
        <v>10.7389</v>
      </c>
      <c r="E602" t="n">
        <v>9.31</v>
      </c>
      <c r="F602" t="n">
        <v>6.75</v>
      </c>
      <c r="G602" t="n">
        <v>101.24</v>
      </c>
      <c r="H602" t="n">
        <v>1.76</v>
      </c>
      <c r="I602" t="n">
        <v>4</v>
      </c>
      <c r="J602" t="n">
        <v>206.65</v>
      </c>
      <c r="K602" t="n">
        <v>52.44</v>
      </c>
      <c r="L602" t="n">
        <v>20.5</v>
      </c>
      <c r="M602" t="n">
        <v>2</v>
      </c>
      <c r="N602" t="n">
        <v>43.71</v>
      </c>
      <c r="O602" t="n">
        <v>25720.62</v>
      </c>
      <c r="P602" t="n">
        <v>75.09</v>
      </c>
      <c r="Q602" t="n">
        <v>204.14</v>
      </c>
      <c r="R602" t="n">
        <v>23.57</v>
      </c>
      <c r="S602" t="n">
        <v>17.37</v>
      </c>
      <c r="T602" t="n">
        <v>1009.16</v>
      </c>
      <c r="U602" t="n">
        <v>0.74</v>
      </c>
      <c r="V602" t="n">
        <v>0.76</v>
      </c>
      <c r="W602" t="n">
        <v>1.14</v>
      </c>
      <c r="X602" t="n">
        <v>0.06</v>
      </c>
      <c r="Y602" t="n">
        <v>1</v>
      </c>
      <c r="Z602" t="n">
        <v>10</v>
      </c>
    </row>
    <row r="603">
      <c r="A603" t="n">
        <v>79</v>
      </c>
      <c r="B603" t="n">
        <v>90</v>
      </c>
      <c r="C603" t="inlineStr">
        <is>
          <t xml:space="preserve">CONCLUIDO	</t>
        </is>
      </c>
      <c r="D603" t="n">
        <v>10.745</v>
      </c>
      <c r="E603" t="n">
        <v>9.31</v>
      </c>
      <c r="F603" t="n">
        <v>6.74</v>
      </c>
      <c r="G603" t="n">
        <v>101.16</v>
      </c>
      <c r="H603" t="n">
        <v>1.78</v>
      </c>
      <c r="I603" t="n">
        <v>4</v>
      </c>
      <c r="J603" t="n">
        <v>207.05</v>
      </c>
      <c r="K603" t="n">
        <v>52.44</v>
      </c>
      <c r="L603" t="n">
        <v>20.75</v>
      </c>
      <c r="M603" t="n">
        <v>2</v>
      </c>
      <c r="N603" t="n">
        <v>43.85</v>
      </c>
      <c r="O603" t="n">
        <v>25769.78</v>
      </c>
      <c r="P603" t="n">
        <v>74.81</v>
      </c>
      <c r="Q603" t="n">
        <v>204.14</v>
      </c>
      <c r="R603" t="n">
        <v>23.49</v>
      </c>
      <c r="S603" t="n">
        <v>17.37</v>
      </c>
      <c r="T603" t="n">
        <v>965.6</v>
      </c>
      <c r="U603" t="n">
        <v>0.74</v>
      </c>
      <c r="V603" t="n">
        <v>0.76</v>
      </c>
      <c r="W603" t="n">
        <v>1.14</v>
      </c>
      <c r="X603" t="n">
        <v>0.05</v>
      </c>
      <c r="Y603" t="n">
        <v>1</v>
      </c>
      <c r="Z603" t="n">
        <v>10</v>
      </c>
    </row>
    <row r="604">
      <c r="A604" t="n">
        <v>80</v>
      </c>
      <c r="B604" t="n">
        <v>90</v>
      </c>
      <c r="C604" t="inlineStr">
        <is>
          <t xml:space="preserve">CONCLUIDO	</t>
        </is>
      </c>
      <c r="D604" t="n">
        <v>10.7466</v>
      </c>
      <c r="E604" t="n">
        <v>9.31</v>
      </c>
      <c r="F604" t="n">
        <v>6.74</v>
      </c>
      <c r="G604" t="n">
        <v>101.14</v>
      </c>
      <c r="H604" t="n">
        <v>1.8</v>
      </c>
      <c r="I604" t="n">
        <v>4</v>
      </c>
      <c r="J604" t="n">
        <v>207.45</v>
      </c>
      <c r="K604" t="n">
        <v>52.44</v>
      </c>
      <c r="L604" t="n">
        <v>21</v>
      </c>
      <c r="M604" t="n">
        <v>2</v>
      </c>
      <c r="N604" t="n">
        <v>44</v>
      </c>
      <c r="O604" t="n">
        <v>25818.99</v>
      </c>
      <c r="P604" t="n">
        <v>74.39</v>
      </c>
      <c r="Q604" t="n">
        <v>204.14</v>
      </c>
      <c r="R604" t="n">
        <v>23.43</v>
      </c>
      <c r="S604" t="n">
        <v>17.37</v>
      </c>
      <c r="T604" t="n">
        <v>938.21</v>
      </c>
      <c r="U604" t="n">
        <v>0.74</v>
      </c>
      <c r="V604" t="n">
        <v>0.76</v>
      </c>
      <c r="W604" t="n">
        <v>1.14</v>
      </c>
      <c r="X604" t="n">
        <v>0.05</v>
      </c>
      <c r="Y604" t="n">
        <v>1</v>
      </c>
      <c r="Z604" t="n">
        <v>10</v>
      </c>
    </row>
    <row r="605">
      <c r="A605" t="n">
        <v>81</v>
      </c>
      <c r="B605" t="n">
        <v>90</v>
      </c>
      <c r="C605" t="inlineStr">
        <is>
          <t xml:space="preserve">CONCLUIDO	</t>
        </is>
      </c>
      <c r="D605" t="n">
        <v>10.7492</v>
      </c>
      <c r="E605" t="n">
        <v>9.300000000000001</v>
      </c>
      <c r="F605" t="n">
        <v>6.74</v>
      </c>
      <c r="G605" t="n">
        <v>101.1</v>
      </c>
      <c r="H605" t="n">
        <v>1.82</v>
      </c>
      <c r="I605" t="n">
        <v>4</v>
      </c>
      <c r="J605" t="n">
        <v>207.84</v>
      </c>
      <c r="K605" t="n">
        <v>52.44</v>
      </c>
      <c r="L605" t="n">
        <v>21.25</v>
      </c>
      <c r="M605" t="n">
        <v>2</v>
      </c>
      <c r="N605" t="n">
        <v>44.15</v>
      </c>
      <c r="O605" t="n">
        <v>25868.26</v>
      </c>
      <c r="P605" t="n">
        <v>74.01000000000001</v>
      </c>
      <c r="Q605" t="n">
        <v>204.14</v>
      </c>
      <c r="R605" t="n">
        <v>23.4</v>
      </c>
      <c r="S605" t="n">
        <v>17.37</v>
      </c>
      <c r="T605" t="n">
        <v>924.49</v>
      </c>
      <c r="U605" t="n">
        <v>0.74</v>
      </c>
      <c r="V605" t="n">
        <v>0.76</v>
      </c>
      <c r="W605" t="n">
        <v>1.14</v>
      </c>
      <c r="X605" t="n">
        <v>0.05</v>
      </c>
      <c r="Y605" t="n">
        <v>1</v>
      </c>
      <c r="Z605" t="n">
        <v>10</v>
      </c>
    </row>
    <row r="606">
      <c r="A606" t="n">
        <v>82</v>
      </c>
      <c r="B606" t="n">
        <v>90</v>
      </c>
      <c r="C606" t="inlineStr">
        <is>
          <t xml:space="preserve">CONCLUIDO	</t>
        </is>
      </c>
      <c r="D606" t="n">
        <v>10.7469</v>
      </c>
      <c r="E606" t="n">
        <v>9.300000000000001</v>
      </c>
      <c r="F606" t="n">
        <v>6.74</v>
      </c>
      <c r="G606" t="n">
        <v>101.13</v>
      </c>
      <c r="H606" t="n">
        <v>1.83</v>
      </c>
      <c r="I606" t="n">
        <v>4</v>
      </c>
      <c r="J606" t="n">
        <v>208.24</v>
      </c>
      <c r="K606" t="n">
        <v>52.44</v>
      </c>
      <c r="L606" t="n">
        <v>21.5</v>
      </c>
      <c r="M606" t="n">
        <v>1</v>
      </c>
      <c r="N606" t="n">
        <v>44.3</v>
      </c>
      <c r="O606" t="n">
        <v>25917.57</v>
      </c>
      <c r="P606" t="n">
        <v>74.01000000000001</v>
      </c>
      <c r="Q606" t="n">
        <v>204.14</v>
      </c>
      <c r="R606" t="n">
        <v>23.36</v>
      </c>
      <c r="S606" t="n">
        <v>17.37</v>
      </c>
      <c r="T606" t="n">
        <v>904.72</v>
      </c>
      <c r="U606" t="n">
        <v>0.74</v>
      </c>
      <c r="V606" t="n">
        <v>0.76</v>
      </c>
      <c r="W606" t="n">
        <v>1.14</v>
      </c>
      <c r="X606" t="n">
        <v>0.05</v>
      </c>
      <c r="Y606" t="n">
        <v>1</v>
      </c>
      <c r="Z606" t="n">
        <v>10</v>
      </c>
    </row>
    <row r="607">
      <c r="A607" t="n">
        <v>83</v>
      </c>
      <c r="B607" t="n">
        <v>90</v>
      </c>
      <c r="C607" t="inlineStr">
        <is>
          <t xml:space="preserve">CONCLUIDO	</t>
        </is>
      </c>
      <c r="D607" t="n">
        <v>10.7476</v>
      </c>
      <c r="E607" t="n">
        <v>9.300000000000001</v>
      </c>
      <c r="F607" t="n">
        <v>6.74</v>
      </c>
      <c r="G607" t="n">
        <v>101.12</v>
      </c>
      <c r="H607" t="n">
        <v>1.85</v>
      </c>
      <c r="I607" t="n">
        <v>4</v>
      </c>
      <c r="J607" t="n">
        <v>208.64</v>
      </c>
      <c r="K607" t="n">
        <v>52.44</v>
      </c>
      <c r="L607" t="n">
        <v>21.75</v>
      </c>
      <c r="M607" t="n">
        <v>1</v>
      </c>
      <c r="N607" t="n">
        <v>44.45</v>
      </c>
      <c r="O607" t="n">
        <v>25966.93</v>
      </c>
      <c r="P607" t="n">
        <v>73.93000000000001</v>
      </c>
      <c r="Q607" t="n">
        <v>204.14</v>
      </c>
      <c r="R607" t="n">
        <v>23.31</v>
      </c>
      <c r="S607" t="n">
        <v>17.37</v>
      </c>
      <c r="T607" t="n">
        <v>876.67</v>
      </c>
      <c r="U607" t="n">
        <v>0.75</v>
      </c>
      <c r="V607" t="n">
        <v>0.76</v>
      </c>
      <c r="W607" t="n">
        <v>1.14</v>
      </c>
      <c r="X607" t="n">
        <v>0.05</v>
      </c>
      <c r="Y607" t="n">
        <v>1</v>
      </c>
      <c r="Z607" t="n">
        <v>10</v>
      </c>
    </row>
    <row r="608">
      <c r="A608" t="n">
        <v>84</v>
      </c>
      <c r="B608" t="n">
        <v>90</v>
      </c>
      <c r="C608" t="inlineStr">
        <is>
          <t xml:space="preserve">CONCLUIDO	</t>
        </is>
      </c>
      <c r="D608" t="n">
        <v>10.7504</v>
      </c>
      <c r="E608" t="n">
        <v>9.300000000000001</v>
      </c>
      <c r="F608" t="n">
        <v>6.74</v>
      </c>
      <c r="G608" t="n">
        <v>101.09</v>
      </c>
      <c r="H608" t="n">
        <v>1.87</v>
      </c>
      <c r="I608" t="n">
        <v>4</v>
      </c>
      <c r="J608" t="n">
        <v>209.05</v>
      </c>
      <c r="K608" t="n">
        <v>52.44</v>
      </c>
      <c r="L608" t="n">
        <v>22</v>
      </c>
      <c r="M608" t="n">
        <v>1</v>
      </c>
      <c r="N608" t="n">
        <v>44.6</v>
      </c>
      <c r="O608" t="n">
        <v>26016.35</v>
      </c>
      <c r="P608" t="n">
        <v>73.81</v>
      </c>
      <c r="Q608" t="n">
        <v>204.18</v>
      </c>
      <c r="R608" t="n">
        <v>23.28</v>
      </c>
      <c r="S608" t="n">
        <v>17.37</v>
      </c>
      <c r="T608" t="n">
        <v>864.79</v>
      </c>
      <c r="U608" t="n">
        <v>0.75</v>
      </c>
      <c r="V608" t="n">
        <v>0.76</v>
      </c>
      <c r="W608" t="n">
        <v>1.14</v>
      </c>
      <c r="X608" t="n">
        <v>0.05</v>
      </c>
      <c r="Y608" t="n">
        <v>1</v>
      </c>
      <c r="Z608" t="n">
        <v>10</v>
      </c>
    </row>
    <row r="609">
      <c r="A609" t="n">
        <v>85</v>
      </c>
      <c r="B609" t="n">
        <v>90</v>
      </c>
      <c r="C609" t="inlineStr">
        <is>
          <t xml:space="preserve">CONCLUIDO	</t>
        </is>
      </c>
      <c r="D609" t="n">
        <v>10.7469</v>
      </c>
      <c r="E609" t="n">
        <v>9.300000000000001</v>
      </c>
      <c r="F609" t="n">
        <v>6.74</v>
      </c>
      <c r="G609" t="n">
        <v>101.13</v>
      </c>
      <c r="H609" t="n">
        <v>1.89</v>
      </c>
      <c r="I609" t="n">
        <v>4</v>
      </c>
      <c r="J609" t="n">
        <v>209.45</v>
      </c>
      <c r="K609" t="n">
        <v>52.44</v>
      </c>
      <c r="L609" t="n">
        <v>22.25</v>
      </c>
      <c r="M609" t="n">
        <v>0</v>
      </c>
      <c r="N609" t="n">
        <v>44.75</v>
      </c>
      <c r="O609" t="n">
        <v>26065.82</v>
      </c>
      <c r="P609" t="n">
        <v>73.91</v>
      </c>
      <c r="Q609" t="n">
        <v>204.14</v>
      </c>
      <c r="R609" t="n">
        <v>23.31</v>
      </c>
      <c r="S609" t="n">
        <v>17.37</v>
      </c>
      <c r="T609" t="n">
        <v>876.9400000000001</v>
      </c>
      <c r="U609" t="n">
        <v>0.75</v>
      </c>
      <c r="V609" t="n">
        <v>0.76</v>
      </c>
      <c r="W609" t="n">
        <v>1.15</v>
      </c>
      <c r="X609" t="n">
        <v>0.05</v>
      </c>
      <c r="Y609" t="n">
        <v>1</v>
      </c>
      <c r="Z609" t="n">
        <v>10</v>
      </c>
    </row>
    <row r="610">
      <c r="A610" t="n">
        <v>0</v>
      </c>
      <c r="B610" t="n">
        <v>110</v>
      </c>
      <c r="C610" t="inlineStr">
        <is>
          <t xml:space="preserve">CONCLUIDO	</t>
        </is>
      </c>
      <c r="D610" t="n">
        <v>6.635</v>
      </c>
      <c r="E610" t="n">
        <v>15.07</v>
      </c>
      <c r="F610" t="n">
        <v>8.57</v>
      </c>
      <c r="G610" t="n">
        <v>5.59</v>
      </c>
      <c r="H610" t="n">
        <v>0.08</v>
      </c>
      <c r="I610" t="n">
        <v>92</v>
      </c>
      <c r="J610" t="n">
        <v>213.37</v>
      </c>
      <c r="K610" t="n">
        <v>56.13</v>
      </c>
      <c r="L610" t="n">
        <v>1</v>
      </c>
      <c r="M610" t="n">
        <v>90</v>
      </c>
      <c r="N610" t="n">
        <v>46.25</v>
      </c>
      <c r="O610" t="n">
        <v>26550.29</v>
      </c>
      <c r="P610" t="n">
        <v>127.04</v>
      </c>
      <c r="Q610" t="n">
        <v>204.2</v>
      </c>
      <c r="R610" t="n">
        <v>80.15000000000001</v>
      </c>
      <c r="S610" t="n">
        <v>17.37</v>
      </c>
      <c r="T610" t="n">
        <v>28859.58</v>
      </c>
      <c r="U610" t="n">
        <v>0.22</v>
      </c>
      <c r="V610" t="n">
        <v>0.6</v>
      </c>
      <c r="W610" t="n">
        <v>1.3</v>
      </c>
      <c r="X610" t="n">
        <v>1.88</v>
      </c>
      <c r="Y610" t="n">
        <v>1</v>
      </c>
      <c r="Z610" t="n">
        <v>10</v>
      </c>
    </row>
    <row r="611">
      <c r="A611" t="n">
        <v>1</v>
      </c>
      <c r="B611" t="n">
        <v>110</v>
      </c>
      <c r="C611" t="inlineStr">
        <is>
          <t xml:space="preserve">CONCLUIDO	</t>
        </is>
      </c>
      <c r="D611" t="n">
        <v>7.3162</v>
      </c>
      <c r="E611" t="n">
        <v>13.67</v>
      </c>
      <c r="F611" t="n">
        <v>8.1</v>
      </c>
      <c r="G611" t="n">
        <v>6.94</v>
      </c>
      <c r="H611" t="n">
        <v>0.1</v>
      </c>
      <c r="I611" t="n">
        <v>70</v>
      </c>
      <c r="J611" t="n">
        <v>213.78</v>
      </c>
      <c r="K611" t="n">
        <v>56.13</v>
      </c>
      <c r="L611" t="n">
        <v>1.25</v>
      </c>
      <c r="M611" t="n">
        <v>68</v>
      </c>
      <c r="N611" t="n">
        <v>46.4</v>
      </c>
      <c r="O611" t="n">
        <v>26600.32</v>
      </c>
      <c r="P611" t="n">
        <v>119.85</v>
      </c>
      <c r="Q611" t="n">
        <v>204.17</v>
      </c>
      <c r="R611" t="n">
        <v>65.86</v>
      </c>
      <c r="S611" t="n">
        <v>17.37</v>
      </c>
      <c r="T611" t="n">
        <v>21823.17</v>
      </c>
      <c r="U611" t="n">
        <v>0.26</v>
      </c>
      <c r="V611" t="n">
        <v>0.63</v>
      </c>
      <c r="W611" t="n">
        <v>1.25</v>
      </c>
      <c r="X611" t="n">
        <v>1.41</v>
      </c>
      <c r="Y611" t="n">
        <v>1</v>
      </c>
      <c r="Z611" t="n">
        <v>10</v>
      </c>
    </row>
    <row r="612">
      <c r="A612" t="n">
        <v>2</v>
      </c>
      <c r="B612" t="n">
        <v>110</v>
      </c>
      <c r="C612" t="inlineStr">
        <is>
          <t xml:space="preserve">CONCLUIDO	</t>
        </is>
      </c>
      <c r="D612" t="n">
        <v>7.7863</v>
      </c>
      <c r="E612" t="n">
        <v>12.84</v>
      </c>
      <c r="F612" t="n">
        <v>7.82</v>
      </c>
      <c r="G612" t="n">
        <v>8.24</v>
      </c>
      <c r="H612" t="n">
        <v>0.12</v>
      </c>
      <c r="I612" t="n">
        <v>57</v>
      </c>
      <c r="J612" t="n">
        <v>214.19</v>
      </c>
      <c r="K612" t="n">
        <v>56.13</v>
      </c>
      <c r="L612" t="n">
        <v>1.5</v>
      </c>
      <c r="M612" t="n">
        <v>55</v>
      </c>
      <c r="N612" t="n">
        <v>46.56</v>
      </c>
      <c r="O612" t="n">
        <v>26650.41</v>
      </c>
      <c r="P612" t="n">
        <v>115.62</v>
      </c>
      <c r="Q612" t="n">
        <v>204.23</v>
      </c>
      <c r="R612" t="n">
        <v>57.18</v>
      </c>
      <c r="S612" t="n">
        <v>17.37</v>
      </c>
      <c r="T612" t="n">
        <v>17547.7</v>
      </c>
      <c r="U612" t="n">
        <v>0.3</v>
      </c>
      <c r="V612" t="n">
        <v>0.65</v>
      </c>
      <c r="W612" t="n">
        <v>1.22</v>
      </c>
      <c r="X612" t="n">
        <v>1.13</v>
      </c>
      <c r="Y612" t="n">
        <v>1</v>
      </c>
      <c r="Z612" t="n">
        <v>10</v>
      </c>
    </row>
    <row r="613">
      <c r="A613" t="n">
        <v>3</v>
      </c>
      <c r="B613" t="n">
        <v>110</v>
      </c>
      <c r="C613" t="inlineStr">
        <is>
          <t xml:space="preserve">CONCLUIDO	</t>
        </is>
      </c>
      <c r="D613" t="n">
        <v>8.136900000000001</v>
      </c>
      <c r="E613" t="n">
        <v>12.29</v>
      </c>
      <c r="F613" t="n">
        <v>7.65</v>
      </c>
      <c r="G613" t="n">
        <v>9.56</v>
      </c>
      <c r="H613" t="n">
        <v>0.14</v>
      </c>
      <c r="I613" t="n">
        <v>48</v>
      </c>
      <c r="J613" t="n">
        <v>214.59</v>
      </c>
      <c r="K613" t="n">
        <v>56.13</v>
      </c>
      <c r="L613" t="n">
        <v>1.75</v>
      </c>
      <c r="M613" t="n">
        <v>46</v>
      </c>
      <c r="N613" t="n">
        <v>46.72</v>
      </c>
      <c r="O613" t="n">
        <v>26700.55</v>
      </c>
      <c r="P613" t="n">
        <v>112.91</v>
      </c>
      <c r="Q613" t="n">
        <v>204.14</v>
      </c>
      <c r="R613" t="n">
        <v>51.55</v>
      </c>
      <c r="S613" t="n">
        <v>17.37</v>
      </c>
      <c r="T613" t="n">
        <v>14777.32</v>
      </c>
      <c r="U613" t="n">
        <v>0.34</v>
      </c>
      <c r="V613" t="n">
        <v>0.67</v>
      </c>
      <c r="W613" t="n">
        <v>1.22</v>
      </c>
      <c r="X613" t="n">
        <v>0.96</v>
      </c>
      <c r="Y613" t="n">
        <v>1</v>
      </c>
      <c r="Z613" t="n">
        <v>10</v>
      </c>
    </row>
    <row r="614">
      <c r="A614" t="n">
        <v>4</v>
      </c>
      <c r="B614" t="n">
        <v>110</v>
      </c>
      <c r="C614" t="inlineStr">
        <is>
          <t xml:space="preserve">CONCLUIDO	</t>
        </is>
      </c>
      <c r="D614" t="n">
        <v>8.4412</v>
      </c>
      <c r="E614" t="n">
        <v>11.85</v>
      </c>
      <c r="F614" t="n">
        <v>7.5</v>
      </c>
      <c r="G614" t="n">
        <v>10.98</v>
      </c>
      <c r="H614" t="n">
        <v>0.17</v>
      </c>
      <c r="I614" t="n">
        <v>41</v>
      </c>
      <c r="J614" t="n">
        <v>215</v>
      </c>
      <c r="K614" t="n">
        <v>56.13</v>
      </c>
      <c r="L614" t="n">
        <v>2</v>
      </c>
      <c r="M614" t="n">
        <v>39</v>
      </c>
      <c r="N614" t="n">
        <v>46.87</v>
      </c>
      <c r="O614" t="n">
        <v>26750.75</v>
      </c>
      <c r="P614" t="n">
        <v>110.59</v>
      </c>
      <c r="Q614" t="n">
        <v>204.15</v>
      </c>
      <c r="R614" t="n">
        <v>47.29</v>
      </c>
      <c r="S614" t="n">
        <v>17.37</v>
      </c>
      <c r="T614" t="n">
        <v>12680.08</v>
      </c>
      <c r="U614" t="n">
        <v>0.37</v>
      </c>
      <c r="V614" t="n">
        <v>0.68</v>
      </c>
      <c r="W614" t="n">
        <v>1.2</v>
      </c>
      <c r="X614" t="n">
        <v>0.8100000000000001</v>
      </c>
      <c r="Y614" t="n">
        <v>1</v>
      </c>
      <c r="Z614" t="n">
        <v>10</v>
      </c>
    </row>
    <row r="615">
      <c r="A615" t="n">
        <v>5</v>
      </c>
      <c r="B615" t="n">
        <v>110</v>
      </c>
      <c r="C615" t="inlineStr">
        <is>
          <t xml:space="preserve">CONCLUIDO	</t>
        </is>
      </c>
      <c r="D615" t="n">
        <v>8.670500000000001</v>
      </c>
      <c r="E615" t="n">
        <v>11.53</v>
      </c>
      <c r="F615" t="n">
        <v>7.4</v>
      </c>
      <c r="G615" t="n">
        <v>12.33</v>
      </c>
      <c r="H615" t="n">
        <v>0.19</v>
      </c>
      <c r="I615" t="n">
        <v>36</v>
      </c>
      <c r="J615" t="n">
        <v>215.41</v>
      </c>
      <c r="K615" t="n">
        <v>56.13</v>
      </c>
      <c r="L615" t="n">
        <v>2.25</v>
      </c>
      <c r="M615" t="n">
        <v>34</v>
      </c>
      <c r="N615" t="n">
        <v>47.03</v>
      </c>
      <c r="O615" t="n">
        <v>26801</v>
      </c>
      <c r="P615" t="n">
        <v>108.99</v>
      </c>
      <c r="Q615" t="n">
        <v>204.16</v>
      </c>
      <c r="R615" t="n">
        <v>43.56</v>
      </c>
      <c r="S615" t="n">
        <v>17.37</v>
      </c>
      <c r="T615" t="n">
        <v>10841.01</v>
      </c>
      <c r="U615" t="n">
        <v>0.4</v>
      </c>
      <c r="V615" t="n">
        <v>0.6899999999999999</v>
      </c>
      <c r="W615" t="n">
        <v>1.2</v>
      </c>
      <c r="X615" t="n">
        <v>0.71</v>
      </c>
      <c r="Y615" t="n">
        <v>1</v>
      </c>
      <c r="Z615" t="n">
        <v>10</v>
      </c>
    </row>
    <row r="616">
      <c r="A616" t="n">
        <v>6</v>
      </c>
      <c r="B616" t="n">
        <v>110</v>
      </c>
      <c r="C616" t="inlineStr">
        <is>
          <t xml:space="preserve">CONCLUIDO	</t>
        </is>
      </c>
      <c r="D616" t="n">
        <v>8.872199999999999</v>
      </c>
      <c r="E616" t="n">
        <v>11.27</v>
      </c>
      <c r="F616" t="n">
        <v>7.31</v>
      </c>
      <c r="G616" t="n">
        <v>13.7</v>
      </c>
      <c r="H616" t="n">
        <v>0.21</v>
      </c>
      <c r="I616" t="n">
        <v>32</v>
      </c>
      <c r="J616" t="n">
        <v>215.82</v>
      </c>
      <c r="K616" t="n">
        <v>56.13</v>
      </c>
      <c r="L616" t="n">
        <v>2.5</v>
      </c>
      <c r="M616" t="n">
        <v>30</v>
      </c>
      <c r="N616" t="n">
        <v>47.19</v>
      </c>
      <c r="O616" t="n">
        <v>26851.31</v>
      </c>
      <c r="P616" t="n">
        <v>107.45</v>
      </c>
      <c r="Q616" t="n">
        <v>204.15</v>
      </c>
      <c r="R616" t="n">
        <v>41.01</v>
      </c>
      <c r="S616" t="n">
        <v>17.37</v>
      </c>
      <c r="T616" t="n">
        <v>9589.34</v>
      </c>
      <c r="U616" t="n">
        <v>0.42</v>
      </c>
      <c r="V616" t="n">
        <v>0.7</v>
      </c>
      <c r="W616" t="n">
        <v>1.19</v>
      </c>
      <c r="X616" t="n">
        <v>0.62</v>
      </c>
      <c r="Y616" t="n">
        <v>1</v>
      </c>
      <c r="Z616" t="n">
        <v>10</v>
      </c>
    </row>
    <row r="617">
      <c r="A617" t="n">
        <v>7</v>
      </c>
      <c r="B617" t="n">
        <v>110</v>
      </c>
      <c r="C617" t="inlineStr">
        <is>
          <t xml:space="preserve">CONCLUIDO	</t>
        </is>
      </c>
      <c r="D617" t="n">
        <v>9.0014</v>
      </c>
      <c r="E617" t="n">
        <v>11.11</v>
      </c>
      <c r="F617" t="n">
        <v>7.27</v>
      </c>
      <c r="G617" t="n">
        <v>15.05</v>
      </c>
      <c r="H617" t="n">
        <v>0.23</v>
      </c>
      <c r="I617" t="n">
        <v>29</v>
      </c>
      <c r="J617" t="n">
        <v>216.22</v>
      </c>
      <c r="K617" t="n">
        <v>56.13</v>
      </c>
      <c r="L617" t="n">
        <v>2.75</v>
      </c>
      <c r="M617" t="n">
        <v>27</v>
      </c>
      <c r="N617" t="n">
        <v>47.35</v>
      </c>
      <c r="O617" t="n">
        <v>26901.66</v>
      </c>
      <c r="P617" t="n">
        <v>106.82</v>
      </c>
      <c r="Q617" t="n">
        <v>204.16</v>
      </c>
      <c r="R617" t="n">
        <v>39.94</v>
      </c>
      <c r="S617" t="n">
        <v>17.37</v>
      </c>
      <c r="T617" t="n">
        <v>9065.74</v>
      </c>
      <c r="U617" t="n">
        <v>0.44</v>
      </c>
      <c r="V617" t="n">
        <v>0.7</v>
      </c>
      <c r="W617" t="n">
        <v>1.19</v>
      </c>
      <c r="X617" t="n">
        <v>0.58</v>
      </c>
      <c r="Y617" t="n">
        <v>1</v>
      </c>
      <c r="Z617" t="n">
        <v>10</v>
      </c>
    </row>
    <row r="618">
      <c r="A618" t="n">
        <v>8</v>
      </c>
      <c r="B618" t="n">
        <v>110</v>
      </c>
      <c r="C618" t="inlineStr">
        <is>
          <t xml:space="preserve">CONCLUIDO	</t>
        </is>
      </c>
      <c r="D618" t="n">
        <v>9.1153</v>
      </c>
      <c r="E618" t="n">
        <v>10.97</v>
      </c>
      <c r="F618" t="n">
        <v>7.22</v>
      </c>
      <c r="G618" t="n">
        <v>16.04</v>
      </c>
      <c r="H618" t="n">
        <v>0.25</v>
      </c>
      <c r="I618" t="n">
        <v>27</v>
      </c>
      <c r="J618" t="n">
        <v>216.63</v>
      </c>
      <c r="K618" t="n">
        <v>56.13</v>
      </c>
      <c r="L618" t="n">
        <v>3</v>
      </c>
      <c r="M618" t="n">
        <v>25</v>
      </c>
      <c r="N618" t="n">
        <v>47.51</v>
      </c>
      <c r="O618" t="n">
        <v>26952.08</v>
      </c>
      <c r="P618" t="n">
        <v>105.89</v>
      </c>
      <c r="Q618" t="n">
        <v>204.17</v>
      </c>
      <c r="R618" t="n">
        <v>38.17</v>
      </c>
      <c r="S618" t="n">
        <v>17.37</v>
      </c>
      <c r="T618" t="n">
        <v>8194.17</v>
      </c>
      <c r="U618" t="n">
        <v>0.46</v>
      </c>
      <c r="V618" t="n">
        <v>0.71</v>
      </c>
      <c r="W618" t="n">
        <v>1.18</v>
      </c>
      <c r="X618" t="n">
        <v>0.53</v>
      </c>
      <c r="Y618" t="n">
        <v>1</v>
      </c>
      <c r="Z618" t="n">
        <v>10</v>
      </c>
    </row>
    <row r="619">
      <c r="A619" t="n">
        <v>9</v>
      </c>
      <c r="B619" t="n">
        <v>110</v>
      </c>
      <c r="C619" t="inlineStr">
        <is>
          <t xml:space="preserve">CONCLUIDO	</t>
        </is>
      </c>
      <c r="D619" t="n">
        <v>9.232200000000001</v>
      </c>
      <c r="E619" t="n">
        <v>10.83</v>
      </c>
      <c r="F619" t="n">
        <v>7.16</v>
      </c>
      <c r="G619" t="n">
        <v>17.19</v>
      </c>
      <c r="H619" t="n">
        <v>0.27</v>
      </c>
      <c r="I619" t="n">
        <v>25</v>
      </c>
      <c r="J619" t="n">
        <v>217.04</v>
      </c>
      <c r="K619" t="n">
        <v>56.13</v>
      </c>
      <c r="L619" t="n">
        <v>3.25</v>
      </c>
      <c r="M619" t="n">
        <v>23</v>
      </c>
      <c r="N619" t="n">
        <v>47.66</v>
      </c>
      <c r="O619" t="n">
        <v>27002.55</v>
      </c>
      <c r="P619" t="n">
        <v>104.97</v>
      </c>
      <c r="Q619" t="n">
        <v>204.16</v>
      </c>
      <c r="R619" t="n">
        <v>36.55</v>
      </c>
      <c r="S619" t="n">
        <v>17.37</v>
      </c>
      <c r="T619" t="n">
        <v>7392.28</v>
      </c>
      <c r="U619" t="n">
        <v>0.48</v>
      </c>
      <c r="V619" t="n">
        <v>0.71</v>
      </c>
      <c r="W619" t="n">
        <v>1.17</v>
      </c>
      <c r="X619" t="n">
        <v>0.47</v>
      </c>
      <c r="Y619" t="n">
        <v>1</v>
      </c>
      <c r="Z619" t="n">
        <v>10</v>
      </c>
    </row>
    <row r="620">
      <c r="A620" t="n">
        <v>10</v>
      </c>
      <c r="B620" t="n">
        <v>110</v>
      </c>
      <c r="C620" t="inlineStr">
        <is>
          <t xml:space="preserve">CONCLUIDO	</t>
        </is>
      </c>
      <c r="D620" t="n">
        <v>9.3284</v>
      </c>
      <c r="E620" t="n">
        <v>10.72</v>
      </c>
      <c r="F620" t="n">
        <v>7.14</v>
      </c>
      <c r="G620" t="n">
        <v>18.62</v>
      </c>
      <c r="H620" t="n">
        <v>0.29</v>
      </c>
      <c r="I620" t="n">
        <v>23</v>
      </c>
      <c r="J620" t="n">
        <v>217.45</v>
      </c>
      <c r="K620" t="n">
        <v>56.13</v>
      </c>
      <c r="L620" t="n">
        <v>3.5</v>
      </c>
      <c r="M620" t="n">
        <v>21</v>
      </c>
      <c r="N620" t="n">
        <v>47.82</v>
      </c>
      <c r="O620" t="n">
        <v>27053.07</v>
      </c>
      <c r="P620" t="n">
        <v>104.47</v>
      </c>
      <c r="Q620" t="n">
        <v>204.17</v>
      </c>
      <c r="R620" t="n">
        <v>35.5</v>
      </c>
      <c r="S620" t="n">
        <v>17.37</v>
      </c>
      <c r="T620" t="n">
        <v>6875.07</v>
      </c>
      <c r="U620" t="n">
        <v>0.49</v>
      </c>
      <c r="V620" t="n">
        <v>0.72</v>
      </c>
      <c r="W620" t="n">
        <v>1.18</v>
      </c>
      <c r="X620" t="n">
        <v>0.44</v>
      </c>
      <c r="Y620" t="n">
        <v>1</v>
      </c>
      <c r="Z620" t="n">
        <v>10</v>
      </c>
    </row>
    <row r="621">
      <c r="A621" t="n">
        <v>11</v>
      </c>
      <c r="B621" t="n">
        <v>110</v>
      </c>
      <c r="C621" t="inlineStr">
        <is>
          <t xml:space="preserve">CONCLUIDO	</t>
        </is>
      </c>
      <c r="D621" t="n">
        <v>9.441599999999999</v>
      </c>
      <c r="E621" t="n">
        <v>10.59</v>
      </c>
      <c r="F621" t="n">
        <v>7.09</v>
      </c>
      <c r="G621" t="n">
        <v>20.26</v>
      </c>
      <c r="H621" t="n">
        <v>0.31</v>
      </c>
      <c r="I621" t="n">
        <v>21</v>
      </c>
      <c r="J621" t="n">
        <v>217.86</v>
      </c>
      <c r="K621" t="n">
        <v>56.13</v>
      </c>
      <c r="L621" t="n">
        <v>3.75</v>
      </c>
      <c r="M621" t="n">
        <v>19</v>
      </c>
      <c r="N621" t="n">
        <v>47.98</v>
      </c>
      <c r="O621" t="n">
        <v>27103.65</v>
      </c>
      <c r="P621" t="n">
        <v>103.65</v>
      </c>
      <c r="Q621" t="n">
        <v>204.14</v>
      </c>
      <c r="R621" t="n">
        <v>34.27</v>
      </c>
      <c r="S621" t="n">
        <v>17.37</v>
      </c>
      <c r="T621" t="n">
        <v>6272.87</v>
      </c>
      <c r="U621" t="n">
        <v>0.51</v>
      </c>
      <c r="V621" t="n">
        <v>0.72</v>
      </c>
      <c r="W621" t="n">
        <v>1.17</v>
      </c>
      <c r="X621" t="n">
        <v>0.4</v>
      </c>
      <c r="Y621" t="n">
        <v>1</v>
      </c>
      <c r="Z621" t="n">
        <v>10</v>
      </c>
    </row>
    <row r="622">
      <c r="A622" t="n">
        <v>12</v>
      </c>
      <c r="B622" t="n">
        <v>110</v>
      </c>
      <c r="C622" t="inlineStr">
        <is>
          <t xml:space="preserve">CONCLUIDO	</t>
        </is>
      </c>
      <c r="D622" t="n">
        <v>9.4909</v>
      </c>
      <c r="E622" t="n">
        <v>10.54</v>
      </c>
      <c r="F622" t="n">
        <v>7.08</v>
      </c>
      <c r="G622" t="n">
        <v>21.24</v>
      </c>
      <c r="H622" t="n">
        <v>0.33</v>
      </c>
      <c r="I622" t="n">
        <v>20</v>
      </c>
      <c r="J622" t="n">
        <v>218.27</v>
      </c>
      <c r="K622" t="n">
        <v>56.13</v>
      </c>
      <c r="L622" t="n">
        <v>4</v>
      </c>
      <c r="M622" t="n">
        <v>18</v>
      </c>
      <c r="N622" t="n">
        <v>48.15</v>
      </c>
      <c r="O622" t="n">
        <v>27154.29</v>
      </c>
      <c r="P622" t="n">
        <v>103.39</v>
      </c>
      <c r="Q622" t="n">
        <v>204.16</v>
      </c>
      <c r="R622" t="n">
        <v>33.77</v>
      </c>
      <c r="S622" t="n">
        <v>17.37</v>
      </c>
      <c r="T622" t="n">
        <v>6026.87</v>
      </c>
      <c r="U622" t="n">
        <v>0.51</v>
      </c>
      <c r="V622" t="n">
        <v>0.72</v>
      </c>
      <c r="W622" t="n">
        <v>1.17</v>
      </c>
      <c r="X622" t="n">
        <v>0.39</v>
      </c>
      <c r="Y622" t="n">
        <v>1</v>
      </c>
      <c r="Z622" t="n">
        <v>10</v>
      </c>
    </row>
    <row r="623">
      <c r="A623" t="n">
        <v>13</v>
      </c>
      <c r="B623" t="n">
        <v>110</v>
      </c>
      <c r="C623" t="inlineStr">
        <is>
          <t xml:space="preserve">CONCLUIDO	</t>
        </is>
      </c>
      <c r="D623" t="n">
        <v>9.5435</v>
      </c>
      <c r="E623" t="n">
        <v>10.48</v>
      </c>
      <c r="F623" t="n">
        <v>7.06</v>
      </c>
      <c r="G623" t="n">
        <v>22.31</v>
      </c>
      <c r="H623" t="n">
        <v>0.35</v>
      </c>
      <c r="I623" t="n">
        <v>19</v>
      </c>
      <c r="J623" t="n">
        <v>218.68</v>
      </c>
      <c r="K623" t="n">
        <v>56.13</v>
      </c>
      <c r="L623" t="n">
        <v>4.25</v>
      </c>
      <c r="M623" t="n">
        <v>17</v>
      </c>
      <c r="N623" t="n">
        <v>48.31</v>
      </c>
      <c r="O623" t="n">
        <v>27204.98</v>
      </c>
      <c r="P623" t="n">
        <v>103</v>
      </c>
      <c r="Q623" t="n">
        <v>204.17</v>
      </c>
      <c r="R623" t="n">
        <v>33.24</v>
      </c>
      <c r="S623" t="n">
        <v>17.37</v>
      </c>
      <c r="T623" t="n">
        <v>5768.37</v>
      </c>
      <c r="U623" t="n">
        <v>0.52</v>
      </c>
      <c r="V623" t="n">
        <v>0.72</v>
      </c>
      <c r="W623" t="n">
        <v>1.17</v>
      </c>
      <c r="X623" t="n">
        <v>0.37</v>
      </c>
      <c r="Y623" t="n">
        <v>1</v>
      </c>
      <c r="Z623" t="n">
        <v>10</v>
      </c>
    </row>
    <row r="624">
      <c r="A624" t="n">
        <v>14</v>
      </c>
      <c r="B624" t="n">
        <v>110</v>
      </c>
      <c r="C624" t="inlineStr">
        <is>
          <t xml:space="preserve">CONCLUIDO	</t>
        </is>
      </c>
      <c r="D624" t="n">
        <v>9.6113</v>
      </c>
      <c r="E624" t="n">
        <v>10.4</v>
      </c>
      <c r="F624" t="n">
        <v>7.03</v>
      </c>
      <c r="G624" t="n">
        <v>23.44</v>
      </c>
      <c r="H624" t="n">
        <v>0.36</v>
      </c>
      <c r="I624" t="n">
        <v>18</v>
      </c>
      <c r="J624" t="n">
        <v>219.09</v>
      </c>
      <c r="K624" t="n">
        <v>56.13</v>
      </c>
      <c r="L624" t="n">
        <v>4.5</v>
      </c>
      <c r="M624" t="n">
        <v>16</v>
      </c>
      <c r="N624" t="n">
        <v>48.47</v>
      </c>
      <c r="O624" t="n">
        <v>27255.72</v>
      </c>
      <c r="P624" t="n">
        <v>102.3</v>
      </c>
      <c r="Q624" t="n">
        <v>204.16</v>
      </c>
      <c r="R624" t="n">
        <v>32.51</v>
      </c>
      <c r="S624" t="n">
        <v>17.37</v>
      </c>
      <c r="T624" t="n">
        <v>5408.38</v>
      </c>
      <c r="U624" t="n">
        <v>0.53</v>
      </c>
      <c r="V624" t="n">
        <v>0.73</v>
      </c>
      <c r="W624" t="n">
        <v>1.16</v>
      </c>
      <c r="X624" t="n">
        <v>0.34</v>
      </c>
      <c r="Y624" t="n">
        <v>1</v>
      </c>
      <c r="Z624" t="n">
        <v>10</v>
      </c>
    </row>
    <row r="625">
      <c r="A625" t="n">
        <v>15</v>
      </c>
      <c r="B625" t="n">
        <v>110</v>
      </c>
      <c r="C625" t="inlineStr">
        <is>
          <t xml:space="preserve">CONCLUIDO	</t>
        </is>
      </c>
      <c r="D625" t="n">
        <v>9.664199999999999</v>
      </c>
      <c r="E625" t="n">
        <v>10.35</v>
      </c>
      <c r="F625" t="n">
        <v>7.02</v>
      </c>
      <c r="G625" t="n">
        <v>24.77</v>
      </c>
      <c r="H625" t="n">
        <v>0.38</v>
      </c>
      <c r="I625" t="n">
        <v>17</v>
      </c>
      <c r="J625" t="n">
        <v>219.51</v>
      </c>
      <c r="K625" t="n">
        <v>56.13</v>
      </c>
      <c r="L625" t="n">
        <v>4.75</v>
      </c>
      <c r="M625" t="n">
        <v>15</v>
      </c>
      <c r="N625" t="n">
        <v>48.63</v>
      </c>
      <c r="O625" t="n">
        <v>27306.53</v>
      </c>
      <c r="P625" t="n">
        <v>102.14</v>
      </c>
      <c r="Q625" t="n">
        <v>204.15</v>
      </c>
      <c r="R625" t="n">
        <v>32.02</v>
      </c>
      <c r="S625" t="n">
        <v>17.37</v>
      </c>
      <c r="T625" t="n">
        <v>5164.96</v>
      </c>
      <c r="U625" t="n">
        <v>0.54</v>
      </c>
      <c r="V625" t="n">
        <v>0.73</v>
      </c>
      <c r="W625" t="n">
        <v>1.16</v>
      </c>
      <c r="X625" t="n">
        <v>0.33</v>
      </c>
      <c r="Y625" t="n">
        <v>1</v>
      </c>
      <c r="Z625" t="n">
        <v>10</v>
      </c>
    </row>
    <row r="626">
      <c r="A626" t="n">
        <v>16</v>
      </c>
      <c r="B626" t="n">
        <v>110</v>
      </c>
      <c r="C626" t="inlineStr">
        <is>
          <t xml:space="preserve">CONCLUIDO	</t>
        </is>
      </c>
      <c r="D626" t="n">
        <v>9.719200000000001</v>
      </c>
      <c r="E626" t="n">
        <v>10.29</v>
      </c>
      <c r="F626" t="n">
        <v>7</v>
      </c>
      <c r="G626" t="n">
        <v>26.25</v>
      </c>
      <c r="H626" t="n">
        <v>0.4</v>
      </c>
      <c r="I626" t="n">
        <v>16</v>
      </c>
      <c r="J626" t="n">
        <v>219.92</v>
      </c>
      <c r="K626" t="n">
        <v>56.13</v>
      </c>
      <c r="L626" t="n">
        <v>5</v>
      </c>
      <c r="M626" t="n">
        <v>14</v>
      </c>
      <c r="N626" t="n">
        <v>48.79</v>
      </c>
      <c r="O626" t="n">
        <v>27357.39</v>
      </c>
      <c r="P626" t="n">
        <v>101.67</v>
      </c>
      <c r="Q626" t="n">
        <v>204.14</v>
      </c>
      <c r="R626" t="n">
        <v>31.41</v>
      </c>
      <c r="S626" t="n">
        <v>17.37</v>
      </c>
      <c r="T626" t="n">
        <v>4866.42</v>
      </c>
      <c r="U626" t="n">
        <v>0.55</v>
      </c>
      <c r="V626" t="n">
        <v>0.73</v>
      </c>
      <c r="W626" t="n">
        <v>1.17</v>
      </c>
      <c r="X626" t="n">
        <v>0.31</v>
      </c>
      <c r="Y626" t="n">
        <v>1</v>
      </c>
      <c r="Z626" t="n">
        <v>10</v>
      </c>
    </row>
    <row r="627">
      <c r="A627" t="n">
        <v>17</v>
      </c>
      <c r="B627" t="n">
        <v>110</v>
      </c>
      <c r="C627" t="inlineStr">
        <is>
          <t xml:space="preserve">CONCLUIDO	</t>
        </is>
      </c>
      <c r="D627" t="n">
        <v>9.783899999999999</v>
      </c>
      <c r="E627" t="n">
        <v>10.22</v>
      </c>
      <c r="F627" t="n">
        <v>6.97</v>
      </c>
      <c r="G627" t="n">
        <v>27.9</v>
      </c>
      <c r="H627" t="n">
        <v>0.42</v>
      </c>
      <c r="I627" t="n">
        <v>15</v>
      </c>
      <c r="J627" t="n">
        <v>220.33</v>
      </c>
      <c r="K627" t="n">
        <v>56.13</v>
      </c>
      <c r="L627" t="n">
        <v>5.25</v>
      </c>
      <c r="M627" t="n">
        <v>13</v>
      </c>
      <c r="N627" t="n">
        <v>48.95</v>
      </c>
      <c r="O627" t="n">
        <v>27408.3</v>
      </c>
      <c r="P627" t="n">
        <v>101.29</v>
      </c>
      <c r="Q627" t="n">
        <v>204.16</v>
      </c>
      <c r="R627" t="n">
        <v>30.69</v>
      </c>
      <c r="S627" t="n">
        <v>17.37</v>
      </c>
      <c r="T627" t="n">
        <v>4510.46</v>
      </c>
      <c r="U627" t="n">
        <v>0.57</v>
      </c>
      <c r="V627" t="n">
        <v>0.73</v>
      </c>
      <c r="W627" t="n">
        <v>1.16</v>
      </c>
      <c r="X627" t="n">
        <v>0.28</v>
      </c>
      <c r="Y627" t="n">
        <v>1</v>
      </c>
      <c r="Z627" t="n">
        <v>10</v>
      </c>
    </row>
    <row r="628">
      <c r="A628" t="n">
        <v>18</v>
      </c>
      <c r="B628" t="n">
        <v>110</v>
      </c>
      <c r="C628" t="inlineStr">
        <is>
          <t xml:space="preserve">CONCLUIDO	</t>
        </is>
      </c>
      <c r="D628" t="n">
        <v>9.7834</v>
      </c>
      <c r="E628" t="n">
        <v>10.22</v>
      </c>
      <c r="F628" t="n">
        <v>6.98</v>
      </c>
      <c r="G628" t="n">
        <v>27.9</v>
      </c>
      <c r="H628" t="n">
        <v>0.44</v>
      </c>
      <c r="I628" t="n">
        <v>15</v>
      </c>
      <c r="J628" t="n">
        <v>220.74</v>
      </c>
      <c r="K628" t="n">
        <v>56.13</v>
      </c>
      <c r="L628" t="n">
        <v>5.5</v>
      </c>
      <c r="M628" t="n">
        <v>13</v>
      </c>
      <c r="N628" t="n">
        <v>49.12</v>
      </c>
      <c r="O628" t="n">
        <v>27459.27</v>
      </c>
      <c r="P628" t="n">
        <v>101.05</v>
      </c>
      <c r="Q628" t="n">
        <v>204.15</v>
      </c>
      <c r="R628" t="n">
        <v>30.61</v>
      </c>
      <c r="S628" t="n">
        <v>17.37</v>
      </c>
      <c r="T628" t="n">
        <v>4474.49</v>
      </c>
      <c r="U628" t="n">
        <v>0.57</v>
      </c>
      <c r="V628" t="n">
        <v>0.73</v>
      </c>
      <c r="W628" t="n">
        <v>1.16</v>
      </c>
      <c r="X628" t="n">
        <v>0.28</v>
      </c>
      <c r="Y628" t="n">
        <v>1</v>
      </c>
      <c r="Z628" t="n">
        <v>10</v>
      </c>
    </row>
    <row r="629">
      <c r="A629" t="n">
        <v>19</v>
      </c>
      <c r="B629" t="n">
        <v>110</v>
      </c>
      <c r="C629" t="inlineStr">
        <is>
          <t xml:space="preserve">CONCLUIDO	</t>
        </is>
      </c>
      <c r="D629" t="n">
        <v>9.846299999999999</v>
      </c>
      <c r="E629" t="n">
        <v>10.16</v>
      </c>
      <c r="F629" t="n">
        <v>6.95</v>
      </c>
      <c r="G629" t="n">
        <v>29.8</v>
      </c>
      <c r="H629" t="n">
        <v>0.46</v>
      </c>
      <c r="I629" t="n">
        <v>14</v>
      </c>
      <c r="J629" t="n">
        <v>221.16</v>
      </c>
      <c r="K629" t="n">
        <v>56.13</v>
      </c>
      <c r="L629" t="n">
        <v>5.75</v>
      </c>
      <c r="M629" t="n">
        <v>12</v>
      </c>
      <c r="N629" t="n">
        <v>49.28</v>
      </c>
      <c r="O629" t="n">
        <v>27510.3</v>
      </c>
      <c r="P629" t="n">
        <v>100.72</v>
      </c>
      <c r="Q629" t="n">
        <v>204.14</v>
      </c>
      <c r="R629" t="n">
        <v>29.79</v>
      </c>
      <c r="S629" t="n">
        <v>17.37</v>
      </c>
      <c r="T629" t="n">
        <v>4069.56</v>
      </c>
      <c r="U629" t="n">
        <v>0.58</v>
      </c>
      <c r="V629" t="n">
        <v>0.73</v>
      </c>
      <c r="W629" t="n">
        <v>1.16</v>
      </c>
      <c r="X629" t="n">
        <v>0.26</v>
      </c>
      <c r="Y629" t="n">
        <v>1</v>
      </c>
      <c r="Z629" t="n">
        <v>10</v>
      </c>
    </row>
    <row r="630">
      <c r="A630" t="n">
        <v>20</v>
      </c>
      <c r="B630" t="n">
        <v>110</v>
      </c>
      <c r="C630" t="inlineStr">
        <is>
          <t xml:space="preserve">CONCLUIDO	</t>
        </is>
      </c>
      <c r="D630" t="n">
        <v>9.9122</v>
      </c>
      <c r="E630" t="n">
        <v>10.09</v>
      </c>
      <c r="F630" t="n">
        <v>6.93</v>
      </c>
      <c r="G630" t="n">
        <v>31.97</v>
      </c>
      <c r="H630" t="n">
        <v>0.48</v>
      </c>
      <c r="I630" t="n">
        <v>13</v>
      </c>
      <c r="J630" t="n">
        <v>221.57</v>
      </c>
      <c r="K630" t="n">
        <v>56.13</v>
      </c>
      <c r="L630" t="n">
        <v>6</v>
      </c>
      <c r="M630" t="n">
        <v>11</v>
      </c>
      <c r="N630" t="n">
        <v>49.45</v>
      </c>
      <c r="O630" t="n">
        <v>27561.39</v>
      </c>
      <c r="P630" t="n">
        <v>100.03</v>
      </c>
      <c r="Q630" t="n">
        <v>204.16</v>
      </c>
      <c r="R630" t="n">
        <v>29.2</v>
      </c>
      <c r="S630" t="n">
        <v>17.37</v>
      </c>
      <c r="T630" t="n">
        <v>3777.16</v>
      </c>
      <c r="U630" t="n">
        <v>0.59</v>
      </c>
      <c r="V630" t="n">
        <v>0.74</v>
      </c>
      <c r="W630" t="n">
        <v>1.16</v>
      </c>
      <c r="X630" t="n">
        <v>0.24</v>
      </c>
      <c r="Y630" t="n">
        <v>1</v>
      </c>
      <c r="Z630" t="n">
        <v>10</v>
      </c>
    </row>
    <row r="631">
      <c r="A631" t="n">
        <v>21</v>
      </c>
      <c r="B631" t="n">
        <v>110</v>
      </c>
      <c r="C631" t="inlineStr">
        <is>
          <t xml:space="preserve">CONCLUIDO	</t>
        </is>
      </c>
      <c r="D631" t="n">
        <v>9.919</v>
      </c>
      <c r="E631" t="n">
        <v>10.08</v>
      </c>
      <c r="F631" t="n">
        <v>6.92</v>
      </c>
      <c r="G631" t="n">
        <v>31.94</v>
      </c>
      <c r="H631" t="n">
        <v>0.5</v>
      </c>
      <c r="I631" t="n">
        <v>13</v>
      </c>
      <c r="J631" t="n">
        <v>221.99</v>
      </c>
      <c r="K631" t="n">
        <v>56.13</v>
      </c>
      <c r="L631" t="n">
        <v>6.25</v>
      </c>
      <c r="M631" t="n">
        <v>11</v>
      </c>
      <c r="N631" t="n">
        <v>49.61</v>
      </c>
      <c r="O631" t="n">
        <v>27612.53</v>
      </c>
      <c r="P631" t="n">
        <v>99.98</v>
      </c>
      <c r="Q631" t="n">
        <v>204.14</v>
      </c>
      <c r="R631" t="n">
        <v>28.89</v>
      </c>
      <c r="S631" t="n">
        <v>17.37</v>
      </c>
      <c r="T631" t="n">
        <v>3624.73</v>
      </c>
      <c r="U631" t="n">
        <v>0.6</v>
      </c>
      <c r="V631" t="n">
        <v>0.74</v>
      </c>
      <c r="W631" t="n">
        <v>1.16</v>
      </c>
      <c r="X631" t="n">
        <v>0.23</v>
      </c>
      <c r="Y631" t="n">
        <v>1</v>
      </c>
      <c r="Z631" t="n">
        <v>10</v>
      </c>
    </row>
    <row r="632">
      <c r="A632" t="n">
        <v>22</v>
      </c>
      <c r="B632" t="n">
        <v>110</v>
      </c>
      <c r="C632" t="inlineStr">
        <is>
          <t xml:space="preserve">CONCLUIDO	</t>
        </is>
      </c>
      <c r="D632" t="n">
        <v>9.9734</v>
      </c>
      <c r="E632" t="n">
        <v>10.03</v>
      </c>
      <c r="F632" t="n">
        <v>6.91</v>
      </c>
      <c r="G632" t="n">
        <v>34.54</v>
      </c>
      <c r="H632" t="n">
        <v>0.52</v>
      </c>
      <c r="I632" t="n">
        <v>12</v>
      </c>
      <c r="J632" t="n">
        <v>222.4</v>
      </c>
      <c r="K632" t="n">
        <v>56.13</v>
      </c>
      <c r="L632" t="n">
        <v>6.5</v>
      </c>
      <c r="M632" t="n">
        <v>10</v>
      </c>
      <c r="N632" t="n">
        <v>49.78</v>
      </c>
      <c r="O632" t="n">
        <v>27663.85</v>
      </c>
      <c r="P632" t="n">
        <v>99.58</v>
      </c>
      <c r="Q632" t="n">
        <v>204.14</v>
      </c>
      <c r="R632" t="n">
        <v>28.67</v>
      </c>
      <c r="S632" t="n">
        <v>17.37</v>
      </c>
      <c r="T632" t="n">
        <v>3519.63</v>
      </c>
      <c r="U632" t="n">
        <v>0.61</v>
      </c>
      <c r="V632" t="n">
        <v>0.74</v>
      </c>
      <c r="W632" t="n">
        <v>1.15</v>
      </c>
      <c r="X632" t="n">
        <v>0.22</v>
      </c>
      <c r="Y632" t="n">
        <v>1</v>
      </c>
      <c r="Z632" t="n">
        <v>10</v>
      </c>
    </row>
    <row r="633">
      <c r="A633" t="n">
        <v>23</v>
      </c>
      <c r="B633" t="n">
        <v>110</v>
      </c>
      <c r="C633" t="inlineStr">
        <is>
          <t xml:space="preserve">CONCLUIDO	</t>
        </is>
      </c>
      <c r="D633" t="n">
        <v>9.964</v>
      </c>
      <c r="E633" t="n">
        <v>10.04</v>
      </c>
      <c r="F633" t="n">
        <v>6.92</v>
      </c>
      <c r="G633" t="n">
        <v>34.58</v>
      </c>
      <c r="H633" t="n">
        <v>0.54</v>
      </c>
      <c r="I633" t="n">
        <v>12</v>
      </c>
      <c r="J633" t="n">
        <v>222.82</v>
      </c>
      <c r="K633" t="n">
        <v>56.13</v>
      </c>
      <c r="L633" t="n">
        <v>6.75</v>
      </c>
      <c r="M633" t="n">
        <v>10</v>
      </c>
      <c r="N633" t="n">
        <v>49.94</v>
      </c>
      <c r="O633" t="n">
        <v>27715.11</v>
      </c>
      <c r="P633" t="n">
        <v>99.68000000000001</v>
      </c>
      <c r="Q633" t="n">
        <v>204.14</v>
      </c>
      <c r="R633" t="n">
        <v>28.68</v>
      </c>
      <c r="S633" t="n">
        <v>17.37</v>
      </c>
      <c r="T633" t="n">
        <v>3521.35</v>
      </c>
      <c r="U633" t="n">
        <v>0.61</v>
      </c>
      <c r="V633" t="n">
        <v>0.74</v>
      </c>
      <c r="W633" t="n">
        <v>1.16</v>
      </c>
      <c r="X633" t="n">
        <v>0.23</v>
      </c>
      <c r="Y633" t="n">
        <v>1</v>
      </c>
      <c r="Z633" t="n">
        <v>10</v>
      </c>
    </row>
    <row r="634">
      <c r="A634" t="n">
        <v>24</v>
      </c>
      <c r="B634" t="n">
        <v>110</v>
      </c>
      <c r="C634" t="inlineStr">
        <is>
          <t xml:space="preserve">CONCLUIDO	</t>
        </is>
      </c>
      <c r="D634" t="n">
        <v>9.962400000000001</v>
      </c>
      <c r="E634" t="n">
        <v>10.04</v>
      </c>
      <c r="F634" t="n">
        <v>6.92</v>
      </c>
      <c r="G634" t="n">
        <v>34.59</v>
      </c>
      <c r="H634" t="n">
        <v>0.5600000000000001</v>
      </c>
      <c r="I634" t="n">
        <v>12</v>
      </c>
      <c r="J634" t="n">
        <v>223.23</v>
      </c>
      <c r="K634" t="n">
        <v>56.13</v>
      </c>
      <c r="L634" t="n">
        <v>7</v>
      </c>
      <c r="M634" t="n">
        <v>10</v>
      </c>
      <c r="N634" t="n">
        <v>50.11</v>
      </c>
      <c r="O634" t="n">
        <v>27766.43</v>
      </c>
      <c r="P634" t="n">
        <v>99.48</v>
      </c>
      <c r="Q634" t="n">
        <v>204.18</v>
      </c>
      <c r="R634" t="n">
        <v>28.76</v>
      </c>
      <c r="S634" t="n">
        <v>17.37</v>
      </c>
      <c r="T634" t="n">
        <v>3564.55</v>
      </c>
      <c r="U634" t="n">
        <v>0.6</v>
      </c>
      <c r="V634" t="n">
        <v>0.74</v>
      </c>
      <c r="W634" t="n">
        <v>1.16</v>
      </c>
      <c r="X634" t="n">
        <v>0.23</v>
      </c>
      <c r="Y634" t="n">
        <v>1</v>
      </c>
      <c r="Z634" t="n">
        <v>10</v>
      </c>
    </row>
    <row r="635">
      <c r="A635" t="n">
        <v>25</v>
      </c>
      <c r="B635" t="n">
        <v>110</v>
      </c>
      <c r="C635" t="inlineStr">
        <is>
          <t xml:space="preserve">CONCLUIDO	</t>
        </is>
      </c>
      <c r="D635" t="n">
        <v>10.0376</v>
      </c>
      <c r="E635" t="n">
        <v>9.960000000000001</v>
      </c>
      <c r="F635" t="n">
        <v>6.89</v>
      </c>
      <c r="G635" t="n">
        <v>37.56</v>
      </c>
      <c r="H635" t="n">
        <v>0.58</v>
      </c>
      <c r="I635" t="n">
        <v>11</v>
      </c>
      <c r="J635" t="n">
        <v>223.65</v>
      </c>
      <c r="K635" t="n">
        <v>56.13</v>
      </c>
      <c r="L635" t="n">
        <v>7.25</v>
      </c>
      <c r="M635" t="n">
        <v>9</v>
      </c>
      <c r="N635" t="n">
        <v>50.27</v>
      </c>
      <c r="O635" t="n">
        <v>27817.81</v>
      </c>
      <c r="P635" t="n">
        <v>98.81999999999999</v>
      </c>
      <c r="Q635" t="n">
        <v>204.14</v>
      </c>
      <c r="R635" t="n">
        <v>27.91</v>
      </c>
      <c r="S635" t="n">
        <v>17.37</v>
      </c>
      <c r="T635" t="n">
        <v>3140.21</v>
      </c>
      <c r="U635" t="n">
        <v>0.62</v>
      </c>
      <c r="V635" t="n">
        <v>0.74</v>
      </c>
      <c r="W635" t="n">
        <v>1.15</v>
      </c>
      <c r="X635" t="n">
        <v>0.19</v>
      </c>
      <c r="Y635" t="n">
        <v>1</v>
      </c>
      <c r="Z635" t="n">
        <v>10</v>
      </c>
    </row>
    <row r="636">
      <c r="A636" t="n">
        <v>26</v>
      </c>
      <c r="B636" t="n">
        <v>110</v>
      </c>
      <c r="C636" t="inlineStr">
        <is>
          <t xml:space="preserve">CONCLUIDO	</t>
        </is>
      </c>
      <c r="D636" t="n">
        <v>10.0326</v>
      </c>
      <c r="E636" t="n">
        <v>9.970000000000001</v>
      </c>
      <c r="F636" t="n">
        <v>6.89</v>
      </c>
      <c r="G636" t="n">
        <v>37.58</v>
      </c>
      <c r="H636" t="n">
        <v>0.59</v>
      </c>
      <c r="I636" t="n">
        <v>11</v>
      </c>
      <c r="J636" t="n">
        <v>224.07</v>
      </c>
      <c r="K636" t="n">
        <v>56.13</v>
      </c>
      <c r="L636" t="n">
        <v>7.5</v>
      </c>
      <c r="M636" t="n">
        <v>9</v>
      </c>
      <c r="N636" t="n">
        <v>50.44</v>
      </c>
      <c r="O636" t="n">
        <v>27869.24</v>
      </c>
      <c r="P636" t="n">
        <v>98.86</v>
      </c>
      <c r="Q636" t="n">
        <v>204.14</v>
      </c>
      <c r="R636" t="n">
        <v>27.99</v>
      </c>
      <c r="S636" t="n">
        <v>17.37</v>
      </c>
      <c r="T636" t="n">
        <v>3182.62</v>
      </c>
      <c r="U636" t="n">
        <v>0.62</v>
      </c>
      <c r="V636" t="n">
        <v>0.74</v>
      </c>
      <c r="W636" t="n">
        <v>1.16</v>
      </c>
      <c r="X636" t="n">
        <v>0.2</v>
      </c>
      <c r="Y636" t="n">
        <v>1</v>
      </c>
      <c r="Z636" t="n">
        <v>10</v>
      </c>
    </row>
    <row r="637">
      <c r="A637" t="n">
        <v>27</v>
      </c>
      <c r="B637" t="n">
        <v>110</v>
      </c>
      <c r="C637" t="inlineStr">
        <is>
          <t xml:space="preserve">CONCLUIDO	</t>
        </is>
      </c>
      <c r="D637" t="n">
        <v>10.0351</v>
      </c>
      <c r="E637" t="n">
        <v>9.960000000000001</v>
      </c>
      <c r="F637" t="n">
        <v>6.89</v>
      </c>
      <c r="G637" t="n">
        <v>37.57</v>
      </c>
      <c r="H637" t="n">
        <v>0.61</v>
      </c>
      <c r="I637" t="n">
        <v>11</v>
      </c>
      <c r="J637" t="n">
        <v>224.49</v>
      </c>
      <c r="K637" t="n">
        <v>56.13</v>
      </c>
      <c r="L637" t="n">
        <v>7.75</v>
      </c>
      <c r="M637" t="n">
        <v>9</v>
      </c>
      <c r="N637" t="n">
        <v>50.61</v>
      </c>
      <c r="O637" t="n">
        <v>27920.73</v>
      </c>
      <c r="P637" t="n">
        <v>98.54000000000001</v>
      </c>
      <c r="Q637" t="n">
        <v>204.15</v>
      </c>
      <c r="R637" t="n">
        <v>27.93</v>
      </c>
      <c r="S637" t="n">
        <v>17.37</v>
      </c>
      <c r="T637" t="n">
        <v>3152.92</v>
      </c>
      <c r="U637" t="n">
        <v>0.62</v>
      </c>
      <c r="V637" t="n">
        <v>0.74</v>
      </c>
      <c r="W637" t="n">
        <v>1.15</v>
      </c>
      <c r="X637" t="n">
        <v>0.2</v>
      </c>
      <c r="Y637" t="n">
        <v>1</v>
      </c>
      <c r="Z637" t="n">
        <v>10</v>
      </c>
    </row>
    <row r="638">
      <c r="A638" t="n">
        <v>28</v>
      </c>
      <c r="B638" t="n">
        <v>110</v>
      </c>
      <c r="C638" t="inlineStr">
        <is>
          <t xml:space="preserve">CONCLUIDO	</t>
        </is>
      </c>
      <c r="D638" t="n">
        <v>10.1002</v>
      </c>
      <c r="E638" t="n">
        <v>9.9</v>
      </c>
      <c r="F638" t="n">
        <v>6.87</v>
      </c>
      <c r="G638" t="n">
        <v>41.2</v>
      </c>
      <c r="H638" t="n">
        <v>0.63</v>
      </c>
      <c r="I638" t="n">
        <v>10</v>
      </c>
      <c r="J638" t="n">
        <v>224.9</v>
      </c>
      <c r="K638" t="n">
        <v>56.13</v>
      </c>
      <c r="L638" t="n">
        <v>8</v>
      </c>
      <c r="M638" t="n">
        <v>8</v>
      </c>
      <c r="N638" t="n">
        <v>50.78</v>
      </c>
      <c r="O638" t="n">
        <v>27972.28</v>
      </c>
      <c r="P638" t="n">
        <v>98.04000000000001</v>
      </c>
      <c r="Q638" t="n">
        <v>204.15</v>
      </c>
      <c r="R638" t="n">
        <v>27.29</v>
      </c>
      <c r="S638" t="n">
        <v>17.37</v>
      </c>
      <c r="T638" t="n">
        <v>2835.19</v>
      </c>
      <c r="U638" t="n">
        <v>0.64</v>
      </c>
      <c r="V638" t="n">
        <v>0.74</v>
      </c>
      <c r="W638" t="n">
        <v>1.15</v>
      </c>
      <c r="X638" t="n">
        <v>0.17</v>
      </c>
      <c r="Y638" t="n">
        <v>1</v>
      </c>
      <c r="Z638" t="n">
        <v>10</v>
      </c>
    </row>
    <row r="639">
      <c r="A639" t="n">
        <v>29</v>
      </c>
      <c r="B639" t="n">
        <v>110</v>
      </c>
      <c r="C639" t="inlineStr">
        <is>
          <t xml:space="preserve">CONCLUIDO	</t>
        </is>
      </c>
      <c r="D639" t="n">
        <v>10.1004</v>
      </c>
      <c r="E639" t="n">
        <v>9.9</v>
      </c>
      <c r="F639" t="n">
        <v>6.87</v>
      </c>
      <c r="G639" t="n">
        <v>41.19</v>
      </c>
      <c r="H639" t="n">
        <v>0.65</v>
      </c>
      <c r="I639" t="n">
        <v>10</v>
      </c>
      <c r="J639" t="n">
        <v>225.32</v>
      </c>
      <c r="K639" t="n">
        <v>56.13</v>
      </c>
      <c r="L639" t="n">
        <v>8.25</v>
      </c>
      <c r="M639" t="n">
        <v>8</v>
      </c>
      <c r="N639" t="n">
        <v>50.95</v>
      </c>
      <c r="O639" t="n">
        <v>28023.89</v>
      </c>
      <c r="P639" t="n">
        <v>98.05</v>
      </c>
      <c r="Q639" t="n">
        <v>204.18</v>
      </c>
      <c r="R639" t="n">
        <v>27.27</v>
      </c>
      <c r="S639" t="n">
        <v>17.37</v>
      </c>
      <c r="T639" t="n">
        <v>2826.25</v>
      </c>
      <c r="U639" t="n">
        <v>0.64</v>
      </c>
      <c r="V639" t="n">
        <v>0.74</v>
      </c>
      <c r="W639" t="n">
        <v>1.15</v>
      </c>
      <c r="X639" t="n">
        <v>0.17</v>
      </c>
      <c r="Y639" t="n">
        <v>1</v>
      </c>
      <c r="Z639" t="n">
        <v>10</v>
      </c>
    </row>
    <row r="640">
      <c r="A640" t="n">
        <v>30</v>
      </c>
      <c r="B640" t="n">
        <v>110</v>
      </c>
      <c r="C640" t="inlineStr">
        <is>
          <t xml:space="preserve">CONCLUIDO	</t>
        </is>
      </c>
      <c r="D640" t="n">
        <v>10.105</v>
      </c>
      <c r="E640" t="n">
        <v>9.9</v>
      </c>
      <c r="F640" t="n">
        <v>6.86</v>
      </c>
      <c r="G640" t="n">
        <v>41.17</v>
      </c>
      <c r="H640" t="n">
        <v>0.67</v>
      </c>
      <c r="I640" t="n">
        <v>10</v>
      </c>
      <c r="J640" t="n">
        <v>225.74</v>
      </c>
      <c r="K640" t="n">
        <v>56.13</v>
      </c>
      <c r="L640" t="n">
        <v>8.5</v>
      </c>
      <c r="M640" t="n">
        <v>8</v>
      </c>
      <c r="N640" t="n">
        <v>51.11</v>
      </c>
      <c r="O640" t="n">
        <v>28075.56</v>
      </c>
      <c r="P640" t="n">
        <v>97.98</v>
      </c>
      <c r="Q640" t="n">
        <v>204.15</v>
      </c>
      <c r="R640" t="n">
        <v>27.04</v>
      </c>
      <c r="S640" t="n">
        <v>17.37</v>
      </c>
      <c r="T640" t="n">
        <v>2710.64</v>
      </c>
      <c r="U640" t="n">
        <v>0.64</v>
      </c>
      <c r="V640" t="n">
        <v>0.74</v>
      </c>
      <c r="W640" t="n">
        <v>1.15</v>
      </c>
      <c r="X640" t="n">
        <v>0.17</v>
      </c>
      <c r="Y640" t="n">
        <v>1</v>
      </c>
      <c r="Z640" t="n">
        <v>10</v>
      </c>
    </row>
    <row r="641">
      <c r="A641" t="n">
        <v>31</v>
      </c>
      <c r="B641" t="n">
        <v>110</v>
      </c>
      <c r="C641" t="inlineStr">
        <is>
          <t xml:space="preserve">CONCLUIDO	</t>
        </is>
      </c>
      <c r="D641" t="n">
        <v>10.1678</v>
      </c>
      <c r="E641" t="n">
        <v>9.84</v>
      </c>
      <c r="F641" t="n">
        <v>6.84</v>
      </c>
      <c r="G641" t="n">
        <v>45.61</v>
      </c>
      <c r="H641" t="n">
        <v>0.6899999999999999</v>
      </c>
      <c r="I641" t="n">
        <v>9</v>
      </c>
      <c r="J641" t="n">
        <v>226.16</v>
      </c>
      <c r="K641" t="n">
        <v>56.13</v>
      </c>
      <c r="L641" t="n">
        <v>8.75</v>
      </c>
      <c r="M641" t="n">
        <v>7</v>
      </c>
      <c r="N641" t="n">
        <v>51.28</v>
      </c>
      <c r="O641" t="n">
        <v>28127.29</v>
      </c>
      <c r="P641" t="n">
        <v>97.27</v>
      </c>
      <c r="Q641" t="n">
        <v>204.15</v>
      </c>
      <c r="R641" t="n">
        <v>26.57</v>
      </c>
      <c r="S641" t="n">
        <v>17.37</v>
      </c>
      <c r="T641" t="n">
        <v>2482.11</v>
      </c>
      <c r="U641" t="n">
        <v>0.65</v>
      </c>
      <c r="V641" t="n">
        <v>0.75</v>
      </c>
      <c r="W641" t="n">
        <v>1.15</v>
      </c>
      <c r="X641" t="n">
        <v>0.15</v>
      </c>
      <c r="Y641" t="n">
        <v>1</v>
      </c>
      <c r="Z641" t="n">
        <v>10</v>
      </c>
    </row>
    <row r="642">
      <c r="A642" t="n">
        <v>32</v>
      </c>
      <c r="B642" t="n">
        <v>110</v>
      </c>
      <c r="C642" t="inlineStr">
        <is>
          <t xml:space="preserve">CONCLUIDO	</t>
        </is>
      </c>
      <c r="D642" t="n">
        <v>10.1497</v>
      </c>
      <c r="E642" t="n">
        <v>9.85</v>
      </c>
      <c r="F642" t="n">
        <v>6.86</v>
      </c>
      <c r="G642" t="n">
        <v>45.73</v>
      </c>
      <c r="H642" t="n">
        <v>0.71</v>
      </c>
      <c r="I642" t="n">
        <v>9</v>
      </c>
      <c r="J642" t="n">
        <v>226.58</v>
      </c>
      <c r="K642" t="n">
        <v>56.13</v>
      </c>
      <c r="L642" t="n">
        <v>9</v>
      </c>
      <c r="M642" t="n">
        <v>7</v>
      </c>
      <c r="N642" t="n">
        <v>51.45</v>
      </c>
      <c r="O642" t="n">
        <v>28179.08</v>
      </c>
      <c r="P642" t="n">
        <v>97.78</v>
      </c>
      <c r="Q642" t="n">
        <v>204.15</v>
      </c>
      <c r="R642" t="n">
        <v>27.16</v>
      </c>
      <c r="S642" t="n">
        <v>17.37</v>
      </c>
      <c r="T642" t="n">
        <v>2775.73</v>
      </c>
      <c r="U642" t="n">
        <v>0.64</v>
      </c>
      <c r="V642" t="n">
        <v>0.74</v>
      </c>
      <c r="W642" t="n">
        <v>1.15</v>
      </c>
      <c r="X642" t="n">
        <v>0.17</v>
      </c>
      <c r="Y642" t="n">
        <v>1</v>
      </c>
      <c r="Z642" t="n">
        <v>10</v>
      </c>
    </row>
    <row r="643">
      <c r="A643" t="n">
        <v>33</v>
      </c>
      <c r="B643" t="n">
        <v>110</v>
      </c>
      <c r="C643" t="inlineStr">
        <is>
          <t xml:space="preserve">CONCLUIDO	</t>
        </is>
      </c>
      <c r="D643" t="n">
        <v>10.1526</v>
      </c>
      <c r="E643" t="n">
        <v>9.85</v>
      </c>
      <c r="F643" t="n">
        <v>6.86</v>
      </c>
      <c r="G643" t="n">
        <v>45.71</v>
      </c>
      <c r="H643" t="n">
        <v>0.72</v>
      </c>
      <c r="I643" t="n">
        <v>9</v>
      </c>
      <c r="J643" t="n">
        <v>227</v>
      </c>
      <c r="K643" t="n">
        <v>56.13</v>
      </c>
      <c r="L643" t="n">
        <v>9.25</v>
      </c>
      <c r="M643" t="n">
        <v>7</v>
      </c>
      <c r="N643" t="n">
        <v>51.62</v>
      </c>
      <c r="O643" t="n">
        <v>28230.92</v>
      </c>
      <c r="P643" t="n">
        <v>97.78</v>
      </c>
      <c r="Q643" t="n">
        <v>204.15</v>
      </c>
      <c r="R643" t="n">
        <v>26.98</v>
      </c>
      <c r="S643" t="n">
        <v>17.37</v>
      </c>
      <c r="T643" t="n">
        <v>2689.03</v>
      </c>
      <c r="U643" t="n">
        <v>0.64</v>
      </c>
      <c r="V643" t="n">
        <v>0.74</v>
      </c>
      <c r="W643" t="n">
        <v>1.15</v>
      </c>
      <c r="X643" t="n">
        <v>0.17</v>
      </c>
      <c r="Y643" t="n">
        <v>1</v>
      </c>
      <c r="Z643" t="n">
        <v>10</v>
      </c>
    </row>
    <row r="644">
      <c r="A644" t="n">
        <v>34</v>
      </c>
      <c r="B644" t="n">
        <v>110</v>
      </c>
      <c r="C644" t="inlineStr">
        <is>
          <t xml:space="preserve">CONCLUIDO	</t>
        </is>
      </c>
      <c r="D644" t="n">
        <v>10.1523</v>
      </c>
      <c r="E644" t="n">
        <v>9.85</v>
      </c>
      <c r="F644" t="n">
        <v>6.86</v>
      </c>
      <c r="G644" t="n">
        <v>45.71</v>
      </c>
      <c r="H644" t="n">
        <v>0.74</v>
      </c>
      <c r="I644" t="n">
        <v>9</v>
      </c>
      <c r="J644" t="n">
        <v>227.42</v>
      </c>
      <c r="K644" t="n">
        <v>56.13</v>
      </c>
      <c r="L644" t="n">
        <v>9.5</v>
      </c>
      <c r="M644" t="n">
        <v>7</v>
      </c>
      <c r="N644" t="n">
        <v>51.8</v>
      </c>
      <c r="O644" t="n">
        <v>28282.83</v>
      </c>
      <c r="P644" t="n">
        <v>97.52</v>
      </c>
      <c r="Q644" t="n">
        <v>204.16</v>
      </c>
      <c r="R644" t="n">
        <v>27.01</v>
      </c>
      <c r="S644" t="n">
        <v>17.37</v>
      </c>
      <c r="T644" t="n">
        <v>2704.23</v>
      </c>
      <c r="U644" t="n">
        <v>0.64</v>
      </c>
      <c r="V644" t="n">
        <v>0.74</v>
      </c>
      <c r="W644" t="n">
        <v>1.15</v>
      </c>
      <c r="X644" t="n">
        <v>0.17</v>
      </c>
      <c r="Y644" t="n">
        <v>1</v>
      </c>
      <c r="Z644" t="n">
        <v>10</v>
      </c>
    </row>
    <row r="645">
      <c r="A645" t="n">
        <v>35</v>
      </c>
      <c r="B645" t="n">
        <v>110</v>
      </c>
      <c r="C645" t="inlineStr">
        <is>
          <t xml:space="preserve">CONCLUIDO	</t>
        </is>
      </c>
      <c r="D645" t="n">
        <v>10.1537</v>
      </c>
      <c r="E645" t="n">
        <v>9.85</v>
      </c>
      <c r="F645" t="n">
        <v>6.86</v>
      </c>
      <c r="G645" t="n">
        <v>45.71</v>
      </c>
      <c r="H645" t="n">
        <v>0.76</v>
      </c>
      <c r="I645" t="n">
        <v>9</v>
      </c>
      <c r="J645" t="n">
        <v>227.84</v>
      </c>
      <c r="K645" t="n">
        <v>56.13</v>
      </c>
      <c r="L645" t="n">
        <v>9.75</v>
      </c>
      <c r="M645" t="n">
        <v>7</v>
      </c>
      <c r="N645" t="n">
        <v>51.97</v>
      </c>
      <c r="O645" t="n">
        <v>28334.8</v>
      </c>
      <c r="P645" t="n">
        <v>97.26000000000001</v>
      </c>
      <c r="Q645" t="n">
        <v>204.14</v>
      </c>
      <c r="R645" t="n">
        <v>27</v>
      </c>
      <c r="S645" t="n">
        <v>17.37</v>
      </c>
      <c r="T645" t="n">
        <v>2699.37</v>
      </c>
      <c r="U645" t="n">
        <v>0.64</v>
      </c>
      <c r="V645" t="n">
        <v>0.74</v>
      </c>
      <c r="W645" t="n">
        <v>1.15</v>
      </c>
      <c r="X645" t="n">
        <v>0.16</v>
      </c>
      <c r="Y645" t="n">
        <v>1</v>
      </c>
      <c r="Z645" t="n">
        <v>10</v>
      </c>
    </row>
    <row r="646">
      <c r="A646" t="n">
        <v>36</v>
      </c>
      <c r="B646" t="n">
        <v>110</v>
      </c>
      <c r="C646" t="inlineStr">
        <is>
          <t xml:space="preserve">CONCLUIDO	</t>
        </is>
      </c>
      <c r="D646" t="n">
        <v>10.2229</v>
      </c>
      <c r="E646" t="n">
        <v>9.779999999999999</v>
      </c>
      <c r="F646" t="n">
        <v>6.83</v>
      </c>
      <c r="G646" t="n">
        <v>51.24</v>
      </c>
      <c r="H646" t="n">
        <v>0.78</v>
      </c>
      <c r="I646" t="n">
        <v>8</v>
      </c>
      <c r="J646" t="n">
        <v>228.27</v>
      </c>
      <c r="K646" t="n">
        <v>56.13</v>
      </c>
      <c r="L646" t="n">
        <v>10</v>
      </c>
      <c r="M646" t="n">
        <v>6</v>
      </c>
      <c r="N646" t="n">
        <v>52.14</v>
      </c>
      <c r="O646" t="n">
        <v>28386.82</v>
      </c>
      <c r="P646" t="n">
        <v>96.72</v>
      </c>
      <c r="Q646" t="n">
        <v>204.19</v>
      </c>
      <c r="R646" t="n">
        <v>26.19</v>
      </c>
      <c r="S646" t="n">
        <v>17.37</v>
      </c>
      <c r="T646" t="n">
        <v>2296.61</v>
      </c>
      <c r="U646" t="n">
        <v>0.66</v>
      </c>
      <c r="V646" t="n">
        <v>0.75</v>
      </c>
      <c r="W646" t="n">
        <v>1.15</v>
      </c>
      <c r="X646" t="n">
        <v>0.14</v>
      </c>
      <c r="Y646" t="n">
        <v>1</v>
      </c>
      <c r="Z646" t="n">
        <v>10</v>
      </c>
    </row>
    <row r="647">
      <c r="A647" t="n">
        <v>37</v>
      </c>
      <c r="B647" t="n">
        <v>110</v>
      </c>
      <c r="C647" t="inlineStr">
        <is>
          <t xml:space="preserve">CONCLUIDO	</t>
        </is>
      </c>
      <c r="D647" t="n">
        <v>10.236</v>
      </c>
      <c r="E647" t="n">
        <v>9.77</v>
      </c>
      <c r="F647" t="n">
        <v>6.82</v>
      </c>
      <c r="G647" t="n">
        <v>51.14</v>
      </c>
      <c r="H647" t="n">
        <v>0.8</v>
      </c>
      <c r="I647" t="n">
        <v>8</v>
      </c>
      <c r="J647" t="n">
        <v>228.69</v>
      </c>
      <c r="K647" t="n">
        <v>56.13</v>
      </c>
      <c r="L647" t="n">
        <v>10.25</v>
      </c>
      <c r="M647" t="n">
        <v>6</v>
      </c>
      <c r="N647" t="n">
        <v>52.31</v>
      </c>
      <c r="O647" t="n">
        <v>28438.91</v>
      </c>
      <c r="P647" t="n">
        <v>96.38</v>
      </c>
      <c r="Q647" t="n">
        <v>204.14</v>
      </c>
      <c r="R647" t="n">
        <v>25.82</v>
      </c>
      <c r="S647" t="n">
        <v>17.37</v>
      </c>
      <c r="T647" t="n">
        <v>2110.35</v>
      </c>
      <c r="U647" t="n">
        <v>0.67</v>
      </c>
      <c r="V647" t="n">
        <v>0.75</v>
      </c>
      <c r="W647" t="n">
        <v>1.15</v>
      </c>
      <c r="X647" t="n">
        <v>0.13</v>
      </c>
      <c r="Y647" t="n">
        <v>1</v>
      </c>
      <c r="Z647" t="n">
        <v>10</v>
      </c>
    </row>
    <row r="648">
      <c r="A648" t="n">
        <v>38</v>
      </c>
      <c r="B648" t="n">
        <v>110</v>
      </c>
      <c r="C648" t="inlineStr">
        <is>
          <t xml:space="preserve">CONCLUIDO	</t>
        </is>
      </c>
      <c r="D648" t="n">
        <v>10.2284</v>
      </c>
      <c r="E648" t="n">
        <v>9.779999999999999</v>
      </c>
      <c r="F648" t="n">
        <v>6.83</v>
      </c>
      <c r="G648" t="n">
        <v>51.2</v>
      </c>
      <c r="H648" t="n">
        <v>0.8100000000000001</v>
      </c>
      <c r="I648" t="n">
        <v>8</v>
      </c>
      <c r="J648" t="n">
        <v>229.11</v>
      </c>
      <c r="K648" t="n">
        <v>56.13</v>
      </c>
      <c r="L648" t="n">
        <v>10.5</v>
      </c>
      <c r="M648" t="n">
        <v>6</v>
      </c>
      <c r="N648" t="n">
        <v>52.48</v>
      </c>
      <c r="O648" t="n">
        <v>28491.06</v>
      </c>
      <c r="P648" t="n">
        <v>96.36</v>
      </c>
      <c r="Q648" t="n">
        <v>204.14</v>
      </c>
      <c r="R648" t="n">
        <v>25.97</v>
      </c>
      <c r="S648" t="n">
        <v>17.37</v>
      </c>
      <c r="T648" t="n">
        <v>2187.78</v>
      </c>
      <c r="U648" t="n">
        <v>0.67</v>
      </c>
      <c r="V648" t="n">
        <v>0.75</v>
      </c>
      <c r="W648" t="n">
        <v>1.15</v>
      </c>
      <c r="X648" t="n">
        <v>0.14</v>
      </c>
      <c r="Y648" t="n">
        <v>1</v>
      </c>
      <c r="Z648" t="n">
        <v>10</v>
      </c>
    </row>
    <row r="649">
      <c r="A649" t="n">
        <v>39</v>
      </c>
      <c r="B649" t="n">
        <v>110</v>
      </c>
      <c r="C649" t="inlineStr">
        <is>
          <t xml:space="preserve">CONCLUIDO	</t>
        </is>
      </c>
      <c r="D649" t="n">
        <v>10.2235</v>
      </c>
      <c r="E649" t="n">
        <v>9.779999999999999</v>
      </c>
      <c r="F649" t="n">
        <v>6.83</v>
      </c>
      <c r="G649" t="n">
        <v>51.23</v>
      </c>
      <c r="H649" t="n">
        <v>0.83</v>
      </c>
      <c r="I649" t="n">
        <v>8</v>
      </c>
      <c r="J649" t="n">
        <v>229.53</v>
      </c>
      <c r="K649" t="n">
        <v>56.13</v>
      </c>
      <c r="L649" t="n">
        <v>10.75</v>
      </c>
      <c r="M649" t="n">
        <v>6</v>
      </c>
      <c r="N649" t="n">
        <v>52.66</v>
      </c>
      <c r="O649" t="n">
        <v>28543.27</v>
      </c>
      <c r="P649" t="n">
        <v>96.22</v>
      </c>
      <c r="Q649" t="n">
        <v>204.14</v>
      </c>
      <c r="R649" t="n">
        <v>26.1</v>
      </c>
      <c r="S649" t="n">
        <v>17.37</v>
      </c>
      <c r="T649" t="n">
        <v>2253.54</v>
      </c>
      <c r="U649" t="n">
        <v>0.67</v>
      </c>
      <c r="V649" t="n">
        <v>0.75</v>
      </c>
      <c r="W649" t="n">
        <v>1.15</v>
      </c>
      <c r="X649" t="n">
        <v>0.14</v>
      </c>
      <c r="Y649" t="n">
        <v>1</v>
      </c>
      <c r="Z649" t="n">
        <v>10</v>
      </c>
    </row>
    <row r="650">
      <c r="A650" t="n">
        <v>40</v>
      </c>
      <c r="B650" t="n">
        <v>110</v>
      </c>
      <c r="C650" t="inlineStr">
        <is>
          <t xml:space="preserve">CONCLUIDO	</t>
        </is>
      </c>
      <c r="D650" t="n">
        <v>10.2311</v>
      </c>
      <c r="E650" t="n">
        <v>9.77</v>
      </c>
      <c r="F650" t="n">
        <v>6.82</v>
      </c>
      <c r="G650" t="n">
        <v>51.18</v>
      </c>
      <c r="H650" t="n">
        <v>0.85</v>
      </c>
      <c r="I650" t="n">
        <v>8</v>
      </c>
      <c r="J650" t="n">
        <v>229.96</v>
      </c>
      <c r="K650" t="n">
        <v>56.13</v>
      </c>
      <c r="L650" t="n">
        <v>11</v>
      </c>
      <c r="M650" t="n">
        <v>6</v>
      </c>
      <c r="N650" t="n">
        <v>52.83</v>
      </c>
      <c r="O650" t="n">
        <v>28595.54</v>
      </c>
      <c r="P650" t="n">
        <v>96.12</v>
      </c>
      <c r="Q650" t="n">
        <v>204.14</v>
      </c>
      <c r="R650" t="n">
        <v>25.95</v>
      </c>
      <c r="S650" t="n">
        <v>17.37</v>
      </c>
      <c r="T650" t="n">
        <v>2177.65</v>
      </c>
      <c r="U650" t="n">
        <v>0.67</v>
      </c>
      <c r="V650" t="n">
        <v>0.75</v>
      </c>
      <c r="W650" t="n">
        <v>1.15</v>
      </c>
      <c r="X650" t="n">
        <v>0.13</v>
      </c>
      <c r="Y650" t="n">
        <v>1</v>
      </c>
      <c r="Z650" t="n">
        <v>10</v>
      </c>
    </row>
    <row r="651">
      <c r="A651" t="n">
        <v>41</v>
      </c>
      <c r="B651" t="n">
        <v>110</v>
      </c>
      <c r="C651" t="inlineStr">
        <is>
          <t xml:space="preserve">CONCLUIDO	</t>
        </is>
      </c>
      <c r="D651" t="n">
        <v>10.2252</v>
      </c>
      <c r="E651" t="n">
        <v>9.779999999999999</v>
      </c>
      <c r="F651" t="n">
        <v>6.83</v>
      </c>
      <c r="G651" t="n">
        <v>51.22</v>
      </c>
      <c r="H651" t="n">
        <v>0.87</v>
      </c>
      <c r="I651" t="n">
        <v>8</v>
      </c>
      <c r="J651" t="n">
        <v>230.38</v>
      </c>
      <c r="K651" t="n">
        <v>56.13</v>
      </c>
      <c r="L651" t="n">
        <v>11.25</v>
      </c>
      <c r="M651" t="n">
        <v>6</v>
      </c>
      <c r="N651" t="n">
        <v>53</v>
      </c>
      <c r="O651" t="n">
        <v>28647.87</v>
      </c>
      <c r="P651" t="n">
        <v>95.83</v>
      </c>
      <c r="Q651" t="n">
        <v>204.14</v>
      </c>
      <c r="R651" t="n">
        <v>26.08</v>
      </c>
      <c r="S651" t="n">
        <v>17.37</v>
      </c>
      <c r="T651" t="n">
        <v>2243</v>
      </c>
      <c r="U651" t="n">
        <v>0.67</v>
      </c>
      <c r="V651" t="n">
        <v>0.75</v>
      </c>
      <c r="W651" t="n">
        <v>1.15</v>
      </c>
      <c r="X651" t="n">
        <v>0.14</v>
      </c>
      <c r="Y651" t="n">
        <v>1</v>
      </c>
      <c r="Z651" t="n">
        <v>10</v>
      </c>
    </row>
    <row r="652">
      <c r="A652" t="n">
        <v>42</v>
      </c>
      <c r="B652" t="n">
        <v>110</v>
      </c>
      <c r="C652" t="inlineStr">
        <is>
          <t xml:space="preserve">CONCLUIDO	</t>
        </is>
      </c>
      <c r="D652" t="n">
        <v>10.2987</v>
      </c>
      <c r="E652" t="n">
        <v>9.710000000000001</v>
      </c>
      <c r="F652" t="n">
        <v>6.8</v>
      </c>
      <c r="G652" t="n">
        <v>58.3</v>
      </c>
      <c r="H652" t="n">
        <v>0.89</v>
      </c>
      <c r="I652" t="n">
        <v>7</v>
      </c>
      <c r="J652" t="n">
        <v>230.81</v>
      </c>
      <c r="K652" t="n">
        <v>56.13</v>
      </c>
      <c r="L652" t="n">
        <v>11.5</v>
      </c>
      <c r="M652" t="n">
        <v>5</v>
      </c>
      <c r="N652" t="n">
        <v>53.18</v>
      </c>
      <c r="O652" t="n">
        <v>28700.26</v>
      </c>
      <c r="P652" t="n">
        <v>95.34999999999999</v>
      </c>
      <c r="Q652" t="n">
        <v>204.14</v>
      </c>
      <c r="R652" t="n">
        <v>25.26</v>
      </c>
      <c r="S652" t="n">
        <v>17.37</v>
      </c>
      <c r="T652" t="n">
        <v>1834.85</v>
      </c>
      <c r="U652" t="n">
        <v>0.6899999999999999</v>
      </c>
      <c r="V652" t="n">
        <v>0.75</v>
      </c>
      <c r="W652" t="n">
        <v>1.15</v>
      </c>
      <c r="X652" t="n">
        <v>0.11</v>
      </c>
      <c r="Y652" t="n">
        <v>1</v>
      </c>
      <c r="Z652" t="n">
        <v>10</v>
      </c>
    </row>
    <row r="653">
      <c r="A653" t="n">
        <v>43</v>
      </c>
      <c r="B653" t="n">
        <v>110</v>
      </c>
      <c r="C653" t="inlineStr">
        <is>
          <t xml:space="preserve">CONCLUIDO	</t>
        </is>
      </c>
      <c r="D653" t="n">
        <v>10.2889</v>
      </c>
      <c r="E653" t="n">
        <v>9.720000000000001</v>
      </c>
      <c r="F653" t="n">
        <v>6.81</v>
      </c>
      <c r="G653" t="n">
        <v>58.38</v>
      </c>
      <c r="H653" t="n">
        <v>0.9</v>
      </c>
      <c r="I653" t="n">
        <v>7</v>
      </c>
      <c r="J653" t="n">
        <v>231.23</v>
      </c>
      <c r="K653" t="n">
        <v>56.13</v>
      </c>
      <c r="L653" t="n">
        <v>11.75</v>
      </c>
      <c r="M653" t="n">
        <v>5</v>
      </c>
      <c r="N653" t="n">
        <v>53.36</v>
      </c>
      <c r="O653" t="n">
        <v>28752.71</v>
      </c>
      <c r="P653" t="n">
        <v>95.61</v>
      </c>
      <c r="Q653" t="n">
        <v>204.14</v>
      </c>
      <c r="R653" t="n">
        <v>25.53</v>
      </c>
      <c r="S653" t="n">
        <v>17.37</v>
      </c>
      <c r="T653" t="n">
        <v>1971.3</v>
      </c>
      <c r="U653" t="n">
        <v>0.68</v>
      </c>
      <c r="V653" t="n">
        <v>0.75</v>
      </c>
      <c r="W653" t="n">
        <v>1.15</v>
      </c>
      <c r="X653" t="n">
        <v>0.12</v>
      </c>
      <c r="Y653" t="n">
        <v>1</v>
      </c>
      <c r="Z653" t="n">
        <v>10</v>
      </c>
    </row>
    <row r="654">
      <c r="A654" t="n">
        <v>44</v>
      </c>
      <c r="B654" t="n">
        <v>110</v>
      </c>
      <c r="C654" t="inlineStr">
        <is>
          <t xml:space="preserve">CONCLUIDO	</t>
        </is>
      </c>
      <c r="D654" t="n">
        <v>10.2954</v>
      </c>
      <c r="E654" t="n">
        <v>9.710000000000001</v>
      </c>
      <c r="F654" t="n">
        <v>6.8</v>
      </c>
      <c r="G654" t="n">
        <v>58.33</v>
      </c>
      <c r="H654" t="n">
        <v>0.92</v>
      </c>
      <c r="I654" t="n">
        <v>7</v>
      </c>
      <c r="J654" t="n">
        <v>231.66</v>
      </c>
      <c r="K654" t="n">
        <v>56.13</v>
      </c>
      <c r="L654" t="n">
        <v>12</v>
      </c>
      <c r="M654" t="n">
        <v>5</v>
      </c>
      <c r="N654" t="n">
        <v>53.53</v>
      </c>
      <c r="O654" t="n">
        <v>28805.23</v>
      </c>
      <c r="P654" t="n">
        <v>95.72</v>
      </c>
      <c r="Q654" t="n">
        <v>204.14</v>
      </c>
      <c r="R654" t="n">
        <v>25.29</v>
      </c>
      <c r="S654" t="n">
        <v>17.37</v>
      </c>
      <c r="T654" t="n">
        <v>1854.33</v>
      </c>
      <c r="U654" t="n">
        <v>0.6899999999999999</v>
      </c>
      <c r="V654" t="n">
        <v>0.75</v>
      </c>
      <c r="W654" t="n">
        <v>1.15</v>
      </c>
      <c r="X654" t="n">
        <v>0.11</v>
      </c>
      <c r="Y654" t="n">
        <v>1</v>
      </c>
      <c r="Z654" t="n">
        <v>10</v>
      </c>
    </row>
    <row r="655">
      <c r="A655" t="n">
        <v>45</v>
      </c>
      <c r="B655" t="n">
        <v>110</v>
      </c>
      <c r="C655" t="inlineStr">
        <is>
          <t xml:space="preserve">CONCLUIDO	</t>
        </is>
      </c>
      <c r="D655" t="n">
        <v>10.2913</v>
      </c>
      <c r="E655" t="n">
        <v>9.720000000000001</v>
      </c>
      <c r="F655" t="n">
        <v>6.81</v>
      </c>
      <c r="G655" t="n">
        <v>58.36</v>
      </c>
      <c r="H655" t="n">
        <v>0.9399999999999999</v>
      </c>
      <c r="I655" t="n">
        <v>7</v>
      </c>
      <c r="J655" t="n">
        <v>232.08</v>
      </c>
      <c r="K655" t="n">
        <v>56.13</v>
      </c>
      <c r="L655" t="n">
        <v>12.25</v>
      </c>
      <c r="M655" t="n">
        <v>5</v>
      </c>
      <c r="N655" t="n">
        <v>53.71</v>
      </c>
      <c r="O655" t="n">
        <v>28857.81</v>
      </c>
      <c r="P655" t="n">
        <v>95.65000000000001</v>
      </c>
      <c r="Q655" t="n">
        <v>204.14</v>
      </c>
      <c r="R655" t="n">
        <v>25.62</v>
      </c>
      <c r="S655" t="n">
        <v>17.37</v>
      </c>
      <c r="T655" t="n">
        <v>2018.85</v>
      </c>
      <c r="U655" t="n">
        <v>0.68</v>
      </c>
      <c r="V655" t="n">
        <v>0.75</v>
      </c>
      <c r="W655" t="n">
        <v>1.14</v>
      </c>
      <c r="X655" t="n">
        <v>0.12</v>
      </c>
      <c r="Y655" t="n">
        <v>1</v>
      </c>
      <c r="Z655" t="n">
        <v>10</v>
      </c>
    </row>
    <row r="656">
      <c r="A656" t="n">
        <v>46</v>
      </c>
      <c r="B656" t="n">
        <v>110</v>
      </c>
      <c r="C656" t="inlineStr">
        <is>
          <t xml:space="preserve">CONCLUIDO	</t>
        </is>
      </c>
      <c r="D656" t="n">
        <v>10.2901</v>
      </c>
      <c r="E656" t="n">
        <v>9.720000000000001</v>
      </c>
      <c r="F656" t="n">
        <v>6.81</v>
      </c>
      <c r="G656" t="n">
        <v>58.37</v>
      </c>
      <c r="H656" t="n">
        <v>0.96</v>
      </c>
      <c r="I656" t="n">
        <v>7</v>
      </c>
      <c r="J656" t="n">
        <v>232.51</v>
      </c>
      <c r="K656" t="n">
        <v>56.13</v>
      </c>
      <c r="L656" t="n">
        <v>12.5</v>
      </c>
      <c r="M656" t="n">
        <v>5</v>
      </c>
      <c r="N656" t="n">
        <v>53.88</v>
      </c>
      <c r="O656" t="n">
        <v>28910.45</v>
      </c>
      <c r="P656" t="n">
        <v>95.53</v>
      </c>
      <c r="Q656" t="n">
        <v>204.15</v>
      </c>
      <c r="R656" t="n">
        <v>25.59</v>
      </c>
      <c r="S656" t="n">
        <v>17.37</v>
      </c>
      <c r="T656" t="n">
        <v>2004.01</v>
      </c>
      <c r="U656" t="n">
        <v>0.68</v>
      </c>
      <c r="V656" t="n">
        <v>0.75</v>
      </c>
      <c r="W656" t="n">
        <v>1.15</v>
      </c>
      <c r="X656" t="n">
        <v>0.12</v>
      </c>
      <c r="Y656" t="n">
        <v>1</v>
      </c>
      <c r="Z656" t="n">
        <v>10</v>
      </c>
    </row>
    <row r="657">
      <c r="A657" t="n">
        <v>47</v>
      </c>
      <c r="B657" t="n">
        <v>110</v>
      </c>
      <c r="C657" t="inlineStr">
        <is>
          <t xml:space="preserve">CONCLUIDO	</t>
        </is>
      </c>
      <c r="D657" t="n">
        <v>10.291</v>
      </c>
      <c r="E657" t="n">
        <v>9.720000000000001</v>
      </c>
      <c r="F657" t="n">
        <v>6.81</v>
      </c>
      <c r="G657" t="n">
        <v>58.36</v>
      </c>
      <c r="H657" t="n">
        <v>0.97</v>
      </c>
      <c r="I657" t="n">
        <v>7</v>
      </c>
      <c r="J657" t="n">
        <v>232.94</v>
      </c>
      <c r="K657" t="n">
        <v>56.13</v>
      </c>
      <c r="L657" t="n">
        <v>12.75</v>
      </c>
      <c r="M657" t="n">
        <v>5</v>
      </c>
      <c r="N657" t="n">
        <v>54.06</v>
      </c>
      <c r="O657" t="n">
        <v>28963.15</v>
      </c>
      <c r="P657" t="n">
        <v>95.28</v>
      </c>
      <c r="Q657" t="n">
        <v>204.15</v>
      </c>
      <c r="R657" t="n">
        <v>25.58</v>
      </c>
      <c r="S657" t="n">
        <v>17.37</v>
      </c>
      <c r="T657" t="n">
        <v>1997.89</v>
      </c>
      <c r="U657" t="n">
        <v>0.68</v>
      </c>
      <c r="V657" t="n">
        <v>0.75</v>
      </c>
      <c r="W657" t="n">
        <v>1.15</v>
      </c>
      <c r="X657" t="n">
        <v>0.12</v>
      </c>
      <c r="Y657" t="n">
        <v>1</v>
      </c>
      <c r="Z657" t="n">
        <v>10</v>
      </c>
    </row>
    <row r="658">
      <c r="A658" t="n">
        <v>48</v>
      </c>
      <c r="B658" t="n">
        <v>110</v>
      </c>
      <c r="C658" t="inlineStr">
        <is>
          <t xml:space="preserve">CONCLUIDO	</t>
        </is>
      </c>
      <c r="D658" t="n">
        <v>10.2881</v>
      </c>
      <c r="E658" t="n">
        <v>9.720000000000001</v>
      </c>
      <c r="F658" t="n">
        <v>6.81</v>
      </c>
      <c r="G658" t="n">
        <v>58.39</v>
      </c>
      <c r="H658" t="n">
        <v>0.99</v>
      </c>
      <c r="I658" t="n">
        <v>7</v>
      </c>
      <c r="J658" t="n">
        <v>233.37</v>
      </c>
      <c r="K658" t="n">
        <v>56.13</v>
      </c>
      <c r="L658" t="n">
        <v>13</v>
      </c>
      <c r="M658" t="n">
        <v>5</v>
      </c>
      <c r="N658" t="n">
        <v>54.24</v>
      </c>
      <c r="O658" t="n">
        <v>29015.91</v>
      </c>
      <c r="P658" t="n">
        <v>95.06</v>
      </c>
      <c r="Q658" t="n">
        <v>204.14</v>
      </c>
      <c r="R658" t="n">
        <v>25.72</v>
      </c>
      <c r="S658" t="n">
        <v>17.37</v>
      </c>
      <c r="T658" t="n">
        <v>2067.47</v>
      </c>
      <c r="U658" t="n">
        <v>0.68</v>
      </c>
      <c r="V658" t="n">
        <v>0.75</v>
      </c>
      <c r="W658" t="n">
        <v>1.14</v>
      </c>
      <c r="X658" t="n">
        <v>0.12</v>
      </c>
      <c r="Y658" t="n">
        <v>1</v>
      </c>
      <c r="Z658" t="n">
        <v>10</v>
      </c>
    </row>
    <row r="659">
      <c r="A659" t="n">
        <v>49</v>
      </c>
      <c r="B659" t="n">
        <v>110</v>
      </c>
      <c r="C659" t="inlineStr">
        <is>
          <t xml:space="preserve">CONCLUIDO	</t>
        </is>
      </c>
      <c r="D659" t="n">
        <v>10.2889</v>
      </c>
      <c r="E659" t="n">
        <v>9.720000000000001</v>
      </c>
      <c r="F659" t="n">
        <v>6.81</v>
      </c>
      <c r="G659" t="n">
        <v>58.38</v>
      </c>
      <c r="H659" t="n">
        <v>1.01</v>
      </c>
      <c r="I659" t="n">
        <v>7</v>
      </c>
      <c r="J659" t="n">
        <v>233.79</v>
      </c>
      <c r="K659" t="n">
        <v>56.13</v>
      </c>
      <c r="L659" t="n">
        <v>13.25</v>
      </c>
      <c r="M659" t="n">
        <v>5</v>
      </c>
      <c r="N659" t="n">
        <v>54.42</v>
      </c>
      <c r="O659" t="n">
        <v>29068.74</v>
      </c>
      <c r="P659" t="n">
        <v>94.81</v>
      </c>
      <c r="Q659" t="n">
        <v>204.16</v>
      </c>
      <c r="R659" t="n">
        <v>25.61</v>
      </c>
      <c r="S659" t="n">
        <v>17.37</v>
      </c>
      <c r="T659" t="n">
        <v>2010.86</v>
      </c>
      <c r="U659" t="n">
        <v>0.68</v>
      </c>
      <c r="V659" t="n">
        <v>0.75</v>
      </c>
      <c r="W659" t="n">
        <v>1.15</v>
      </c>
      <c r="X659" t="n">
        <v>0.12</v>
      </c>
      <c r="Y659" t="n">
        <v>1</v>
      </c>
      <c r="Z659" t="n">
        <v>10</v>
      </c>
    </row>
    <row r="660">
      <c r="A660" t="n">
        <v>50</v>
      </c>
      <c r="B660" t="n">
        <v>110</v>
      </c>
      <c r="C660" t="inlineStr">
        <is>
          <t xml:space="preserve">CONCLUIDO	</t>
        </is>
      </c>
      <c r="D660" t="n">
        <v>10.3606</v>
      </c>
      <c r="E660" t="n">
        <v>9.65</v>
      </c>
      <c r="F660" t="n">
        <v>6.79</v>
      </c>
      <c r="G660" t="n">
        <v>67.86</v>
      </c>
      <c r="H660" t="n">
        <v>1.02</v>
      </c>
      <c r="I660" t="n">
        <v>6</v>
      </c>
      <c r="J660" t="n">
        <v>234.22</v>
      </c>
      <c r="K660" t="n">
        <v>56.13</v>
      </c>
      <c r="L660" t="n">
        <v>13.5</v>
      </c>
      <c r="M660" t="n">
        <v>4</v>
      </c>
      <c r="N660" t="n">
        <v>54.6</v>
      </c>
      <c r="O660" t="n">
        <v>29121.64</v>
      </c>
      <c r="P660" t="n">
        <v>94.13</v>
      </c>
      <c r="Q660" t="n">
        <v>204.14</v>
      </c>
      <c r="R660" t="n">
        <v>24.75</v>
      </c>
      <c r="S660" t="n">
        <v>17.37</v>
      </c>
      <c r="T660" t="n">
        <v>1588.75</v>
      </c>
      <c r="U660" t="n">
        <v>0.7</v>
      </c>
      <c r="V660" t="n">
        <v>0.75</v>
      </c>
      <c r="W660" t="n">
        <v>1.15</v>
      </c>
      <c r="X660" t="n">
        <v>0.09</v>
      </c>
      <c r="Y660" t="n">
        <v>1</v>
      </c>
      <c r="Z660" t="n">
        <v>10</v>
      </c>
    </row>
    <row r="661">
      <c r="A661" t="n">
        <v>51</v>
      </c>
      <c r="B661" t="n">
        <v>110</v>
      </c>
      <c r="C661" t="inlineStr">
        <is>
          <t xml:space="preserve">CONCLUIDO	</t>
        </is>
      </c>
      <c r="D661" t="n">
        <v>10.3621</v>
      </c>
      <c r="E661" t="n">
        <v>9.65</v>
      </c>
      <c r="F661" t="n">
        <v>6.78</v>
      </c>
      <c r="G661" t="n">
        <v>67.84</v>
      </c>
      <c r="H661" t="n">
        <v>1.04</v>
      </c>
      <c r="I661" t="n">
        <v>6</v>
      </c>
      <c r="J661" t="n">
        <v>234.65</v>
      </c>
      <c r="K661" t="n">
        <v>56.13</v>
      </c>
      <c r="L661" t="n">
        <v>13.75</v>
      </c>
      <c r="M661" t="n">
        <v>4</v>
      </c>
      <c r="N661" t="n">
        <v>54.78</v>
      </c>
      <c r="O661" t="n">
        <v>29174.59</v>
      </c>
      <c r="P661" t="n">
        <v>94.16</v>
      </c>
      <c r="Q661" t="n">
        <v>204.15</v>
      </c>
      <c r="R661" t="n">
        <v>24.71</v>
      </c>
      <c r="S661" t="n">
        <v>17.37</v>
      </c>
      <c r="T661" t="n">
        <v>1565.06</v>
      </c>
      <c r="U661" t="n">
        <v>0.7</v>
      </c>
      <c r="V661" t="n">
        <v>0.75</v>
      </c>
      <c r="W661" t="n">
        <v>1.15</v>
      </c>
      <c r="X661" t="n">
        <v>0.09</v>
      </c>
      <c r="Y661" t="n">
        <v>1</v>
      </c>
      <c r="Z661" t="n">
        <v>10</v>
      </c>
    </row>
    <row r="662">
      <c r="A662" t="n">
        <v>52</v>
      </c>
      <c r="B662" t="n">
        <v>110</v>
      </c>
      <c r="C662" t="inlineStr">
        <is>
          <t xml:space="preserve">CONCLUIDO	</t>
        </is>
      </c>
      <c r="D662" t="n">
        <v>10.36</v>
      </c>
      <c r="E662" t="n">
        <v>9.65</v>
      </c>
      <c r="F662" t="n">
        <v>6.79</v>
      </c>
      <c r="G662" t="n">
        <v>67.86</v>
      </c>
      <c r="H662" t="n">
        <v>1.06</v>
      </c>
      <c r="I662" t="n">
        <v>6</v>
      </c>
      <c r="J662" t="n">
        <v>235.08</v>
      </c>
      <c r="K662" t="n">
        <v>56.13</v>
      </c>
      <c r="L662" t="n">
        <v>14</v>
      </c>
      <c r="M662" t="n">
        <v>4</v>
      </c>
      <c r="N662" t="n">
        <v>54.96</v>
      </c>
      <c r="O662" t="n">
        <v>29227.61</v>
      </c>
      <c r="P662" t="n">
        <v>94.15000000000001</v>
      </c>
      <c r="Q662" t="n">
        <v>204.15</v>
      </c>
      <c r="R662" t="n">
        <v>24.87</v>
      </c>
      <c r="S662" t="n">
        <v>17.37</v>
      </c>
      <c r="T662" t="n">
        <v>1646.68</v>
      </c>
      <c r="U662" t="n">
        <v>0.7</v>
      </c>
      <c r="V662" t="n">
        <v>0.75</v>
      </c>
      <c r="W662" t="n">
        <v>1.14</v>
      </c>
      <c r="X662" t="n">
        <v>0.1</v>
      </c>
      <c r="Y662" t="n">
        <v>1</v>
      </c>
      <c r="Z662" t="n">
        <v>10</v>
      </c>
    </row>
    <row r="663">
      <c r="A663" t="n">
        <v>53</v>
      </c>
      <c r="B663" t="n">
        <v>110</v>
      </c>
      <c r="C663" t="inlineStr">
        <is>
          <t xml:space="preserve">CONCLUIDO	</t>
        </is>
      </c>
      <c r="D663" t="n">
        <v>10.3561</v>
      </c>
      <c r="E663" t="n">
        <v>9.66</v>
      </c>
      <c r="F663" t="n">
        <v>6.79</v>
      </c>
      <c r="G663" t="n">
        <v>67.90000000000001</v>
      </c>
      <c r="H663" t="n">
        <v>1.08</v>
      </c>
      <c r="I663" t="n">
        <v>6</v>
      </c>
      <c r="J663" t="n">
        <v>235.51</v>
      </c>
      <c r="K663" t="n">
        <v>56.13</v>
      </c>
      <c r="L663" t="n">
        <v>14.25</v>
      </c>
      <c r="M663" t="n">
        <v>4</v>
      </c>
      <c r="N663" t="n">
        <v>55.14</v>
      </c>
      <c r="O663" t="n">
        <v>29280.69</v>
      </c>
      <c r="P663" t="n">
        <v>94.33</v>
      </c>
      <c r="Q663" t="n">
        <v>204.17</v>
      </c>
      <c r="R663" t="n">
        <v>24.89</v>
      </c>
      <c r="S663" t="n">
        <v>17.37</v>
      </c>
      <c r="T663" t="n">
        <v>1656.09</v>
      </c>
      <c r="U663" t="n">
        <v>0.7</v>
      </c>
      <c r="V663" t="n">
        <v>0.75</v>
      </c>
      <c r="W663" t="n">
        <v>1.15</v>
      </c>
      <c r="X663" t="n">
        <v>0.1</v>
      </c>
      <c r="Y663" t="n">
        <v>1</v>
      </c>
      <c r="Z663" t="n">
        <v>10</v>
      </c>
    </row>
    <row r="664">
      <c r="A664" t="n">
        <v>54</v>
      </c>
      <c r="B664" t="n">
        <v>110</v>
      </c>
      <c r="C664" t="inlineStr">
        <is>
          <t xml:space="preserve">CONCLUIDO	</t>
        </is>
      </c>
      <c r="D664" t="n">
        <v>10.3576</v>
      </c>
      <c r="E664" t="n">
        <v>9.65</v>
      </c>
      <c r="F664" t="n">
        <v>6.79</v>
      </c>
      <c r="G664" t="n">
        <v>67.89</v>
      </c>
      <c r="H664" t="n">
        <v>1.09</v>
      </c>
      <c r="I664" t="n">
        <v>6</v>
      </c>
      <c r="J664" t="n">
        <v>235.94</v>
      </c>
      <c r="K664" t="n">
        <v>56.13</v>
      </c>
      <c r="L664" t="n">
        <v>14.5</v>
      </c>
      <c r="M664" t="n">
        <v>4</v>
      </c>
      <c r="N664" t="n">
        <v>55.32</v>
      </c>
      <c r="O664" t="n">
        <v>29333.84</v>
      </c>
      <c r="P664" t="n">
        <v>94.29000000000001</v>
      </c>
      <c r="Q664" t="n">
        <v>204.14</v>
      </c>
      <c r="R664" t="n">
        <v>24.98</v>
      </c>
      <c r="S664" t="n">
        <v>17.37</v>
      </c>
      <c r="T664" t="n">
        <v>1699.99</v>
      </c>
      <c r="U664" t="n">
        <v>0.7</v>
      </c>
      <c r="V664" t="n">
        <v>0.75</v>
      </c>
      <c r="W664" t="n">
        <v>1.14</v>
      </c>
      <c r="X664" t="n">
        <v>0.1</v>
      </c>
      <c r="Y664" t="n">
        <v>1</v>
      </c>
      <c r="Z664" t="n">
        <v>10</v>
      </c>
    </row>
    <row r="665">
      <c r="A665" t="n">
        <v>55</v>
      </c>
      <c r="B665" t="n">
        <v>110</v>
      </c>
      <c r="C665" t="inlineStr">
        <is>
          <t xml:space="preserve">CONCLUIDO	</t>
        </is>
      </c>
      <c r="D665" t="n">
        <v>10.366</v>
      </c>
      <c r="E665" t="n">
        <v>9.65</v>
      </c>
      <c r="F665" t="n">
        <v>6.78</v>
      </c>
      <c r="G665" t="n">
        <v>67.81</v>
      </c>
      <c r="H665" t="n">
        <v>1.11</v>
      </c>
      <c r="I665" t="n">
        <v>6</v>
      </c>
      <c r="J665" t="n">
        <v>236.37</v>
      </c>
      <c r="K665" t="n">
        <v>56.13</v>
      </c>
      <c r="L665" t="n">
        <v>14.75</v>
      </c>
      <c r="M665" t="n">
        <v>4</v>
      </c>
      <c r="N665" t="n">
        <v>55.5</v>
      </c>
      <c r="O665" t="n">
        <v>29387.05</v>
      </c>
      <c r="P665" t="n">
        <v>94.12</v>
      </c>
      <c r="Q665" t="n">
        <v>204.14</v>
      </c>
      <c r="R665" t="n">
        <v>24.61</v>
      </c>
      <c r="S665" t="n">
        <v>17.37</v>
      </c>
      <c r="T665" t="n">
        <v>1518.5</v>
      </c>
      <c r="U665" t="n">
        <v>0.71</v>
      </c>
      <c r="V665" t="n">
        <v>0.75</v>
      </c>
      <c r="W665" t="n">
        <v>1.15</v>
      </c>
      <c r="X665" t="n">
        <v>0.09</v>
      </c>
      <c r="Y665" t="n">
        <v>1</v>
      </c>
      <c r="Z665" t="n">
        <v>10</v>
      </c>
    </row>
    <row r="666">
      <c r="A666" t="n">
        <v>56</v>
      </c>
      <c r="B666" t="n">
        <v>110</v>
      </c>
      <c r="C666" t="inlineStr">
        <is>
          <t xml:space="preserve">CONCLUIDO	</t>
        </is>
      </c>
      <c r="D666" t="n">
        <v>10.3612</v>
      </c>
      <c r="E666" t="n">
        <v>9.65</v>
      </c>
      <c r="F666" t="n">
        <v>6.79</v>
      </c>
      <c r="G666" t="n">
        <v>67.84999999999999</v>
      </c>
      <c r="H666" t="n">
        <v>1.13</v>
      </c>
      <c r="I666" t="n">
        <v>6</v>
      </c>
      <c r="J666" t="n">
        <v>236.81</v>
      </c>
      <c r="K666" t="n">
        <v>56.13</v>
      </c>
      <c r="L666" t="n">
        <v>15</v>
      </c>
      <c r="M666" t="n">
        <v>4</v>
      </c>
      <c r="N666" t="n">
        <v>55.68</v>
      </c>
      <c r="O666" t="n">
        <v>29440.33</v>
      </c>
      <c r="P666" t="n">
        <v>93.81999999999999</v>
      </c>
      <c r="Q666" t="n">
        <v>204.14</v>
      </c>
      <c r="R666" t="n">
        <v>24.72</v>
      </c>
      <c r="S666" t="n">
        <v>17.37</v>
      </c>
      <c r="T666" t="n">
        <v>1574.64</v>
      </c>
      <c r="U666" t="n">
        <v>0.7</v>
      </c>
      <c r="V666" t="n">
        <v>0.75</v>
      </c>
      <c r="W666" t="n">
        <v>1.15</v>
      </c>
      <c r="X666" t="n">
        <v>0.09</v>
      </c>
      <c r="Y666" t="n">
        <v>1</v>
      </c>
      <c r="Z666" t="n">
        <v>10</v>
      </c>
    </row>
    <row r="667">
      <c r="A667" t="n">
        <v>57</v>
      </c>
      <c r="B667" t="n">
        <v>110</v>
      </c>
      <c r="C667" t="inlineStr">
        <is>
          <t xml:space="preserve">CONCLUIDO	</t>
        </is>
      </c>
      <c r="D667" t="n">
        <v>10.3567</v>
      </c>
      <c r="E667" t="n">
        <v>9.66</v>
      </c>
      <c r="F667" t="n">
        <v>6.79</v>
      </c>
      <c r="G667" t="n">
        <v>67.89</v>
      </c>
      <c r="H667" t="n">
        <v>1.14</v>
      </c>
      <c r="I667" t="n">
        <v>6</v>
      </c>
      <c r="J667" t="n">
        <v>237.24</v>
      </c>
      <c r="K667" t="n">
        <v>56.13</v>
      </c>
      <c r="L667" t="n">
        <v>15.25</v>
      </c>
      <c r="M667" t="n">
        <v>4</v>
      </c>
      <c r="N667" t="n">
        <v>55.86</v>
      </c>
      <c r="O667" t="n">
        <v>29493.67</v>
      </c>
      <c r="P667" t="n">
        <v>93.77</v>
      </c>
      <c r="Q667" t="n">
        <v>204.14</v>
      </c>
      <c r="R667" t="n">
        <v>24.91</v>
      </c>
      <c r="S667" t="n">
        <v>17.37</v>
      </c>
      <c r="T667" t="n">
        <v>1669.66</v>
      </c>
      <c r="U667" t="n">
        <v>0.7</v>
      </c>
      <c r="V667" t="n">
        <v>0.75</v>
      </c>
      <c r="W667" t="n">
        <v>1.15</v>
      </c>
      <c r="X667" t="n">
        <v>0.1</v>
      </c>
      <c r="Y667" t="n">
        <v>1</v>
      </c>
      <c r="Z667" t="n">
        <v>10</v>
      </c>
    </row>
    <row r="668">
      <c r="A668" t="n">
        <v>58</v>
      </c>
      <c r="B668" t="n">
        <v>110</v>
      </c>
      <c r="C668" t="inlineStr">
        <is>
          <t xml:space="preserve">CONCLUIDO	</t>
        </is>
      </c>
      <c r="D668" t="n">
        <v>10.3543</v>
      </c>
      <c r="E668" t="n">
        <v>9.66</v>
      </c>
      <c r="F668" t="n">
        <v>6.79</v>
      </c>
      <c r="G668" t="n">
        <v>67.92</v>
      </c>
      <c r="H668" t="n">
        <v>1.16</v>
      </c>
      <c r="I668" t="n">
        <v>6</v>
      </c>
      <c r="J668" t="n">
        <v>237.67</v>
      </c>
      <c r="K668" t="n">
        <v>56.13</v>
      </c>
      <c r="L668" t="n">
        <v>15.5</v>
      </c>
      <c r="M668" t="n">
        <v>4</v>
      </c>
      <c r="N668" t="n">
        <v>56.05</v>
      </c>
      <c r="O668" t="n">
        <v>29547.07</v>
      </c>
      <c r="P668" t="n">
        <v>93.66</v>
      </c>
      <c r="Q668" t="n">
        <v>204.14</v>
      </c>
      <c r="R668" t="n">
        <v>25.03</v>
      </c>
      <c r="S668" t="n">
        <v>17.37</v>
      </c>
      <c r="T668" t="n">
        <v>1724.91</v>
      </c>
      <c r="U668" t="n">
        <v>0.6899999999999999</v>
      </c>
      <c r="V668" t="n">
        <v>0.75</v>
      </c>
      <c r="W668" t="n">
        <v>1.14</v>
      </c>
      <c r="X668" t="n">
        <v>0.1</v>
      </c>
      <c r="Y668" t="n">
        <v>1</v>
      </c>
      <c r="Z668" t="n">
        <v>10</v>
      </c>
    </row>
    <row r="669">
      <c r="A669" t="n">
        <v>59</v>
      </c>
      <c r="B669" t="n">
        <v>110</v>
      </c>
      <c r="C669" t="inlineStr">
        <is>
          <t xml:space="preserve">CONCLUIDO	</t>
        </is>
      </c>
      <c r="D669" t="n">
        <v>10.3543</v>
      </c>
      <c r="E669" t="n">
        <v>9.66</v>
      </c>
      <c r="F669" t="n">
        <v>6.79</v>
      </c>
      <c r="G669" t="n">
        <v>67.92</v>
      </c>
      <c r="H669" t="n">
        <v>1.18</v>
      </c>
      <c r="I669" t="n">
        <v>6</v>
      </c>
      <c r="J669" t="n">
        <v>238.11</v>
      </c>
      <c r="K669" t="n">
        <v>56.13</v>
      </c>
      <c r="L669" t="n">
        <v>15.75</v>
      </c>
      <c r="M669" t="n">
        <v>4</v>
      </c>
      <c r="N669" t="n">
        <v>56.23</v>
      </c>
      <c r="O669" t="n">
        <v>29600.54</v>
      </c>
      <c r="P669" t="n">
        <v>93.37</v>
      </c>
      <c r="Q669" t="n">
        <v>204.15</v>
      </c>
      <c r="R669" t="n">
        <v>24.92</v>
      </c>
      <c r="S669" t="n">
        <v>17.37</v>
      </c>
      <c r="T669" t="n">
        <v>1671.08</v>
      </c>
      <c r="U669" t="n">
        <v>0.7</v>
      </c>
      <c r="V669" t="n">
        <v>0.75</v>
      </c>
      <c r="W669" t="n">
        <v>1.15</v>
      </c>
      <c r="X669" t="n">
        <v>0.1</v>
      </c>
      <c r="Y669" t="n">
        <v>1</v>
      </c>
      <c r="Z669" t="n">
        <v>10</v>
      </c>
    </row>
    <row r="670">
      <c r="A670" t="n">
        <v>60</v>
      </c>
      <c r="B670" t="n">
        <v>110</v>
      </c>
      <c r="C670" t="inlineStr">
        <is>
          <t xml:space="preserve">CONCLUIDO	</t>
        </is>
      </c>
      <c r="D670" t="n">
        <v>10.3582</v>
      </c>
      <c r="E670" t="n">
        <v>9.65</v>
      </c>
      <c r="F670" t="n">
        <v>6.79</v>
      </c>
      <c r="G670" t="n">
        <v>67.88</v>
      </c>
      <c r="H670" t="n">
        <v>1.19</v>
      </c>
      <c r="I670" t="n">
        <v>6</v>
      </c>
      <c r="J670" t="n">
        <v>238.54</v>
      </c>
      <c r="K670" t="n">
        <v>56.13</v>
      </c>
      <c r="L670" t="n">
        <v>16</v>
      </c>
      <c r="M670" t="n">
        <v>4</v>
      </c>
      <c r="N670" t="n">
        <v>56.41</v>
      </c>
      <c r="O670" t="n">
        <v>29654.08</v>
      </c>
      <c r="P670" t="n">
        <v>93.43000000000001</v>
      </c>
      <c r="Q670" t="n">
        <v>204.16</v>
      </c>
      <c r="R670" t="n">
        <v>24.76</v>
      </c>
      <c r="S670" t="n">
        <v>17.37</v>
      </c>
      <c r="T670" t="n">
        <v>1592.66</v>
      </c>
      <c r="U670" t="n">
        <v>0.7</v>
      </c>
      <c r="V670" t="n">
        <v>0.75</v>
      </c>
      <c r="W670" t="n">
        <v>1.15</v>
      </c>
      <c r="X670" t="n">
        <v>0.1</v>
      </c>
      <c r="Y670" t="n">
        <v>1</v>
      </c>
      <c r="Z670" t="n">
        <v>10</v>
      </c>
    </row>
    <row r="671">
      <c r="A671" t="n">
        <v>61</v>
      </c>
      <c r="B671" t="n">
        <v>110</v>
      </c>
      <c r="C671" t="inlineStr">
        <is>
          <t xml:space="preserve">CONCLUIDO	</t>
        </is>
      </c>
      <c r="D671" t="n">
        <v>10.3546</v>
      </c>
      <c r="E671" t="n">
        <v>9.66</v>
      </c>
      <c r="F671" t="n">
        <v>6.79</v>
      </c>
      <c r="G671" t="n">
        <v>67.91</v>
      </c>
      <c r="H671" t="n">
        <v>1.21</v>
      </c>
      <c r="I671" t="n">
        <v>6</v>
      </c>
      <c r="J671" t="n">
        <v>238.97</v>
      </c>
      <c r="K671" t="n">
        <v>56.13</v>
      </c>
      <c r="L671" t="n">
        <v>16.25</v>
      </c>
      <c r="M671" t="n">
        <v>4</v>
      </c>
      <c r="N671" t="n">
        <v>56.6</v>
      </c>
      <c r="O671" t="n">
        <v>29707.68</v>
      </c>
      <c r="P671" t="n">
        <v>93.11</v>
      </c>
      <c r="Q671" t="n">
        <v>204.14</v>
      </c>
      <c r="R671" t="n">
        <v>25.01</v>
      </c>
      <c r="S671" t="n">
        <v>17.37</v>
      </c>
      <c r="T671" t="n">
        <v>1719.58</v>
      </c>
      <c r="U671" t="n">
        <v>0.6899999999999999</v>
      </c>
      <c r="V671" t="n">
        <v>0.75</v>
      </c>
      <c r="W671" t="n">
        <v>1.14</v>
      </c>
      <c r="X671" t="n">
        <v>0.1</v>
      </c>
      <c r="Y671" t="n">
        <v>1</v>
      </c>
      <c r="Z671" t="n">
        <v>10</v>
      </c>
    </row>
    <row r="672">
      <c r="A672" t="n">
        <v>62</v>
      </c>
      <c r="B672" t="n">
        <v>110</v>
      </c>
      <c r="C672" t="inlineStr">
        <is>
          <t xml:space="preserve">CONCLUIDO	</t>
        </is>
      </c>
      <c r="D672" t="n">
        <v>10.4257</v>
      </c>
      <c r="E672" t="n">
        <v>9.59</v>
      </c>
      <c r="F672" t="n">
        <v>6.77</v>
      </c>
      <c r="G672" t="n">
        <v>81.20999999999999</v>
      </c>
      <c r="H672" t="n">
        <v>1.23</v>
      </c>
      <c r="I672" t="n">
        <v>5</v>
      </c>
      <c r="J672" t="n">
        <v>239.41</v>
      </c>
      <c r="K672" t="n">
        <v>56.13</v>
      </c>
      <c r="L672" t="n">
        <v>16.5</v>
      </c>
      <c r="M672" t="n">
        <v>3</v>
      </c>
      <c r="N672" t="n">
        <v>56.78</v>
      </c>
      <c r="O672" t="n">
        <v>29761.35</v>
      </c>
      <c r="P672" t="n">
        <v>92.16</v>
      </c>
      <c r="Q672" t="n">
        <v>204.14</v>
      </c>
      <c r="R672" t="n">
        <v>24.27</v>
      </c>
      <c r="S672" t="n">
        <v>17.37</v>
      </c>
      <c r="T672" t="n">
        <v>1351.43</v>
      </c>
      <c r="U672" t="n">
        <v>0.72</v>
      </c>
      <c r="V672" t="n">
        <v>0.75</v>
      </c>
      <c r="W672" t="n">
        <v>1.14</v>
      </c>
      <c r="X672" t="n">
        <v>0.08</v>
      </c>
      <c r="Y672" t="n">
        <v>1</v>
      </c>
      <c r="Z672" t="n">
        <v>10</v>
      </c>
    </row>
    <row r="673">
      <c r="A673" t="n">
        <v>63</v>
      </c>
      <c r="B673" t="n">
        <v>110</v>
      </c>
      <c r="C673" t="inlineStr">
        <is>
          <t xml:space="preserve">CONCLUIDO	</t>
        </is>
      </c>
      <c r="D673" t="n">
        <v>10.4197</v>
      </c>
      <c r="E673" t="n">
        <v>9.6</v>
      </c>
      <c r="F673" t="n">
        <v>6.77</v>
      </c>
      <c r="G673" t="n">
        <v>81.28</v>
      </c>
      <c r="H673" t="n">
        <v>1.24</v>
      </c>
      <c r="I673" t="n">
        <v>5</v>
      </c>
      <c r="J673" t="n">
        <v>239.85</v>
      </c>
      <c r="K673" t="n">
        <v>56.13</v>
      </c>
      <c r="L673" t="n">
        <v>16.75</v>
      </c>
      <c r="M673" t="n">
        <v>3</v>
      </c>
      <c r="N673" t="n">
        <v>56.97</v>
      </c>
      <c r="O673" t="n">
        <v>29815.09</v>
      </c>
      <c r="P673" t="n">
        <v>92.45999999999999</v>
      </c>
      <c r="Q673" t="n">
        <v>204.14</v>
      </c>
      <c r="R673" t="n">
        <v>24.43</v>
      </c>
      <c r="S673" t="n">
        <v>17.37</v>
      </c>
      <c r="T673" t="n">
        <v>1434.71</v>
      </c>
      <c r="U673" t="n">
        <v>0.71</v>
      </c>
      <c r="V673" t="n">
        <v>0.75</v>
      </c>
      <c r="W673" t="n">
        <v>1.14</v>
      </c>
      <c r="X673" t="n">
        <v>0.08</v>
      </c>
      <c r="Y673" t="n">
        <v>1</v>
      </c>
      <c r="Z673" t="n">
        <v>10</v>
      </c>
    </row>
    <row r="674">
      <c r="A674" t="n">
        <v>64</v>
      </c>
      <c r="B674" t="n">
        <v>110</v>
      </c>
      <c r="C674" t="inlineStr">
        <is>
          <t xml:space="preserve">CONCLUIDO	</t>
        </is>
      </c>
      <c r="D674" t="n">
        <v>10.4155</v>
      </c>
      <c r="E674" t="n">
        <v>9.6</v>
      </c>
      <c r="F674" t="n">
        <v>6.78</v>
      </c>
      <c r="G674" t="n">
        <v>81.33</v>
      </c>
      <c r="H674" t="n">
        <v>1.26</v>
      </c>
      <c r="I674" t="n">
        <v>5</v>
      </c>
      <c r="J674" t="n">
        <v>240.28</v>
      </c>
      <c r="K674" t="n">
        <v>56.13</v>
      </c>
      <c r="L674" t="n">
        <v>17</v>
      </c>
      <c r="M674" t="n">
        <v>3</v>
      </c>
      <c r="N674" t="n">
        <v>57.16</v>
      </c>
      <c r="O674" t="n">
        <v>29869.01</v>
      </c>
      <c r="P674" t="n">
        <v>92.66</v>
      </c>
      <c r="Q674" t="n">
        <v>204.14</v>
      </c>
      <c r="R674" t="n">
        <v>24.59</v>
      </c>
      <c r="S674" t="n">
        <v>17.37</v>
      </c>
      <c r="T674" t="n">
        <v>1510.4</v>
      </c>
      <c r="U674" t="n">
        <v>0.71</v>
      </c>
      <c r="V674" t="n">
        <v>0.75</v>
      </c>
      <c r="W674" t="n">
        <v>1.14</v>
      </c>
      <c r="X674" t="n">
        <v>0.09</v>
      </c>
      <c r="Y674" t="n">
        <v>1</v>
      </c>
      <c r="Z674" t="n">
        <v>10</v>
      </c>
    </row>
    <row r="675">
      <c r="A675" t="n">
        <v>65</v>
      </c>
      <c r="B675" t="n">
        <v>110</v>
      </c>
      <c r="C675" t="inlineStr">
        <is>
          <t xml:space="preserve">CONCLUIDO	</t>
        </is>
      </c>
      <c r="D675" t="n">
        <v>10.4203</v>
      </c>
      <c r="E675" t="n">
        <v>9.6</v>
      </c>
      <c r="F675" t="n">
        <v>6.77</v>
      </c>
      <c r="G675" t="n">
        <v>81.27</v>
      </c>
      <c r="H675" t="n">
        <v>1.27</v>
      </c>
      <c r="I675" t="n">
        <v>5</v>
      </c>
      <c r="J675" t="n">
        <v>240.72</v>
      </c>
      <c r="K675" t="n">
        <v>56.13</v>
      </c>
      <c r="L675" t="n">
        <v>17.25</v>
      </c>
      <c r="M675" t="n">
        <v>3</v>
      </c>
      <c r="N675" t="n">
        <v>57.34</v>
      </c>
      <c r="O675" t="n">
        <v>29922.88</v>
      </c>
      <c r="P675" t="n">
        <v>92.61</v>
      </c>
      <c r="Q675" t="n">
        <v>204.14</v>
      </c>
      <c r="R675" t="n">
        <v>24.35</v>
      </c>
      <c r="S675" t="n">
        <v>17.37</v>
      </c>
      <c r="T675" t="n">
        <v>1391.89</v>
      </c>
      <c r="U675" t="n">
        <v>0.71</v>
      </c>
      <c r="V675" t="n">
        <v>0.75</v>
      </c>
      <c r="W675" t="n">
        <v>1.15</v>
      </c>
      <c r="X675" t="n">
        <v>0.08</v>
      </c>
      <c r="Y675" t="n">
        <v>1</v>
      </c>
      <c r="Z675" t="n">
        <v>10</v>
      </c>
    </row>
    <row r="676">
      <c r="A676" t="n">
        <v>66</v>
      </c>
      <c r="B676" t="n">
        <v>110</v>
      </c>
      <c r="C676" t="inlineStr">
        <is>
          <t xml:space="preserve">CONCLUIDO	</t>
        </is>
      </c>
      <c r="D676" t="n">
        <v>10.4182</v>
      </c>
      <c r="E676" t="n">
        <v>9.6</v>
      </c>
      <c r="F676" t="n">
        <v>6.77</v>
      </c>
      <c r="G676" t="n">
        <v>81.3</v>
      </c>
      <c r="H676" t="n">
        <v>1.29</v>
      </c>
      <c r="I676" t="n">
        <v>5</v>
      </c>
      <c r="J676" t="n">
        <v>241.16</v>
      </c>
      <c r="K676" t="n">
        <v>56.13</v>
      </c>
      <c r="L676" t="n">
        <v>17.5</v>
      </c>
      <c r="M676" t="n">
        <v>3</v>
      </c>
      <c r="N676" t="n">
        <v>57.53</v>
      </c>
      <c r="O676" t="n">
        <v>29976.82</v>
      </c>
      <c r="P676" t="n">
        <v>92.88</v>
      </c>
      <c r="Q676" t="n">
        <v>204.15</v>
      </c>
      <c r="R676" t="n">
        <v>24.41</v>
      </c>
      <c r="S676" t="n">
        <v>17.37</v>
      </c>
      <c r="T676" t="n">
        <v>1424.48</v>
      </c>
      <c r="U676" t="n">
        <v>0.71</v>
      </c>
      <c r="V676" t="n">
        <v>0.75</v>
      </c>
      <c r="W676" t="n">
        <v>1.15</v>
      </c>
      <c r="X676" t="n">
        <v>0.08</v>
      </c>
      <c r="Y676" t="n">
        <v>1</v>
      </c>
      <c r="Z676" t="n">
        <v>10</v>
      </c>
    </row>
    <row r="677">
      <c r="A677" t="n">
        <v>67</v>
      </c>
      <c r="B677" t="n">
        <v>110</v>
      </c>
      <c r="C677" t="inlineStr">
        <is>
          <t xml:space="preserve">CONCLUIDO	</t>
        </is>
      </c>
      <c r="D677" t="n">
        <v>10.4194</v>
      </c>
      <c r="E677" t="n">
        <v>9.6</v>
      </c>
      <c r="F677" t="n">
        <v>6.77</v>
      </c>
      <c r="G677" t="n">
        <v>81.28</v>
      </c>
      <c r="H677" t="n">
        <v>1.31</v>
      </c>
      <c r="I677" t="n">
        <v>5</v>
      </c>
      <c r="J677" t="n">
        <v>241.59</v>
      </c>
      <c r="K677" t="n">
        <v>56.13</v>
      </c>
      <c r="L677" t="n">
        <v>17.75</v>
      </c>
      <c r="M677" t="n">
        <v>3</v>
      </c>
      <c r="N677" t="n">
        <v>57.72</v>
      </c>
      <c r="O677" t="n">
        <v>30030.83</v>
      </c>
      <c r="P677" t="n">
        <v>92.7</v>
      </c>
      <c r="Q677" t="n">
        <v>204.14</v>
      </c>
      <c r="R677" t="n">
        <v>24.44</v>
      </c>
      <c r="S677" t="n">
        <v>17.37</v>
      </c>
      <c r="T677" t="n">
        <v>1436.8</v>
      </c>
      <c r="U677" t="n">
        <v>0.71</v>
      </c>
      <c r="V677" t="n">
        <v>0.75</v>
      </c>
      <c r="W677" t="n">
        <v>1.14</v>
      </c>
      <c r="X677" t="n">
        <v>0.08</v>
      </c>
      <c r="Y677" t="n">
        <v>1</v>
      </c>
      <c r="Z677" t="n">
        <v>10</v>
      </c>
    </row>
    <row r="678">
      <c r="A678" t="n">
        <v>68</v>
      </c>
      <c r="B678" t="n">
        <v>110</v>
      </c>
      <c r="C678" t="inlineStr">
        <is>
          <t xml:space="preserve">CONCLUIDO	</t>
        </is>
      </c>
      <c r="D678" t="n">
        <v>10.4203</v>
      </c>
      <c r="E678" t="n">
        <v>9.6</v>
      </c>
      <c r="F678" t="n">
        <v>6.77</v>
      </c>
      <c r="G678" t="n">
        <v>81.27</v>
      </c>
      <c r="H678" t="n">
        <v>1.32</v>
      </c>
      <c r="I678" t="n">
        <v>5</v>
      </c>
      <c r="J678" t="n">
        <v>242.03</v>
      </c>
      <c r="K678" t="n">
        <v>56.13</v>
      </c>
      <c r="L678" t="n">
        <v>18</v>
      </c>
      <c r="M678" t="n">
        <v>3</v>
      </c>
      <c r="N678" t="n">
        <v>57.91</v>
      </c>
      <c r="O678" t="n">
        <v>30084.9</v>
      </c>
      <c r="P678" t="n">
        <v>92.59999999999999</v>
      </c>
      <c r="Q678" t="n">
        <v>204.17</v>
      </c>
      <c r="R678" t="n">
        <v>24.45</v>
      </c>
      <c r="S678" t="n">
        <v>17.37</v>
      </c>
      <c r="T678" t="n">
        <v>1440.42</v>
      </c>
      <c r="U678" t="n">
        <v>0.71</v>
      </c>
      <c r="V678" t="n">
        <v>0.75</v>
      </c>
      <c r="W678" t="n">
        <v>1.14</v>
      </c>
      <c r="X678" t="n">
        <v>0.08</v>
      </c>
      <c r="Y678" t="n">
        <v>1</v>
      </c>
      <c r="Z678" t="n">
        <v>10</v>
      </c>
    </row>
    <row r="679">
      <c r="A679" t="n">
        <v>69</v>
      </c>
      <c r="B679" t="n">
        <v>110</v>
      </c>
      <c r="C679" t="inlineStr">
        <is>
          <t xml:space="preserve">CONCLUIDO	</t>
        </is>
      </c>
      <c r="D679" t="n">
        <v>10.4158</v>
      </c>
      <c r="E679" t="n">
        <v>9.6</v>
      </c>
      <c r="F679" t="n">
        <v>6.78</v>
      </c>
      <c r="G679" t="n">
        <v>81.31999999999999</v>
      </c>
      <c r="H679" t="n">
        <v>1.34</v>
      </c>
      <c r="I679" t="n">
        <v>5</v>
      </c>
      <c r="J679" t="n">
        <v>242.47</v>
      </c>
      <c r="K679" t="n">
        <v>56.13</v>
      </c>
      <c r="L679" t="n">
        <v>18.25</v>
      </c>
      <c r="M679" t="n">
        <v>3</v>
      </c>
      <c r="N679" t="n">
        <v>58.1</v>
      </c>
      <c r="O679" t="n">
        <v>30139.04</v>
      </c>
      <c r="P679" t="n">
        <v>92.59</v>
      </c>
      <c r="Q679" t="n">
        <v>204.14</v>
      </c>
      <c r="R679" t="n">
        <v>24.49</v>
      </c>
      <c r="S679" t="n">
        <v>17.37</v>
      </c>
      <c r="T679" t="n">
        <v>1462.49</v>
      </c>
      <c r="U679" t="n">
        <v>0.71</v>
      </c>
      <c r="V679" t="n">
        <v>0.75</v>
      </c>
      <c r="W679" t="n">
        <v>1.15</v>
      </c>
      <c r="X679" t="n">
        <v>0.09</v>
      </c>
      <c r="Y679" t="n">
        <v>1</v>
      </c>
      <c r="Z679" t="n">
        <v>10</v>
      </c>
    </row>
    <row r="680">
      <c r="A680" t="n">
        <v>70</v>
      </c>
      <c r="B680" t="n">
        <v>110</v>
      </c>
      <c r="C680" t="inlineStr">
        <is>
          <t xml:space="preserve">CONCLUIDO	</t>
        </is>
      </c>
      <c r="D680" t="n">
        <v>10.4227</v>
      </c>
      <c r="E680" t="n">
        <v>9.59</v>
      </c>
      <c r="F680" t="n">
        <v>6.77</v>
      </c>
      <c r="G680" t="n">
        <v>81.25</v>
      </c>
      <c r="H680" t="n">
        <v>1.35</v>
      </c>
      <c r="I680" t="n">
        <v>5</v>
      </c>
      <c r="J680" t="n">
        <v>242.91</v>
      </c>
      <c r="K680" t="n">
        <v>56.13</v>
      </c>
      <c r="L680" t="n">
        <v>18.5</v>
      </c>
      <c r="M680" t="n">
        <v>3</v>
      </c>
      <c r="N680" t="n">
        <v>58.28</v>
      </c>
      <c r="O680" t="n">
        <v>30193.25</v>
      </c>
      <c r="P680" t="n">
        <v>92.34</v>
      </c>
      <c r="Q680" t="n">
        <v>204.14</v>
      </c>
      <c r="R680" t="n">
        <v>24.39</v>
      </c>
      <c r="S680" t="n">
        <v>17.37</v>
      </c>
      <c r="T680" t="n">
        <v>1412.74</v>
      </c>
      <c r="U680" t="n">
        <v>0.71</v>
      </c>
      <c r="V680" t="n">
        <v>0.75</v>
      </c>
      <c r="W680" t="n">
        <v>1.14</v>
      </c>
      <c r="X680" t="n">
        <v>0.08</v>
      </c>
      <c r="Y680" t="n">
        <v>1</v>
      </c>
      <c r="Z680" t="n">
        <v>10</v>
      </c>
    </row>
    <row r="681">
      <c r="A681" t="n">
        <v>71</v>
      </c>
      <c r="B681" t="n">
        <v>110</v>
      </c>
      <c r="C681" t="inlineStr">
        <is>
          <t xml:space="preserve">CONCLUIDO	</t>
        </is>
      </c>
      <c r="D681" t="n">
        <v>10.42</v>
      </c>
      <c r="E681" t="n">
        <v>9.6</v>
      </c>
      <c r="F681" t="n">
        <v>6.77</v>
      </c>
      <c r="G681" t="n">
        <v>81.28</v>
      </c>
      <c r="H681" t="n">
        <v>1.37</v>
      </c>
      <c r="I681" t="n">
        <v>5</v>
      </c>
      <c r="J681" t="n">
        <v>243.35</v>
      </c>
      <c r="K681" t="n">
        <v>56.13</v>
      </c>
      <c r="L681" t="n">
        <v>18.75</v>
      </c>
      <c r="M681" t="n">
        <v>3</v>
      </c>
      <c r="N681" t="n">
        <v>58.47</v>
      </c>
      <c r="O681" t="n">
        <v>30247.53</v>
      </c>
      <c r="P681" t="n">
        <v>92.23</v>
      </c>
      <c r="Q681" t="n">
        <v>204.14</v>
      </c>
      <c r="R681" t="n">
        <v>24.45</v>
      </c>
      <c r="S681" t="n">
        <v>17.37</v>
      </c>
      <c r="T681" t="n">
        <v>1440.56</v>
      </c>
      <c r="U681" t="n">
        <v>0.71</v>
      </c>
      <c r="V681" t="n">
        <v>0.75</v>
      </c>
      <c r="W681" t="n">
        <v>1.14</v>
      </c>
      <c r="X681" t="n">
        <v>0.08</v>
      </c>
      <c r="Y681" t="n">
        <v>1</v>
      </c>
      <c r="Z681" t="n">
        <v>10</v>
      </c>
    </row>
    <row r="682">
      <c r="A682" t="n">
        <v>72</v>
      </c>
      <c r="B682" t="n">
        <v>110</v>
      </c>
      <c r="C682" t="inlineStr">
        <is>
          <t xml:space="preserve">CONCLUIDO	</t>
        </is>
      </c>
      <c r="D682" t="n">
        <v>10.4269</v>
      </c>
      <c r="E682" t="n">
        <v>9.59</v>
      </c>
      <c r="F682" t="n">
        <v>6.77</v>
      </c>
      <c r="G682" t="n">
        <v>81.2</v>
      </c>
      <c r="H682" t="n">
        <v>1.39</v>
      </c>
      <c r="I682" t="n">
        <v>5</v>
      </c>
      <c r="J682" t="n">
        <v>243.79</v>
      </c>
      <c r="K682" t="n">
        <v>56.13</v>
      </c>
      <c r="L682" t="n">
        <v>19</v>
      </c>
      <c r="M682" t="n">
        <v>3</v>
      </c>
      <c r="N682" t="n">
        <v>58.67</v>
      </c>
      <c r="O682" t="n">
        <v>30301.87</v>
      </c>
      <c r="P682" t="n">
        <v>91.92</v>
      </c>
      <c r="Q682" t="n">
        <v>204.16</v>
      </c>
      <c r="R682" t="n">
        <v>24.21</v>
      </c>
      <c r="S682" t="n">
        <v>17.37</v>
      </c>
      <c r="T682" t="n">
        <v>1323.05</v>
      </c>
      <c r="U682" t="n">
        <v>0.72</v>
      </c>
      <c r="V682" t="n">
        <v>0.75</v>
      </c>
      <c r="W682" t="n">
        <v>1.14</v>
      </c>
      <c r="X682" t="n">
        <v>0.07000000000000001</v>
      </c>
      <c r="Y682" t="n">
        <v>1</v>
      </c>
      <c r="Z682" t="n">
        <v>10</v>
      </c>
    </row>
    <row r="683">
      <c r="A683" t="n">
        <v>73</v>
      </c>
      <c r="B683" t="n">
        <v>110</v>
      </c>
      <c r="C683" t="inlineStr">
        <is>
          <t xml:space="preserve">CONCLUIDO	</t>
        </is>
      </c>
      <c r="D683" t="n">
        <v>10.4305</v>
      </c>
      <c r="E683" t="n">
        <v>9.59</v>
      </c>
      <c r="F683" t="n">
        <v>6.76</v>
      </c>
      <c r="G683" t="n">
        <v>81.16</v>
      </c>
      <c r="H683" t="n">
        <v>1.4</v>
      </c>
      <c r="I683" t="n">
        <v>5</v>
      </c>
      <c r="J683" t="n">
        <v>244.23</v>
      </c>
      <c r="K683" t="n">
        <v>56.13</v>
      </c>
      <c r="L683" t="n">
        <v>19.25</v>
      </c>
      <c r="M683" t="n">
        <v>3</v>
      </c>
      <c r="N683" t="n">
        <v>58.86</v>
      </c>
      <c r="O683" t="n">
        <v>30356.29</v>
      </c>
      <c r="P683" t="n">
        <v>91.55</v>
      </c>
      <c r="Q683" t="n">
        <v>204.14</v>
      </c>
      <c r="R683" t="n">
        <v>24.11</v>
      </c>
      <c r="S683" t="n">
        <v>17.37</v>
      </c>
      <c r="T683" t="n">
        <v>1274</v>
      </c>
      <c r="U683" t="n">
        <v>0.72</v>
      </c>
      <c r="V683" t="n">
        <v>0.76</v>
      </c>
      <c r="W683" t="n">
        <v>1.14</v>
      </c>
      <c r="X683" t="n">
        <v>0.07000000000000001</v>
      </c>
      <c r="Y683" t="n">
        <v>1</v>
      </c>
      <c r="Z683" t="n">
        <v>10</v>
      </c>
    </row>
    <row r="684">
      <c r="A684" t="n">
        <v>74</v>
      </c>
      <c r="B684" t="n">
        <v>110</v>
      </c>
      <c r="C684" t="inlineStr">
        <is>
          <t xml:space="preserve">CONCLUIDO	</t>
        </is>
      </c>
      <c r="D684" t="n">
        <v>10.4305</v>
      </c>
      <c r="E684" t="n">
        <v>9.59</v>
      </c>
      <c r="F684" t="n">
        <v>6.76</v>
      </c>
      <c r="G684" t="n">
        <v>81.16</v>
      </c>
      <c r="H684" t="n">
        <v>1.42</v>
      </c>
      <c r="I684" t="n">
        <v>5</v>
      </c>
      <c r="J684" t="n">
        <v>244.68</v>
      </c>
      <c r="K684" t="n">
        <v>56.13</v>
      </c>
      <c r="L684" t="n">
        <v>19.5</v>
      </c>
      <c r="M684" t="n">
        <v>3</v>
      </c>
      <c r="N684" t="n">
        <v>59.05</v>
      </c>
      <c r="O684" t="n">
        <v>30410.77</v>
      </c>
      <c r="P684" t="n">
        <v>91.23999999999999</v>
      </c>
      <c r="Q684" t="n">
        <v>204.14</v>
      </c>
      <c r="R684" t="n">
        <v>24.05</v>
      </c>
      <c r="S684" t="n">
        <v>17.37</v>
      </c>
      <c r="T684" t="n">
        <v>1240.5</v>
      </c>
      <c r="U684" t="n">
        <v>0.72</v>
      </c>
      <c r="V684" t="n">
        <v>0.76</v>
      </c>
      <c r="W684" t="n">
        <v>1.14</v>
      </c>
      <c r="X684" t="n">
        <v>0.07000000000000001</v>
      </c>
      <c r="Y684" t="n">
        <v>1</v>
      </c>
      <c r="Z684" t="n">
        <v>10</v>
      </c>
    </row>
    <row r="685">
      <c r="A685" t="n">
        <v>75</v>
      </c>
      <c r="B685" t="n">
        <v>110</v>
      </c>
      <c r="C685" t="inlineStr">
        <is>
          <t xml:space="preserve">CONCLUIDO	</t>
        </is>
      </c>
      <c r="D685" t="n">
        <v>10.4248</v>
      </c>
      <c r="E685" t="n">
        <v>9.59</v>
      </c>
      <c r="F685" t="n">
        <v>6.77</v>
      </c>
      <c r="G685" t="n">
        <v>81.22</v>
      </c>
      <c r="H685" t="n">
        <v>1.43</v>
      </c>
      <c r="I685" t="n">
        <v>5</v>
      </c>
      <c r="J685" t="n">
        <v>245.12</v>
      </c>
      <c r="K685" t="n">
        <v>56.13</v>
      </c>
      <c r="L685" t="n">
        <v>19.75</v>
      </c>
      <c r="M685" t="n">
        <v>3</v>
      </c>
      <c r="N685" t="n">
        <v>59.24</v>
      </c>
      <c r="O685" t="n">
        <v>30465.32</v>
      </c>
      <c r="P685" t="n">
        <v>90.87</v>
      </c>
      <c r="Q685" t="n">
        <v>204.14</v>
      </c>
      <c r="R685" t="n">
        <v>24.17</v>
      </c>
      <c r="S685" t="n">
        <v>17.37</v>
      </c>
      <c r="T685" t="n">
        <v>1303.71</v>
      </c>
      <c r="U685" t="n">
        <v>0.72</v>
      </c>
      <c r="V685" t="n">
        <v>0.75</v>
      </c>
      <c r="W685" t="n">
        <v>1.15</v>
      </c>
      <c r="X685" t="n">
        <v>0.08</v>
      </c>
      <c r="Y685" t="n">
        <v>1</v>
      </c>
      <c r="Z685" t="n">
        <v>10</v>
      </c>
    </row>
    <row r="686">
      <c r="A686" t="n">
        <v>76</v>
      </c>
      <c r="B686" t="n">
        <v>110</v>
      </c>
      <c r="C686" t="inlineStr">
        <is>
          <t xml:space="preserve">CONCLUIDO	</t>
        </is>
      </c>
      <c r="D686" t="n">
        <v>10.4287</v>
      </c>
      <c r="E686" t="n">
        <v>9.59</v>
      </c>
      <c r="F686" t="n">
        <v>6.76</v>
      </c>
      <c r="G686" t="n">
        <v>81.18000000000001</v>
      </c>
      <c r="H686" t="n">
        <v>1.45</v>
      </c>
      <c r="I686" t="n">
        <v>5</v>
      </c>
      <c r="J686" t="n">
        <v>245.56</v>
      </c>
      <c r="K686" t="n">
        <v>56.13</v>
      </c>
      <c r="L686" t="n">
        <v>20</v>
      </c>
      <c r="M686" t="n">
        <v>3</v>
      </c>
      <c r="N686" t="n">
        <v>59.43</v>
      </c>
      <c r="O686" t="n">
        <v>30519.94</v>
      </c>
      <c r="P686" t="n">
        <v>90.48</v>
      </c>
      <c r="Q686" t="n">
        <v>204.14</v>
      </c>
      <c r="R686" t="n">
        <v>24.16</v>
      </c>
      <c r="S686" t="n">
        <v>17.37</v>
      </c>
      <c r="T686" t="n">
        <v>1299.62</v>
      </c>
      <c r="U686" t="n">
        <v>0.72</v>
      </c>
      <c r="V686" t="n">
        <v>0.75</v>
      </c>
      <c r="W686" t="n">
        <v>1.14</v>
      </c>
      <c r="X686" t="n">
        <v>0.07000000000000001</v>
      </c>
      <c r="Y686" t="n">
        <v>1</v>
      </c>
      <c r="Z686" t="n">
        <v>10</v>
      </c>
    </row>
    <row r="687">
      <c r="A687" t="n">
        <v>77</v>
      </c>
      <c r="B687" t="n">
        <v>110</v>
      </c>
      <c r="C687" t="inlineStr">
        <is>
          <t xml:space="preserve">CONCLUIDO	</t>
        </is>
      </c>
      <c r="D687" t="n">
        <v>10.426</v>
      </c>
      <c r="E687" t="n">
        <v>9.59</v>
      </c>
      <c r="F687" t="n">
        <v>6.77</v>
      </c>
      <c r="G687" t="n">
        <v>81.20999999999999</v>
      </c>
      <c r="H687" t="n">
        <v>1.46</v>
      </c>
      <c r="I687" t="n">
        <v>5</v>
      </c>
      <c r="J687" t="n">
        <v>246</v>
      </c>
      <c r="K687" t="n">
        <v>56.13</v>
      </c>
      <c r="L687" t="n">
        <v>20.25</v>
      </c>
      <c r="M687" t="n">
        <v>3</v>
      </c>
      <c r="N687" t="n">
        <v>59.63</v>
      </c>
      <c r="O687" t="n">
        <v>30574.64</v>
      </c>
      <c r="P687" t="n">
        <v>90.40000000000001</v>
      </c>
      <c r="Q687" t="n">
        <v>204.17</v>
      </c>
      <c r="R687" t="n">
        <v>24.22</v>
      </c>
      <c r="S687" t="n">
        <v>17.37</v>
      </c>
      <c r="T687" t="n">
        <v>1325.11</v>
      </c>
      <c r="U687" t="n">
        <v>0.72</v>
      </c>
      <c r="V687" t="n">
        <v>0.75</v>
      </c>
      <c r="W687" t="n">
        <v>1.14</v>
      </c>
      <c r="X687" t="n">
        <v>0.08</v>
      </c>
      <c r="Y687" t="n">
        <v>1</v>
      </c>
      <c r="Z687" t="n">
        <v>10</v>
      </c>
    </row>
    <row r="688">
      <c r="A688" t="n">
        <v>78</v>
      </c>
      <c r="B688" t="n">
        <v>110</v>
      </c>
      <c r="C688" t="inlineStr">
        <is>
          <t xml:space="preserve">CONCLUIDO	</t>
        </is>
      </c>
      <c r="D688" t="n">
        <v>10.4239</v>
      </c>
      <c r="E688" t="n">
        <v>9.59</v>
      </c>
      <c r="F688" t="n">
        <v>6.77</v>
      </c>
      <c r="G688" t="n">
        <v>81.23</v>
      </c>
      <c r="H688" t="n">
        <v>1.48</v>
      </c>
      <c r="I688" t="n">
        <v>5</v>
      </c>
      <c r="J688" t="n">
        <v>246.45</v>
      </c>
      <c r="K688" t="n">
        <v>56.13</v>
      </c>
      <c r="L688" t="n">
        <v>20.5</v>
      </c>
      <c r="M688" t="n">
        <v>3</v>
      </c>
      <c r="N688" t="n">
        <v>59.82</v>
      </c>
      <c r="O688" t="n">
        <v>30629.4</v>
      </c>
      <c r="P688" t="n">
        <v>90.28</v>
      </c>
      <c r="Q688" t="n">
        <v>204.14</v>
      </c>
      <c r="R688" t="n">
        <v>24.3</v>
      </c>
      <c r="S688" t="n">
        <v>17.37</v>
      </c>
      <c r="T688" t="n">
        <v>1368.53</v>
      </c>
      <c r="U688" t="n">
        <v>0.71</v>
      </c>
      <c r="V688" t="n">
        <v>0.75</v>
      </c>
      <c r="W688" t="n">
        <v>1.14</v>
      </c>
      <c r="X688" t="n">
        <v>0.08</v>
      </c>
      <c r="Y688" t="n">
        <v>1</v>
      </c>
      <c r="Z688" t="n">
        <v>10</v>
      </c>
    </row>
    <row r="689">
      <c r="A689" t="n">
        <v>79</v>
      </c>
      <c r="B689" t="n">
        <v>110</v>
      </c>
      <c r="C689" t="inlineStr">
        <is>
          <t xml:space="preserve">CONCLUIDO	</t>
        </is>
      </c>
      <c r="D689" t="n">
        <v>10.4185</v>
      </c>
      <c r="E689" t="n">
        <v>9.6</v>
      </c>
      <c r="F689" t="n">
        <v>6.77</v>
      </c>
      <c r="G689" t="n">
        <v>81.29000000000001</v>
      </c>
      <c r="H689" t="n">
        <v>1.49</v>
      </c>
      <c r="I689" t="n">
        <v>5</v>
      </c>
      <c r="J689" t="n">
        <v>246.89</v>
      </c>
      <c r="K689" t="n">
        <v>56.13</v>
      </c>
      <c r="L689" t="n">
        <v>20.75</v>
      </c>
      <c r="M689" t="n">
        <v>3</v>
      </c>
      <c r="N689" t="n">
        <v>60.02</v>
      </c>
      <c r="O689" t="n">
        <v>30684.23</v>
      </c>
      <c r="P689" t="n">
        <v>90.18000000000001</v>
      </c>
      <c r="Q689" t="n">
        <v>204.14</v>
      </c>
      <c r="R689" t="n">
        <v>24.43</v>
      </c>
      <c r="S689" t="n">
        <v>17.37</v>
      </c>
      <c r="T689" t="n">
        <v>1431.38</v>
      </c>
      <c r="U689" t="n">
        <v>0.71</v>
      </c>
      <c r="V689" t="n">
        <v>0.75</v>
      </c>
      <c r="W689" t="n">
        <v>1.15</v>
      </c>
      <c r="X689" t="n">
        <v>0.08</v>
      </c>
      <c r="Y689" t="n">
        <v>1</v>
      </c>
      <c r="Z689" t="n">
        <v>10</v>
      </c>
    </row>
    <row r="690">
      <c r="A690" t="n">
        <v>80</v>
      </c>
      <c r="B690" t="n">
        <v>110</v>
      </c>
      <c r="C690" t="inlineStr">
        <is>
          <t xml:space="preserve">CONCLUIDO	</t>
        </is>
      </c>
      <c r="D690" t="n">
        <v>10.4257</v>
      </c>
      <c r="E690" t="n">
        <v>9.59</v>
      </c>
      <c r="F690" t="n">
        <v>6.77</v>
      </c>
      <c r="G690" t="n">
        <v>81.20999999999999</v>
      </c>
      <c r="H690" t="n">
        <v>1.51</v>
      </c>
      <c r="I690" t="n">
        <v>5</v>
      </c>
      <c r="J690" t="n">
        <v>247.34</v>
      </c>
      <c r="K690" t="n">
        <v>56.13</v>
      </c>
      <c r="L690" t="n">
        <v>21</v>
      </c>
      <c r="M690" t="n">
        <v>3</v>
      </c>
      <c r="N690" t="n">
        <v>60.21</v>
      </c>
      <c r="O690" t="n">
        <v>30739.14</v>
      </c>
      <c r="P690" t="n">
        <v>89.69</v>
      </c>
      <c r="Q690" t="n">
        <v>204.14</v>
      </c>
      <c r="R690" t="n">
        <v>24.18</v>
      </c>
      <c r="S690" t="n">
        <v>17.37</v>
      </c>
      <c r="T690" t="n">
        <v>1305.85</v>
      </c>
      <c r="U690" t="n">
        <v>0.72</v>
      </c>
      <c r="V690" t="n">
        <v>0.75</v>
      </c>
      <c r="W690" t="n">
        <v>1.15</v>
      </c>
      <c r="X690" t="n">
        <v>0.08</v>
      </c>
      <c r="Y690" t="n">
        <v>1</v>
      </c>
      <c r="Z690" t="n">
        <v>10</v>
      </c>
    </row>
    <row r="691">
      <c r="A691" t="n">
        <v>81</v>
      </c>
      <c r="B691" t="n">
        <v>110</v>
      </c>
      <c r="C691" t="inlineStr">
        <is>
          <t xml:space="preserve">CONCLUIDO	</t>
        </is>
      </c>
      <c r="D691" t="n">
        <v>10.4987</v>
      </c>
      <c r="E691" t="n">
        <v>9.52</v>
      </c>
      <c r="F691" t="n">
        <v>6.74</v>
      </c>
      <c r="G691" t="n">
        <v>101.15</v>
      </c>
      <c r="H691" t="n">
        <v>1.53</v>
      </c>
      <c r="I691" t="n">
        <v>4</v>
      </c>
      <c r="J691" t="n">
        <v>247.78</v>
      </c>
      <c r="K691" t="n">
        <v>56.13</v>
      </c>
      <c r="L691" t="n">
        <v>21.25</v>
      </c>
      <c r="M691" t="n">
        <v>2</v>
      </c>
      <c r="N691" t="n">
        <v>60.41</v>
      </c>
      <c r="O691" t="n">
        <v>30794.11</v>
      </c>
      <c r="P691" t="n">
        <v>88.92</v>
      </c>
      <c r="Q691" t="n">
        <v>204.15</v>
      </c>
      <c r="R691" t="n">
        <v>23.46</v>
      </c>
      <c r="S691" t="n">
        <v>17.37</v>
      </c>
      <c r="T691" t="n">
        <v>949.92</v>
      </c>
      <c r="U691" t="n">
        <v>0.74</v>
      </c>
      <c r="V691" t="n">
        <v>0.76</v>
      </c>
      <c r="W691" t="n">
        <v>1.14</v>
      </c>
      <c r="X691" t="n">
        <v>0.05</v>
      </c>
      <c r="Y691" t="n">
        <v>1</v>
      </c>
      <c r="Z691" t="n">
        <v>10</v>
      </c>
    </row>
    <row r="692">
      <c r="A692" t="n">
        <v>82</v>
      </c>
      <c r="B692" t="n">
        <v>110</v>
      </c>
      <c r="C692" t="inlineStr">
        <is>
          <t xml:space="preserve">CONCLUIDO	</t>
        </is>
      </c>
      <c r="D692" t="n">
        <v>10.495</v>
      </c>
      <c r="E692" t="n">
        <v>9.529999999999999</v>
      </c>
      <c r="F692" t="n">
        <v>6.75</v>
      </c>
      <c r="G692" t="n">
        <v>101.2</v>
      </c>
      <c r="H692" t="n">
        <v>1.54</v>
      </c>
      <c r="I692" t="n">
        <v>4</v>
      </c>
      <c r="J692" t="n">
        <v>248.23</v>
      </c>
      <c r="K692" t="n">
        <v>56.13</v>
      </c>
      <c r="L692" t="n">
        <v>21.5</v>
      </c>
      <c r="M692" t="n">
        <v>2</v>
      </c>
      <c r="N692" t="n">
        <v>60.6</v>
      </c>
      <c r="O692" t="n">
        <v>30849.16</v>
      </c>
      <c r="P692" t="n">
        <v>88.98</v>
      </c>
      <c r="Q692" t="n">
        <v>204.14</v>
      </c>
      <c r="R692" t="n">
        <v>23.5</v>
      </c>
      <c r="S692" t="n">
        <v>17.37</v>
      </c>
      <c r="T692" t="n">
        <v>972.89</v>
      </c>
      <c r="U692" t="n">
        <v>0.74</v>
      </c>
      <c r="V692" t="n">
        <v>0.76</v>
      </c>
      <c r="W692" t="n">
        <v>1.14</v>
      </c>
      <c r="X692" t="n">
        <v>0.06</v>
      </c>
      <c r="Y692" t="n">
        <v>1</v>
      </c>
      <c r="Z692" t="n">
        <v>10</v>
      </c>
    </row>
    <row r="693">
      <c r="A693" t="n">
        <v>83</v>
      </c>
      <c r="B693" t="n">
        <v>110</v>
      </c>
      <c r="C693" t="inlineStr">
        <is>
          <t xml:space="preserve">CONCLUIDO	</t>
        </is>
      </c>
      <c r="D693" t="n">
        <v>10.4935</v>
      </c>
      <c r="E693" t="n">
        <v>9.529999999999999</v>
      </c>
      <c r="F693" t="n">
        <v>6.75</v>
      </c>
      <c r="G693" t="n">
        <v>101.22</v>
      </c>
      <c r="H693" t="n">
        <v>1.56</v>
      </c>
      <c r="I693" t="n">
        <v>4</v>
      </c>
      <c r="J693" t="n">
        <v>248.68</v>
      </c>
      <c r="K693" t="n">
        <v>56.13</v>
      </c>
      <c r="L693" t="n">
        <v>21.75</v>
      </c>
      <c r="M693" t="n">
        <v>2</v>
      </c>
      <c r="N693" t="n">
        <v>60.8</v>
      </c>
      <c r="O693" t="n">
        <v>30904.28</v>
      </c>
      <c r="P693" t="n">
        <v>89.06999999999999</v>
      </c>
      <c r="Q693" t="n">
        <v>204.14</v>
      </c>
      <c r="R693" t="n">
        <v>23.56</v>
      </c>
      <c r="S693" t="n">
        <v>17.37</v>
      </c>
      <c r="T693" t="n">
        <v>1002.05</v>
      </c>
      <c r="U693" t="n">
        <v>0.74</v>
      </c>
      <c r="V693" t="n">
        <v>0.76</v>
      </c>
      <c r="W693" t="n">
        <v>1.14</v>
      </c>
      <c r="X693" t="n">
        <v>0.06</v>
      </c>
      <c r="Y693" t="n">
        <v>1</v>
      </c>
      <c r="Z693" t="n">
        <v>10</v>
      </c>
    </row>
    <row r="694">
      <c r="A694" t="n">
        <v>84</v>
      </c>
      <c r="B694" t="n">
        <v>110</v>
      </c>
      <c r="C694" t="inlineStr">
        <is>
          <t xml:space="preserve">CONCLUIDO	</t>
        </is>
      </c>
      <c r="D694" t="n">
        <v>10.4932</v>
      </c>
      <c r="E694" t="n">
        <v>9.529999999999999</v>
      </c>
      <c r="F694" t="n">
        <v>6.75</v>
      </c>
      <c r="G694" t="n">
        <v>101.22</v>
      </c>
      <c r="H694" t="n">
        <v>1.57</v>
      </c>
      <c r="I694" t="n">
        <v>4</v>
      </c>
      <c r="J694" t="n">
        <v>249.12</v>
      </c>
      <c r="K694" t="n">
        <v>56.13</v>
      </c>
      <c r="L694" t="n">
        <v>22</v>
      </c>
      <c r="M694" t="n">
        <v>2</v>
      </c>
      <c r="N694" t="n">
        <v>61</v>
      </c>
      <c r="O694" t="n">
        <v>30959.46</v>
      </c>
      <c r="P694" t="n">
        <v>89.31999999999999</v>
      </c>
      <c r="Q694" t="n">
        <v>204.15</v>
      </c>
      <c r="R694" t="n">
        <v>23.63</v>
      </c>
      <c r="S694" t="n">
        <v>17.37</v>
      </c>
      <c r="T694" t="n">
        <v>1035.53</v>
      </c>
      <c r="U694" t="n">
        <v>0.74</v>
      </c>
      <c r="V694" t="n">
        <v>0.76</v>
      </c>
      <c r="W694" t="n">
        <v>1.14</v>
      </c>
      <c r="X694" t="n">
        <v>0.06</v>
      </c>
      <c r="Y694" t="n">
        <v>1</v>
      </c>
      <c r="Z694" t="n">
        <v>10</v>
      </c>
    </row>
    <row r="695">
      <c r="A695" t="n">
        <v>85</v>
      </c>
      <c r="B695" t="n">
        <v>110</v>
      </c>
      <c r="C695" t="inlineStr">
        <is>
          <t xml:space="preserve">CONCLUIDO	</t>
        </is>
      </c>
      <c r="D695" t="n">
        <v>10.4929</v>
      </c>
      <c r="E695" t="n">
        <v>9.529999999999999</v>
      </c>
      <c r="F695" t="n">
        <v>6.75</v>
      </c>
      <c r="G695" t="n">
        <v>101.23</v>
      </c>
      <c r="H695" t="n">
        <v>1.59</v>
      </c>
      <c r="I695" t="n">
        <v>4</v>
      </c>
      <c r="J695" t="n">
        <v>249.57</v>
      </c>
      <c r="K695" t="n">
        <v>56.13</v>
      </c>
      <c r="L695" t="n">
        <v>22.25</v>
      </c>
      <c r="M695" t="n">
        <v>2</v>
      </c>
      <c r="N695" t="n">
        <v>61.2</v>
      </c>
      <c r="O695" t="n">
        <v>31014.73</v>
      </c>
      <c r="P695" t="n">
        <v>89.42</v>
      </c>
      <c r="Q695" t="n">
        <v>204.14</v>
      </c>
      <c r="R695" t="n">
        <v>23.64</v>
      </c>
      <c r="S695" t="n">
        <v>17.37</v>
      </c>
      <c r="T695" t="n">
        <v>1039.97</v>
      </c>
      <c r="U695" t="n">
        <v>0.74</v>
      </c>
      <c r="V695" t="n">
        <v>0.76</v>
      </c>
      <c r="W695" t="n">
        <v>1.14</v>
      </c>
      <c r="X695" t="n">
        <v>0.06</v>
      </c>
      <c r="Y695" t="n">
        <v>1</v>
      </c>
      <c r="Z695" t="n">
        <v>10</v>
      </c>
    </row>
    <row r="696">
      <c r="A696" t="n">
        <v>86</v>
      </c>
      <c r="B696" t="n">
        <v>110</v>
      </c>
      <c r="C696" t="inlineStr">
        <is>
          <t xml:space="preserve">CONCLUIDO	</t>
        </is>
      </c>
      <c r="D696" t="n">
        <v>10.4895</v>
      </c>
      <c r="E696" t="n">
        <v>9.529999999999999</v>
      </c>
      <c r="F696" t="n">
        <v>6.75</v>
      </c>
      <c r="G696" t="n">
        <v>101.28</v>
      </c>
      <c r="H696" t="n">
        <v>1.6</v>
      </c>
      <c r="I696" t="n">
        <v>4</v>
      </c>
      <c r="J696" t="n">
        <v>250.02</v>
      </c>
      <c r="K696" t="n">
        <v>56.13</v>
      </c>
      <c r="L696" t="n">
        <v>22.5</v>
      </c>
      <c r="M696" t="n">
        <v>2</v>
      </c>
      <c r="N696" t="n">
        <v>61.39</v>
      </c>
      <c r="O696" t="n">
        <v>31070.06</v>
      </c>
      <c r="P696" t="n">
        <v>89.47</v>
      </c>
      <c r="Q696" t="n">
        <v>204.14</v>
      </c>
      <c r="R696" t="n">
        <v>23.74</v>
      </c>
      <c r="S696" t="n">
        <v>17.37</v>
      </c>
      <c r="T696" t="n">
        <v>1092.99</v>
      </c>
      <c r="U696" t="n">
        <v>0.73</v>
      </c>
      <c r="V696" t="n">
        <v>0.76</v>
      </c>
      <c r="W696" t="n">
        <v>1.14</v>
      </c>
      <c r="X696" t="n">
        <v>0.06</v>
      </c>
      <c r="Y696" t="n">
        <v>1</v>
      </c>
      <c r="Z696" t="n">
        <v>10</v>
      </c>
    </row>
    <row r="697">
      <c r="A697" t="n">
        <v>87</v>
      </c>
      <c r="B697" t="n">
        <v>110</v>
      </c>
      <c r="C697" t="inlineStr">
        <is>
          <t xml:space="preserve">CONCLUIDO	</t>
        </is>
      </c>
      <c r="D697" t="n">
        <v>10.4953</v>
      </c>
      <c r="E697" t="n">
        <v>9.529999999999999</v>
      </c>
      <c r="F697" t="n">
        <v>6.75</v>
      </c>
      <c r="G697" t="n">
        <v>101.2</v>
      </c>
      <c r="H697" t="n">
        <v>1.62</v>
      </c>
      <c r="I697" t="n">
        <v>4</v>
      </c>
      <c r="J697" t="n">
        <v>250.47</v>
      </c>
      <c r="K697" t="n">
        <v>56.13</v>
      </c>
      <c r="L697" t="n">
        <v>22.75</v>
      </c>
      <c r="M697" t="n">
        <v>2</v>
      </c>
      <c r="N697" t="n">
        <v>61.59</v>
      </c>
      <c r="O697" t="n">
        <v>31125.47</v>
      </c>
      <c r="P697" t="n">
        <v>89.59999999999999</v>
      </c>
      <c r="Q697" t="n">
        <v>204.14</v>
      </c>
      <c r="R697" t="n">
        <v>23.56</v>
      </c>
      <c r="S697" t="n">
        <v>17.37</v>
      </c>
      <c r="T697" t="n">
        <v>1004.01</v>
      </c>
      <c r="U697" t="n">
        <v>0.74</v>
      </c>
      <c r="V697" t="n">
        <v>0.76</v>
      </c>
      <c r="W697" t="n">
        <v>1.14</v>
      </c>
      <c r="X697" t="n">
        <v>0.06</v>
      </c>
      <c r="Y697" t="n">
        <v>1</v>
      </c>
      <c r="Z697" t="n">
        <v>10</v>
      </c>
    </row>
    <row r="698">
      <c r="A698" t="n">
        <v>88</v>
      </c>
      <c r="B698" t="n">
        <v>110</v>
      </c>
      <c r="C698" t="inlineStr">
        <is>
          <t xml:space="preserve">CONCLUIDO	</t>
        </is>
      </c>
      <c r="D698" t="n">
        <v>10.5011</v>
      </c>
      <c r="E698" t="n">
        <v>9.52</v>
      </c>
      <c r="F698" t="n">
        <v>6.74</v>
      </c>
      <c r="G698" t="n">
        <v>101.12</v>
      </c>
      <c r="H698" t="n">
        <v>1.63</v>
      </c>
      <c r="I698" t="n">
        <v>4</v>
      </c>
      <c r="J698" t="n">
        <v>250.92</v>
      </c>
      <c r="K698" t="n">
        <v>56.13</v>
      </c>
      <c r="L698" t="n">
        <v>23</v>
      </c>
      <c r="M698" t="n">
        <v>2</v>
      </c>
      <c r="N698" t="n">
        <v>61.79</v>
      </c>
      <c r="O698" t="n">
        <v>31180.95</v>
      </c>
      <c r="P698" t="n">
        <v>89.5</v>
      </c>
      <c r="Q698" t="n">
        <v>204.15</v>
      </c>
      <c r="R698" t="n">
        <v>23.42</v>
      </c>
      <c r="S698" t="n">
        <v>17.37</v>
      </c>
      <c r="T698" t="n">
        <v>932.88</v>
      </c>
      <c r="U698" t="n">
        <v>0.74</v>
      </c>
      <c r="V698" t="n">
        <v>0.76</v>
      </c>
      <c r="W698" t="n">
        <v>1.14</v>
      </c>
      <c r="X698" t="n">
        <v>0.05</v>
      </c>
      <c r="Y698" t="n">
        <v>1</v>
      </c>
      <c r="Z698" t="n">
        <v>10</v>
      </c>
    </row>
    <row r="699">
      <c r="A699" t="n">
        <v>89</v>
      </c>
      <c r="B699" t="n">
        <v>110</v>
      </c>
      <c r="C699" t="inlineStr">
        <is>
          <t xml:space="preserve">CONCLUIDO	</t>
        </is>
      </c>
      <c r="D699" t="n">
        <v>10.4972</v>
      </c>
      <c r="E699" t="n">
        <v>9.529999999999999</v>
      </c>
      <c r="F699" t="n">
        <v>6.74</v>
      </c>
      <c r="G699" t="n">
        <v>101.17</v>
      </c>
      <c r="H699" t="n">
        <v>1.65</v>
      </c>
      <c r="I699" t="n">
        <v>4</v>
      </c>
      <c r="J699" t="n">
        <v>251.37</v>
      </c>
      <c r="K699" t="n">
        <v>56.13</v>
      </c>
      <c r="L699" t="n">
        <v>23.25</v>
      </c>
      <c r="M699" t="n">
        <v>2</v>
      </c>
      <c r="N699" t="n">
        <v>61.99</v>
      </c>
      <c r="O699" t="n">
        <v>31236.5</v>
      </c>
      <c r="P699" t="n">
        <v>89.59999999999999</v>
      </c>
      <c r="Q699" t="n">
        <v>204.14</v>
      </c>
      <c r="R699" t="n">
        <v>23.53</v>
      </c>
      <c r="S699" t="n">
        <v>17.37</v>
      </c>
      <c r="T699" t="n">
        <v>986.34</v>
      </c>
      <c r="U699" t="n">
        <v>0.74</v>
      </c>
      <c r="V699" t="n">
        <v>0.76</v>
      </c>
      <c r="W699" t="n">
        <v>1.14</v>
      </c>
      <c r="X699" t="n">
        <v>0.05</v>
      </c>
      <c r="Y699" t="n">
        <v>1</v>
      </c>
      <c r="Z699" t="n">
        <v>10</v>
      </c>
    </row>
    <row r="700">
      <c r="A700" t="n">
        <v>90</v>
      </c>
      <c r="B700" t="n">
        <v>110</v>
      </c>
      <c r="C700" t="inlineStr">
        <is>
          <t xml:space="preserve">CONCLUIDO	</t>
        </is>
      </c>
      <c r="D700" t="n">
        <v>10.4962</v>
      </c>
      <c r="E700" t="n">
        <v>9.529999999999999</v>
      </c>
      <c r="F700" t="n">
        <v>6.75</v>
      </c>
      <c r="G700" t="n">
        <v>101.18</v>
      </c>
      <c r="H700" t="n">
        <v>1.66</v>
      </c>
      <c r="I700" t="n">
        <v>4</v>
      </c>
      <c r="J700" t="n">
        <v>251.82</v>
      </c>
      <c r="K700" t="n">
        <v>56.13</v>
      </c>
      <c r="L700" t="n">
        <v>23.5</v>
      </c>
      <c r="M700" t="n">
        <v>2</v>
      </c>
      <c r="N700" t="n">
        <v>62.19</v>
      </c>
      <c r="O700" t="n">
        <v>31292.13</v>
      </c>
      <c r="P700" t="n">
        <v>89.56</v>
      </c>
      <c r="Q700" t="n">
        <v>204.14</v>
      </c>
      <c r="R700" t="n">
        <v>23.54</v>
      </c>
      <c r="S700" t="n">
        <v>17.37</v>
      </c>
      <c r="T700" t="n">
        <v>993.02</v>
      </c>
      <c r="U700" t="n">
        <v>0.74</v>
      </c>
      <c r="V700" t="n">
        <v>0.76</v>
      </c>
      <c r="W700" t="n">
        <v>1.14</v>
      </c>
      <c r="X700" t="n">
        <v>0.05</v>
      </c>
      <c r="Y700" t="n">
        <v>1</v>
      </c>
      <c r="Z700" t="n">
        <v>10</v>
      </c>
    </row>
    <row r="701">
      <c r="A701" t="n">
        <v>91</v>
      </c>
      <c r="B701" t="n">
        <v>110</v>
      </c>
      <c r="C701" t="inlineStr">
        <is>
          <t xml:space="preserve">CONCLUIDO	</t>
        </is>
      </c>
      <c r="D701" t="n">
        <v>10.4871</v>
      </c>
      <c r="E701" t="n">
        <v>9.539999999999999</v>
      </c>
      <c r="F701" t="n">
        <v>6.75</v>
      </c>
      <c r="G701" t="n">
        <v>101.31</v>
      </c>
      <c r="H701" t="n">
        <v>1.67</v>
      </c>
      <c r="I701" t="n">
        <v>4</v>
      </c>
      <c r="J701" t="n">
        <v>252.27</v>
      </c>
      <c r="K701" t="n">
        <v>56.13</v>
      </c>
      <c r="L701" t="n">
        <v>23.75</v>
      </c>
      <c r="M701" t="n">
        <v>2</v>
      </c>
      <c r="N701" t="n">
        <v>62.4</v>
      </c>
      <c r="O701" t="n">
        <v>31347.83</v>
      </c>
      <c r="P701" t="n">
        <v>89.63</v>
      </c>
      <c r="Q701" t="n">
        <v>204.14</v>
      </c>
      <c r="R701" t="n">
        <v>23.74</v>
      </c>
      <c r="S701" t="n">
        <v>17.37</v>
      </c>
      <c r="T701" t="n">
        <v>1091.91</v>
      </c>
      <c r="U701" t="n">
        <v>0.73</v>
      </c>
      <c r="V701" t="n">
        <v>0.76</v>
      </c>
      <c r="W701" t="n">
        <v>1.14</v>
      </c>
      <c r="X701" t="n">
        <v>0.06</v>
      </c>
      <c r="Y701" t="n">
        <v>1</v>
      </c>
      <c r="Z701" t="n">
        <v>10</v>
      </c>
    </row>
    <row r="702">
      <c r="A702" t="n">
        <v>92</v>
      </c>
      <c r="B702" t="n">
        <v>110</v>
      </c>
      <c r="C702" t="inlineStr">
        <is>
          <t xml:space="preserve">CONCLUIDO	</t>
        </is>
      </c>
      <c r="D702" t="n">
        <v>10.4913</v>
      </c>
      <c r="E702" t="n">
        <v>9.529999999999999</v>
      </c>
      <c r="F702" t="n">
        <v>6.75</v>
      </c>
      <c r="G702" t="n">
        <v>101.25</v>
      </c>
      <c r="H702" t="n">
        <v>1.69</v>
      </c>
      <c r="I702" t="n">
        <v>4</v>
      </c>
      <c r="J702" t="n">
        <v>252.73</v>
      </c>
      <c r="K702" t="n">
        <v>56.13</v>
      </c>
      <c r="L702" t="n">
        <v>24</v>
      </c>
      <c r="M702" t="n">
        <v>2</v>
      </c>
      <c r="N702" t="n">
        <v>62.6</v>
      </c>
      <c r="O702" t="n">
        <v>31403.6</v>
      </c>
      <c r="P702" t="n">
        <v>89.48</v>
      </c>
      <c r="Q702" t="n">
        <v>204.14</v>
      </c>
      <c r="R702" t="n">
        <v>23.73</v>
      </c>
      <c r="S702" t="n">
        <v>17.37</v>
      </c>
      <c r="T702" t="n">
        <v>1086.23</v>
      </c>
      <c r="U702" t="n">
        <v>0.73</v>
      </c>
      <c r="V702" t="n">
        <v>0.76</v>
      </c>
      <c r="W702" t="n">
        <v>1.14</v>
      </c>
      <c r="X702" t="n">
        <v>0.06</v>
      </c>
      <c r="Y702" t="n">
        <v>1</v>
      </c>
      <c r="Z702" t="n">
        <v>10</v>
      </c>
    </row>
    <row r="703">
      <c r="A703" t="n">
        <v>93</v>
      </c>
      <c r="B703" t="n">
        <v>110</v>
      </c>
      <c r="C703" t="inlineStr">
        <is>
          <t xml:space="preserve">CONCLUIDO	</t>
        </is>
      </c>
      <c r="D703" t="n">
        <v>10.4932</v>
      </c>
      <c r="E703" t="n">
        <v>9.529999999999999</v>
      </c>
      <c r="F703" t="n">
        <v>6.75</v>
      </c>
      <c r="G703" t="n">
        <v>101.22</v>
      </c>
      <c r="H703" t="n">
        <v>1.7</v>
      </c>
      <c r="I703" t="n">
        <v>4</v>
      </c>
      <c r="J703" t="n">
        <v>253.18</v>
      </c>
      <c r="K703" t="n">
        <v>56.13</v>
      </c>
      <c r="L703" t="n">
        <v>24.25</v>
      </c>
      <c r="M703" t="n">
        <v>2</v>
      </c>
      <c r="N703" t="n">
        <v>62.8</v>
      </c>
      <c r="O703" t="n">
        <v>31459.45</v>
      </c>
      <c r="P703" t="n">
        <v>89.40000000000001</v>
      </c>
      <c r="Q703" t="n">
        <v>204.14</v>
      </c>
      <c r="R703" t="n">
        <v>23.68</v>
      </c>
      <c r="S703" t="n">
        <v>17.37</v>
      </c>
      <c r="T703" t="n">
        <v>1059.98</v>
      </c>
      <c r="U703" t="n">
        <v>0.73</v>
      </c>
      <c r="V703" t="n">
        <v>0.76</v>
      </c>
      <c r="W703" t="n">
        <v>1.14</v>
      </c>
      <c r="X703" t="n">
        <v>0.06</v>
      </c>
      <c r="Y703" t="n">
        <v>1</v>
      </c>
      <c r="Z703" t="n">
        <v>10</v>
      </c>
    </row>
    <row r="704">
      <c r="A704" t="n">
        <v>94</v>
      </c>
      <c r="B704" t="n">
        <v>110</v>
      </c>
      <c r="C704" t="inlineStr">
        <is>
          <t xml:space="preserve">CONCLUIDO	</t>
        </is>
      </c>
      <c r="D704" t="n">
        <v>10.4938</v>
      </c>
      <c r="E704" t="n">
        <v>9.529999999999999</v>
      </c>
      <c r="F704" t="n">
        <v>6.75</v>
      </c>
      <c r="G704" t="n">
        <v>101.22</v>
      </c>
      <c r="H704" t="n">
        <v>1.72</v>
      </c>
      <c r="I704" t="n">
        <v>4</v>
      </c>
      <c r="J704" t="n">
        <v>253.63</v>
      </c>
      <c r="K704" t="n">
        <v>56.13</v>
      </c>
      <c r="L704" t="n">
        <v>24.5</v>
      </c>
      <c r="M704" t="n">
        <v>2</v>
      </c>
      <c r="N704" t="n">
        <v>63</v>
      </c>
      <c r="O704" t="n">
        <v>31515.37</v>
      </c>
      <c r="P704" t="n">
        <v>89.20999999999999</v>
      </c>
      <c r="Q704" t="n">
        <v>204.14</v>
      </c>
      <c r="R704" t="n">
        <v>23.56</v>
      </c>
      <c r="S704" t="n">
        <v>17.37</v>
      </c>
      <c r="T704" t="n">
        <v>1001.39</v>
      </c>
      <c r="U704" t="n">
        <v>0.74</v>
      </c>
      <c r="V704" t="n">
        <v>0.76</v>
      </c>
      <c r="W704" t="n">
        <v>1.14</v>
      </c>
      <c r="X704" t="n">
        <v>0.06</v>
      </c>
      <c r="Y704" t="n">
        <v>1</v>
      </c>
      <c r="Z704" t="n">
        <v>10</v>
      </c>
    </row>
    <row r="705">
      <c r="A705" t="n">
        <v>95</v>
      </c>
      <c r="B705" t="n">
        <v>110</v>
      </c>
      <c r="C705" t="inlineStr">
        <is>
          <t xml:space="preserve">CONCLUIDO	</t>
        </is>
      </c>
      <c r="D705" t="n">
        <v>10.4929</v>
      </c>
      <c r="E705" t="n">
        <v>9.529999999999999</v>
      </c>
      <c r="F705" t="n">
        <v>6.75</v>
      </c>
      <c r="G705" t="n">
        <v>101.23</v>
      </c>
      <c r="H705" t="n">
        <v>1.73</v>
      </c>
      <c r="I705" t="n">
        <v>4</v>
      </c>
      <c r="J705" t="n">
        <v>254.09</v>
      </c>
      <c r="K705" t="n">
        <v>56.13</v>
      </c>
      <c r="L705" t="n">
        <v>24.75</v>
      </c>
      <c r="M705" t="n">
        <v>2</v>
      </c>
      <c r="N705" t="n">
        <v>63.21</v>
      </c>
      <c r="O705" t="n">
        <v>31571.37</v>
      </c>
      <c r="P705" t="n">
        <v>89.2</v>
      </c>
      <c r="Q705" t="n">
        <v>204.14</v>
      </c>
      <c r="R705" t="n">
        <v>23.62</v>
      </c>
      <c r="S705" t="n">
        <v>17.37</v>
      </c>
      <c r="T705" t="n">
        <v>1030.14</v>
      </c>
      <c r="U705" t="n">
        <v>0.74</v>
      </c>
      <c r="V705" t="n">
        <v>0.76</v>
      </c>
      <c r="W705" t="n">
        <v>1.14</v>
      </c>
      <c r="X705" t="n">
        <v>0.06</v>
      </c>
      <c r="Y705" t="n">
        <v>1</v>
      </c>
      <c r="Z705" t="n">
        <v>10</v>
      </c>
    </row>
    <row r="706">
      <c r="A706" t="n">
        <v>96</v>
      </c>
      <c r="B706" t="n">
        <v>110</v>
      </c>
      <c r="C706" t="inlineStr">
        <is>
          <t xml:space="preserve">CONCLUIDO	</t>
        </is>
      </c>
      <c r="D706" t="n">
        <v>10.4981</v>
      </c>
      <c r="E706" t="n">
        <v>9.529999999999999</v>
      </c>
      <c r="F706" t="n">
        <v>6.74</v>
      </c>
      <c r="G706" t="n">
        <v>101.16</v>
      </c>
      <c r="H706" t="n">
        <v>1.75</v>
      </c>
      <c r="I706" t="n">
        <v>4</v>
      </c>
      <c r="J706" t="n">
        <v>254.54</v>
      </c>
      <c r="K706" t="n">
        <v>56.13</v>
      </c>
      <c r="L706" t="n">
        <v>25</v>
      </c>
      <c r="M706" t="n">
        <v>2</v>
      </c>
      <c r="N706" t="n">
        <v>63.41</v>
      </c>
      <c r="O706" t="n">
        <v>31627.44</v>
      </c>
      <c r="P706" t="n">
        <v>89</v>
      </c>
      <c r="Q706" t="n">
        <v>204.14</v>
      </c>
      <c r="R706" t="n">
        <v>23.43</v>
      </c>
      <c r="S706" t="n">
        <v>17.37</v>
      </c>
      <c r="T706" t="n">
        <v>939.21</v>
      </c>
      <c r="U706" t="n">
        <v>0.74</v>
      </c>
      <c r="V706" t="n">
        <v>0.76</v>
      </c>
      <c r="W706" t="n">
        <v>1.14</v>
      </c>
      <c r="X706" t="n">
        <v>0.05</v>
      </c>
      <c r="Y706" t="n">
        <v>1</v>
      </c>
      <c r="Z706" t="n">
        <v>10</v>
      </c>
    </row>
    <row r="707">
      <c r="A707" t="n">
        <v>97</v>
      </c>
      <c r="B707" t="n">
        <v>110</v>
      </c>
      <c r="C707" t="inlineStr">
        <is>
          <t xml:space="preserve">CONCLUIDO	</t>
        </is>
      </c>
      <c r="D707" t="n">
        <v>10.5002</v>
      </c>
      <c r="E707" t="n">
        <v>9.52</v>
      </c>
      <c r="F707" t="n">
        <v>6.74</v>
      </c>
      <c r="G707" t="n">
        <v>101.13</v>
      </c>
      <c r="H707" t="n">
        <v>1.76</v>
      </c>
      <c r="I707" t="n">
        <v>4</v>
      </c>
      <c r="J707" t="n">
        <v>255</v>
      </c>
      <c r="K707" t="n">
        <v>56.13</v>
      </c>
      <c r="L707" t="n">
        <v>25.25</v>
      </c>
      <c r="M707" t="n">
        <v>2</v>
      </c>
      <c r="N707" t="n">
        <v>63.62</v>
      </c>
      <c r="O707" t="n">
        <v>31683.59</v>
      </c>
      <c r="P707" t="n">
        <v>88.73999999999999</v>
      </c>
      <c r="Q707" t="n">
        <v>204.14</v>
      </c>
      <c r="R707" t="n">
        <v>23.45</v>
      </c>
      <c r="S707" t="n">
        <v>17.37</v>
      </c>
      <c r="T707" t="n">
        <v>945.64</v>
      </c>
      <c r="U707" t="n">
        <v>0.74</v>
      </c>
      <c r="V707" t="n">
        <v>0.76</v>
      </c>
      <c r="W707" t="n">
        <v>1.14</v>
      </c>
      <c r="X707" t="n">
        <v>0.05</v>
      </c>
      <c r="Y707" t="n">
        <v>1</v>
      </c>
      <c r="Z707" t="n">
        <v>10</v>
      </c>
    </row>
    <row r="708">
      <c r="A708" t="n">
        <v>98</v>
      </c>
      <c r="B708" t="n">
        <v>110</v>
      </c>
      <c r="C708" t="inlineStr">
        <is>
          <t xml:space="preserve">CONCLUIDO	</t>
        </is>
      </c>
      <c r="D708" t="n">
        <v>10.4999</v>
      </c>
      <c r="E708" t="n">
        <v>9.52</v>
      </c>
      <c r="F708" t="n">
        <v>6.74</v>
      </c>
      <c r="G708" t="n">
        <v>101.13</v>
      </c>
      <c r="H708" t="n">
        <v>1.78</v>
      </c>
      <c r="I708" t="n">
        <v>4</v>
      </c>
      <c r="J708" t="n">
        <v>255.45</v>
      </c>
      <c r="K708" t="n">
        <v>56.13</v>
      </c>
      <c r="L708" t="n">
        <v>25.5</v>
      </c>
      <c r="M708" t="n">
        <v>2</v>
      </c>
      <c r="N708" t="n">
        <v>63.82</v>
      </c>
      <c r="O708" t="n">
        <v>31739.82</v>
      </c>
      <c r="P708" t="n">
        <v>88.51000000000001</v>
      </c>
      <c r="Q708" t="n">
        <v>204.14</v>
      </c>
      <c r="R708" t="n">
        <v>23.47</v>
      </c>
      <c r="S708" t="n">
        <v>17.37</v>
      </c>
      <c r="T708" t="n">
        <v>956.39</v>
      </c>
      <c r="U708" t="n">
        <v>0.74</v>
      </c>
      <c r="V708" t="n">
        <v>0.76</v>
      </c>
      <c r="W708" t="n">
        <v>1.14</v>
      </c>
      <c r="X708" t="n">
        <v>0.05</v>
      </c>
      <c r="Y708" t="n">
        <v>1</v>
      </c>
      <c r="Z708" t="n">
        <v>10</v>
      </c>
    </row>
    <row r="709">
      <c r="A709" t="n">
        <v>99</v>
      </c>
      <c r="B709" t="n">
        <v>110</v>
      </c>
      <c r="C709" t="inlineStr">
        <is>
          <t xml:space="preserve">CONCLUIDO	</t>
        </is>
      </c>
      <c r="D709" t="n">
        <v>10.4981</v>
      </c>
      <c r="E709" t="n">
        <v>9.529999999999999</v>
      </c>
      <c r="F709" t="n">
        <v>6.74</v>
      </c>
      <c r="G709" t="n">
        <v>101.16</v>
      </c>
      <c r="H709" t="n">
        <v>1.79</v>
      </c>
      <c r="I709" t="n">
        <v>4</v>
      </c>
      <c r="J709" t="n">
        <v>255.91</v>
      </c>
      <c r="K709" t="n">
        <v>56.13</v>
      </c>
      <c r="L709" t="n">
        <v>25.75</v>
      </c>
      <c r="M709" t="n">
        <v>2</v>
      </c>
      <c r="N709" t="n">
        <v>64.03</v>
      </c>
      <c r="O709" t="n">
        <v>31796.12</v>
      </c>
      <c r="P709" t="n">
        <v>88.37</v>
      </c>
      <c r="Q709" t="n">
        <v>204.14</v>
      </c>
      <c r="R709" t="n">
        <v>23.39</v>
      </c>
      <c r="S709" t="n">
        <v>17.37</v>
      </c>
      <c r="T709" t="n">
        <v>917.87</v>
      </c>
      <c r="U709" t="n">
        <v>0.74</v>
      </c>
      <c r="V709" t="n">
        <v>0.76</v>
      </c>
      <c r="W709" t="n">
        <v>1.14</v>
      </c>
      <c r="X709" t="n">
        <v>0.05</v>
      </c>
      <c r="Y709" t="n">
        <v>1</v>
      </c>
      <c r="Z709" t="n">
        <v>10</v>
      </c>
    </row>
    <row r="710">
      <c r="A710" t="n">
        <v>100</v>
      </c>
      <c r="B710" t="n">
        <v>110</v>
      </c>
      <c r="C710" t="inlineStr">
        <is>
          <t xml:space="preserve">CONCLUIDO	</t>
        </is>
      </c>
      <c r="D710" t="n">
        <v>10.5027</v>
      </c>
      <c r="E710" t="n">
        <v>9.52</v>
      </c>
      <c r="F710" t="n">
        <v>6.74</v>
      </c>
      <c r="G710" t="n">
        <v>101.1</v>
      </c>
      <c r="H710" t="n">
        <v>1.8</v>
      </c>
      <c r="I710" t="n">
        <v>4</v>
      </c>
      <c r="J710" t="n">
        <v>256.36</v>
      </c>
      <c r="K710" t="n">
        <v>56.13</v>
      </c>
      <c r="L710" t="n">
        <v>26</v>
      </c>
      <c r="M710" t="n">
        <v>2</v>
      </c>
      <c r="N710" t="n">
        <v>64.23999999999999</v>
      </c>
      <c r="O710" t="n">
        <v>31852.5</v>
      </c>
      <c r="P710" t="n">
        <v>87.97</v>
      </c>
      <c r="Q710" t="n">
        <v>204.14</v>
      </c>
      <c r="R710" t="n">
        <v>23.33</v>
      </c>
      <c r="S710" t="n">
        <v>17.37</v>
      </c>
      <c r="T710" t="n">
        <v>888.53</v>
      </c>
      <c r="U710" t="n">
        <v>0.74</v>
      </c>
      <c r="V710" t="n">
        <v>0.76</v>
      </c>
      <c r="W710" t="n">
        <v>1.14</v>
      </c>
      <c r="X710" t="n">
        <v>0.05</v>
      </c>
      <c r="Y710" t="n">
        <v>1</v>
      </c>
      <c r="Z710" t="n">
        <v>10</v>
      </c>
    </row>
    <row r="711">
      <c r="A711" t="n">
        <v>101</v>
      </c>
      <c r="B711" t="n">
        <v>110</v>
      </c>
      <c r="C711" t="inlineStr">
        <is>
          <t xml:space="preserve">CONCLUIDO	</t>
        </is>
      </c>
      <c r="D711" t="n">
        <v>10.499</v>
      </c>
      <c r="E711" t="n">
        <v>9.52</v>
      </c>
      <c r="F711" t="n">
        <v>6.74</v>
      </c>
      <c r="G711" t="n">
        <v>101.15</v>
      </c>
      <c r="H711" t="n">
        <v>1.82</v>
      </c>
      <c r="I711" t="n">
        <v>4</v>
      </c>
      <c r="J711" t="n">
        <v>256.82</v>
      </c>
      <c r="K711" t="n">
        <v>56.13</v>
      </c>
      <c r="L711" t="n">
        <v>26.25</v>
      </c>
      <c r="M711" t="n">
        <v>2</v>
      </c>
      <c r="N711" t="n">
        <v>64.45</v>
      </c>
      <c r="O711" t="n">
        <v>31909.08</v>
      </c>
      <c r="P711" t="n">
        <v>87.73999999999999</v>
      </c>
      <c r="Q711" t="n">
        <v>204.14</v>
      </c>
      <c r="R711" t="n">
        <v>23.41</v>
      </c>
      <c r="S711" t="n">
        <v>17.37</v>
      </c>
      <c r="T711" t="n">
        <v>925.37</v>
      </c>
      <c r="U711" t="n">
        <v>0.74</v>
      </c>
      <c r="V711" t="n">
        <v>0.76</v>
      </c>
      <c r="W711" t="n">
        <v>1.14</v>
      </c>
      <c r="X711" t="n">
        <v>0.05</v>
      </c>
      <c r="Y711" t="n">
        <v>1</v>
      </c>
      <c r="Z711" t="n">
        <v>10</v>
      </c>
    </row>
    <row r="712">
      <c r="A712" t="n">
        <v>102</v>
      </c>
      <c r="B712" t="n">
        <v>110</v>
      </c>
      <c r="C712" t="inlineStr">
        <is>
          <t xml:space="preserve">CONCLUIDO	</t>
        </is>
      </c>
      <c r="D712" t="n">
        <v>10.5073</v>
      </c>
      <c r="E712" t="n">
        <v>9.52</v>
      </c>
      <c r="F712" t="n">
        <v>6.74</v>
      </c>
      <c r="G712" t="n">
        <v>101.03</v>
      </c>
      <c r="H712" t="n">
        <v>1.83</v>
      </c>
      <c r="I712" t="n">
        <v>4</v>
      </c>
      <c r="J712" t="n">
        <v>257.28</v>
      </c>
      <c r="K712" t="n">
        <v>56.13</v>
      </c>
      <c r="L712" t="n">
        <v>26.5</v>
      </c>
      <c r="M712" t="n">
        <v>2</v>
      </c>
      <c r="N712" t="n">
        <v>64.66</v>
      </c>
      <c r="O712" t="n">
        <v>31965.61</v>
      </c>
      <c r="P712" t="n">
        <v>87.39</v>
      </c>
      <c r="Q712" t="n">
        <v>204.14</v>
      </c>
      <c r="R712" t="n">
        <v>23.17</v>
      </c>
      <c r="S712" t="n">
        <v>17.37</v>
      </c>
      <c r="T712" t="n">
        <v>809.3</v>
      </c>
      <c r="U712" t="n">
        <v>0.75</v>
      </c>
      <c r="V712" t="n">
        <v>0.76</v>
      </c>
      <c r="W712" t="n">
        <v>1.14</v>
      </c>
      <c r="X712" t="n">
        <v>0.04</v>
      </c>
      <c r="Y712" t="n">
        <v>1</v>
      </c>
      <c r="Z712" t="n">
        <v>10</v>
      </c>
    </row>
    <row r="713">
      <c r="A713" t="n">
        <v>103</v>
      </c>
      <c r="B713" t="n">
        <v>110</v>
      </c>
      <c r="C713" t="inlineStr">
        <is>
          <t xml:space="preserve">CONCLUIDO	</t>
        </is>
      </c>
      <c r="D713" t="n">
        <v>10.5109</v>
      </c>
      <c r="E713" t="n">
        <v>9.51</v>
      </c>
      <c r="F713" t="n">
        <v>6.73</v>
      </c>
      <c r="G713" t="n">
        <v>100.98</v>
      </c>
      <c r="H713" t="n">
        <v>1.85</v>
      </c>
      <c r="I713" t="n">
        <v>4</v>
      </c>
      <c r="J713" t="n">
        <v>257.74</v>
      </c>
      <c r="K713" t="n">
        <v>56.13</v>
      </c>
      <c r="L713" t="n">
        <v>26.75</v>
      </c>
      <c r="M713" t="n">
        <v>2</v>
      </c>
      <c r="N713" t="n">
        <v>64.86</v>
      </c>
      <c r="O713" t="n">
        <v>32022.22</v>
      </c>
      <c r="P713" t="n">
        <v>87.14</v>
      </c>
      <c r="Q713" t="n">
        <v>204.14</v>
      </c>
      <c r="R713" t="n">
        <v>23.05</v>
      </c>
      <c r="S713" t="n">
        <v>17.37</v>
      </c>
      <c r="T713" t="n">
        <v>749.14</v>
      </c>
      <c r="U713" t="n">
        <v>0.75</v>
      </c>
      <c r="V713" t="n">
        <v>0.76</v>
      </c>
      <c r="W713" t="n">
        <v>1.14</v>
      </c>
      <c r="X713" t="n">
        <v>0.04</v>
      </c>
      <c r="Y713" t="n">
        <v>1</v>
      </c>
      <c r="Z713" t="n">
        <v>10</v>
      </c>
    </row>
    <row r="714">
      <c r="A714" t="n">
        <v>104</v>
      </c>
      <c r="B714" t="n">
        <v>110</v>
      </c>
      <c r="C714" t="inlineStr">
        <is>
          <t xml:space="preserve">CONCLUIDO	</t>
        </is>
      </c>
      <c r="D714" t="n">
        <v>10.5079</v>
      </c>
      <c r="E714" t="n">
        <v>9.52</v>
      </c>
      <c r="F714" t="n">
        <v>6.74</v>
      </c>
      <c r="G714" t="n">
        <v>101.03</v>
      </c>
      <c r="H714" t="n">
        <v>1.86</v>
      </c>
      <c r="I714" t="n">
        <v>4</v>
      </c>
      <c r="J714" t="n">
        <v>258.2</v>
      </c>
      <c r="K714" t="n">
        <v>56.13</v>
      </c>
      <c r="L714" t="n">
        <v>27</v>
      </c>
      <c r="M714" t="n">
        <v>2</v>
      </c>
      <c r="N714" t="n">
        <v>65.06999999999999</v>
      </c>
      <c r="O714" t="n">
        <v>32078.91</v>
      </c>
      <c r="P714" t="n">
        <v>86.88</v>
      </c>
      <c r="Q714" t="n">
        <v>204.14</v>
      </c>
      <c r="R714" t="n">
        <v>23.16</v>
      </c>
      <c r="S714" t="n">
        <v>17.37</v>
      </c>
      <c r="T714" t="n">
        <v>802.49</v>
      </c>
      <c r="U714" t="n">
        <v>0.75</v>
      </c>
      <c r="V714" t="n">
        <v>0.76</v>
      </c>
      <c r="W714" t="n">
        <v>1.14</v>
      </c>
      <c r="X714" t="n">
        <v>0.04</v>
      </c>
      <c r="Y714" t="n">
        <v>1</v>
      </c>
      <c r="Z714" t="n">
        <v>10</v>
      </c>
    </row>
    <row r="715">
      <c r="A715" t="n">
        <v>105</v>
      </c>
      <c r="B715" t="n">
        <v>110</v>
      </c>
      <c r="C715" t="inlineStr">
        <is>
          <t xml:space="preserve">CONCLUIDO	</t>
        </is>
      </c>
      <c r="D715" t="n">
        <v>10.5051</v>
      </c>
      <c r="E715" t="n">
        <v>9.52</v>
      </c>
      <c r="F715" t="n">
        <v>6.74</v>
      </c>
      <c r="G715" t="n">
        <v>101.06</v>
      </c>
      <c r="H715" t="n">
        <v>1.87</v>
      </c>
      <c r="I715" t="n">
        <v>4</v>
      </c>
      <c r="J715" t="n">
        <v>258.66</v>
      </c>
      <c r="K715" t="n">
        <v>56.13</v>
      </c>
      <c r="L715" t="n">
        <v>27.25</v>
      </c>
      <c r="M715" t="n">
        <v>2</v>
      </c>
      <c r="N715" t="n">
        <v>65.28</v>
      </c>
      <c r="O715" t="n">
        <v>32135.68</v>
      </c>
      <c r="P715" t="n">
        <v>86.69</v>
      </c>
      <c r="Q715" t="n">
        <v>204.14</v>
      </c>
      <c r="R715" t="n">
        <v>23.24</v>
      </c>
      <c r="S715" t="n">
        <v>17.37</v>
      </c>
      <c r="T715" t="n">
        <v>844.14</v>
      </c>
      <c r="U715" t="n">
        <v>0.75</v>
      </c>
      <c r="V715" t="n">
        <v>0.76</v>
      </c>
      <c r="W715" t="n">
        <v>1.14</v>
      </c>
      <c r="X715" t="n">
        <v>0.05</v>
      </c>
      <c r="Y715" t="n">
        <v>1</v>
      </c>
      <c r="Z715" t="n">
        <v>10</v>
      </c>
    </row>
    <row r="716">
      <c r="A716" t="n">
        <v>106</v>
      </c>
      <c r="B716" t="n">
        <v>110</v>
      </c>
      <c r="C716" t="inlineStr">
        <is>
          <t xml:space="preserve">CONCLUIDO	</t>
        </is>
      </c>
      <c r="D716" t="n">
        <v>10.5027</v>
      </c>
      <c r="E716" t="n">
        <v>9.52</v>
      </c>
      <c r="F716" t="n">
        <v>6.74</v>
      </c>
      <c r="G716" t="n">
        <v>101.1</v>
      </c>
      <c r="H716" t="n">
        <v>1.89</v>
      </c>
      <c r="I716" t="n">
        <v>4</v>
      </c>
      <c r="J716" t="n">
        <v>259.12</v>
      </c>
      <c r="K716" t="n">
        <v>56.13</v>
      </c>
      <c r="L716" t="n">
        <v>27.5</v>
      </c>
      <c r="M716" t="n">
        <v>2</v>
      </c>
      <c r="N716" t="n">
        <v>65.48999999999999</v>
      </c>
      <c r="O716" t="n">
        <v>32192.53</v>
      </c>
      <c r="P716" t="n">
        <v>86.48</v>
      </c>
      <c r="Q716" t="n">
        <v>204.14</v>
      </c>
      <c r="R716" t="n">
        <v>23.27</v>
      </c>
      <c r="S716" t="n">
        <v>17.37</v>
      </c>
      <c r="T716" t="n">
        <v>856.77</v>
      </c>
      <c r="U716" t="n">
        <v>0.75</v>
      </c>
      <c r="V716" t="n">
        <v>0.76</v>
      </c>
      <c r="W716" t="n">
        <v>1.14</v>
      </c>
      <c r="X716" t="n">
        <v>0.05</v>
      </c>
      <c r="Y716" t="n">
        <v>1</v>
      </c>
      <c r="Z716" t="n">
        <v>10</v>
      </c>
    </row>
    <row r="717">
      <c r="A717" t="n">
        <v>107</v>
      </c>
      <c r="B717" t="n">
        <v>110</v>
      </c>
      <c r="C717" t="inlineStr">
        <is>
          <t xml:space="preserve">CONCLUIDO	</t>
        </is>
      </c>
      <c r="D717" t="n">
        <v>10.4993</v>
      </c>
      <c r="E717" t="n">
        <v>9.52</v>
      </c>
      <c r="F717" t="n">
        <v>6.74</v>
      </c>
      <c r="G717" t="n">
        <v>101.14</v>
      </c>
      <c r="H717" t="n">
        <v>1.9</v>
      </c>
      <c r="I717" t="n">
        <v>4</v>
      </c>
      <c r="J717" t="n">
        <v>259.58</v>
      </c>
      <c r="K717" t="n">
        <v>56.13</v>
      </c>
      <c r="L717" t="n">
        <v>27.75</v>
      </c>
      <c r="M717" t="n">
        <v>2</v>
      </c>
      <c r="N717" t="n">
        <v>65.70999999999999</v>
      </c>
      <c r="O717" t="n">
        <v>32249.46</v>
      </c>
      <c r="P717" t="n">
        <v>86.16</v>
      </c>
      <c r="Q717" t="n">
        <v>204.14</v>
      </c>
      <c r="R717" t="n">
        <v>23.44</v>
      </c>
      <c r="S717" t="n">
        <v>17.37</v>
      </c>
      <c r="T717" t="n">
        <v>941.16</v>
      </c>
      <c r="U717" t="n">
        <v>0.74</v>
      </c>
      <c r="V717" t="n">
        <v>0.76</v>
      </c>
      <c r="W717" t="n">
        <v>1.14</v>
      </c>
      <c r="X717" t="n">
        <v>0.05</v>
      </c>
      <c r="Y717" t="n">
        <v>1</v>
      </c>
      <c r="Z717" t="n">
        <v>10</v>
      </c>
    </row>
    <row r="718">
      <c r="A718" t="n">
        <v>108</v>
      </c>
      <c r="B718" t="n">
        <v>110</v>
      </c>
      <c r="C718" t="inlineStr">
        <is>
          <t xml:space="preserve">CONCLUIDO	</t>
        </is>
      </c>
      <c r="D718" t="n">
        <v>10.5024</v>
      </c>
      <c r="E718" t="n">
        <v>9.52</v>
      </c>
      <c r="F718" t="n">
        <v>6.74</v>
      </c>
      <c r="G718" t="n">
        <v>101.1</v>
      </c>
      <c r="H718" t="n">
        <v>1.92</v>
      </c>
      <c r="I718" t="n">
        <v>4</v>
      </c>
      <c r="J718" t="n">
        <v>260.05</v>
      </c>
      <c r="K718" t="n">
        <v>56.13</v>
      </c>
      <c r="L718" t="n">
        <v>28</v>
      </c>
      <c r="M718" t="n">
        <v>2</v>
      </c>
      <c r="N718" t="n">
        <v>65.92</v>
      </c>
      <c r="O718" t="n">
        <v>32306.46</v>
      </c>
      <c r="P718" t="n">
        <v>85.73999999999999</v>
      </c>
      <c r="Q718" t="n">
        <v>204.14</v>
      </c>
      <c r="R718" t="n">
        <v>23.38</v>
      </c>
      <c r="S718" t="n">
        <v>17.37</v>
      </c>
      <c r="T718" t="n">
        <v>914.6900000000001</v>
      </c>
      <c r="U718" t="n">
        <v>0.74</v>
      </c>
      <c r="V718" t="n">
        <v>0.76</v>
      </c>
      <c r="W718" t="n">
        <v>1.14</v>
      </c>
      <c r="X718" t="n">
        <v>0.05</v>
      </c>
      <c r="Y718" t="n">
        <v>1</v>
      </c>
      <c r="Z718" t="n">
        <v>10</v>
      </c>
    </row>
    <row r="719">
      <c r="A719" t="n">
        <v>109</v>
      </c>
      <c r="B719" t="n">
        <v>110</v>
      </c>
      <c r="C719" t="inlineStr">
        <is>
          <t xml:space="preserve">CONCLUIDO	</t>
        </is>
      </c>
      <c r="D719" t="n">
        <v>10.5067</v>
      </c>
      <c r="E719" t="n">
        <v>9.52</v>
      </c>
      <c r="F719" t="n">
        <v>6.74</v>
      </c>
      <c r="G719" t="n">
        <v>101.04</v>
      </c>
      <c r="H719" t="n">
        <v>1.93</v>
      </c>
      <c r="I719" t="n">
        <v>4</v>
      </c>
      <c r="J719" t="n">
        <v>260.51</v>
      </c>
      <c r="K719" t="n">
        <v>56.13</v>
      </c>
      <c r="L719" t="n">
        <v>28.25</v>
      </c>
      <c r="M719" t="n">
        <v>2</v>
      </c>
      <c r="N719" t="n">
        <v>66.13</v>
      </c>
      <c r="O719" t="n">
        <v>32363.54</v>
      </c>
      <c r="P719" t="n">
        <v>85.44</v>
      </c>
      <c r="Q719" t="n">
        <v>204.14</v>
      </c>
      <c r="R719" t="n">
        <v>23.24</v>
      </c>
      <c r="S719" t="n">
        <v>17.37</v>
      </c>
      <c r="T719" t="n">
        <v>843.05</v>
      </c>
      <c r="U719" t="n">
        <v>0.75</v>
      </c>
      <c r="V719" t="n">
        <v>0.76</v>
      </c>
      <c r="W719" t="n">
        <v>1.14</v>
      </c>
      <c r="X719" t="n">
        <v>0.04</v>
      </c>
      <c r="Y719" t="n">
        <v>1</v>
      </c>
      <c r="Z719" t="n">
        <v>10</v>
      </c>
    </row>
    <row r="720">
      <c r="A720" t="n">
        <v>110</v>
      </c>
      <c r="B720" t="n">
        <v>110</v>
      </c>
      <c r="C720" t="inlineStr">
        <is>
          <t xml:space="preserve">CONCLUIDO	</t>
        </is>
      </c>
      <c r="D720" t="n">
        <v>10.5042</v>
      </c>
      <c r="E720" t="n">
        <v>9.52</v>
      </c>
      <c r="F720" t="n">
        <v>6.74</v>
      </c>
      <c r="G720" t="n">
        <v>101.08</v>
      </c>
      <c r="H720" t="n">
        <v>1.94</v>
      </c>
      <c r="I720" t="n">
        <v>4</v>
      </c>
      <c r="J720" t="n">
        <v>260.97</v>
      </c>
      <c r="K720" t="n">
        <v>56.13</v>
      </c>
      <c r="L720" t="n">
        <v>28.5</v>
      </c>
      <c r="M720" t="n">
        <v>2</v>
      </c>
      <c r="N720" t="n">
        <v>66.34999999999999</v>
      </c>
      <c r="O720" t="n">
        <v>32420.71</v>
      </c>
      <c r="P720" t="n">
        <v>85.25</v>
      </c>
      <c r="Q720" t="n">
        <v>204.14</v>
      </c>
      <c r="R720" t="n">
        <v>23.29</v>
      </c>
      <c r="S720" t="n">
        <v>17.37</v>
      </c>
      <c r="T720" t="n">
        <v>868.78</v>
      </c>
      <c r="U720" t="n">
        <v>0.75</v>
      </c>
      <c r="V720" t="n">
        <v>0.76</v>
      </c>
      <c r="W720" t="n">
        <v>1.14</v>
      </c>
      <c r="X720" t="n">
        <v>0.05</v>
      </c>
      <c r="Y720" t="n">
        <v>1</v>
      </c>
      <c r="Z720" t="n">
        <v>10</v>
      </c>
    </row>
    <row r="721">
      <c r="A721" t="n">
        <v>111</v>
      </c>
      <c r="B721" t="n">
        <v>110</v>
      </c>
      <c r="C721" t="inlineStr">
        <is>
          <t xml:space="preserve">CONCLUIDO	</t>
        </is>
      </c>
      <c r="D721" t="n">
        <v>10.5067</v>
      </c>
      <c r="E721" t="n">
        <v>9.52</v>
      </c>
      <c r="F721" t="n">
        <v>6.74</v>
      </c>
      <c r="G721" t="n">
        <v>101.04</v>
      </c>
      <c r="H721" t="n">
        <v>1.96</v>
      </c>
      <c r="I721" t="n">
        <v>4</v>
      </c>
      <c r="J721" t="n">
        <v>261.44</v>
      </c>
      <c r="K721" t="n">
        <v>56.13</v>
      </c>
      <c r="L721" t="n">
        <v>28.75</v>
      </c>
      <c r="M721" t="n">
        <v>2</v>
      </c>
      <c r="N721" t="n">
        <v>66.56</v>
      </c>
      <c r="O721" t="n">
        <v>32477.95</v>
      </c>
      <c r="P721" t="n">
        <v>85.03</v>
      </c>
      <c r="Q721" t="n">
        <v>204.14</v>
      </c>
      <c r="R721" t="n">
        <v>23.22</v>
      </c>
      <c r="S721" t="n">
        <v>17.37</v>
      </c>
      <c r="T721" t="n">
        <v>832.04</v>
      </c>
      <c r="U721" t="n">
        <v>0.75</v>
      </c>
      <c r="V721" t="n">
        <v>0.76</v>
      </c>
      <c r="W721" t="n">
        <v>1.14</v>
      </c>
      <c r="X721" t="n">
        <v>0.04</v>
      </c>
      <c r="Y721" t="n">
        <v>1</v>
      </c>
      <c r="Z721" t="n">
        <v>10</v>
      </c>
    </row>
    <row r="722">
      <c r="A722" t="n">
        <v>112</v>
      </c>
      <c r="B722" t="n">
        <v>110</v>
      </c>
      <c r="C722" t="inlineStr">
        <is>
          <t xml:space="preserve">CONCLUIDO	</t>
        </is>
      </c>
      <c r="D722" t="n">
        <v>10.5018</v>
      </c>
      <c r="E722" t="n">
        <v>9.52</v>
      </c>
      <c r="F722" t="n">
        <v>6.74</v>
      </c>
      <c r="G722" t="n">
        <v>101.11</v>
      </c>
      <c r="H722" t="n">
        <v>1.97</v>
      </c>
      <c r="I722" t="n">
        <v>4</v>
      </c>
      <c r="J722" t="n">
        <v>261.9</v>
      </c>
      <c r="K722" t="n">
        <v>56.13</v>
      </c>
      <c r="L722" t="n">
        <v>29</v>
      </c>
      <c r="M722" t="n">
        <v>2</v>
      </c>
      <c r="N722" t="n">
        <v>66.77</v>
      </c>
      <c r="O722" t="n">
        <v>32535.28</v>
      </c>
      <c r="P722" t="n">
        <v>84.59</v>
      </c>
      <c r="Q722" t="n">
        <v>204.14</v>
      </c>
      <c r="R722" t="n">
        <v>23.37</v>
      </c>
      <c r="S722" t="n">
        <v>17.37</v>
      </c>
      <c r="T722" t="n">
        <v>908.6</v>
      </c>
      <c r="U722" t="n">
        <v>0.74</v>
      </c>
      <c r="V722" t="n">
        <v>0.76</v>
      </c>
      <c r="W722" t="n">
        <v>1.14</v>
      </c>
      <c r="X722" t="n">
        <v>0.05</v>
      </c>
      <c r="Y722" t="n">
        <v>1</v>
      </c>
      <c r="Z722" t="n">
        <v>10</v>
      </c>
    </row>
    <row r="723">
      <c r="A723" t="n">
        <v>113</v>
      </c>
      <c r="B723" t="n">
        <v>110</v>
      </c>
      <c r="C723" t="inlineStr">
        <is>
          <t xml:space="preserve">CONCLUIDO	</t>
        </is>
      </c>
      <c r="D723" t="n">
        <v>10.4978</v>
      </c>
      <c r="E723" t="n">
        <v>9.529999999999999</v>
      </c>
      <c r="F723" t="n">
        <v>6.74</v>
      </c>
      <c r="G723" t="n">
        <v>101.16</v>
      </c>
      <c r="H723" t="n">
        <v>1.98</v>
      </c>
      <c r="I723" t="n">
        <v>4</v>
      </c>
      <c r="J723" t="n">
        <v>262.37</v>
      </c>
      <c r="K723" t="n">
        <v>56.13</v>
      </c>
      <c r="L723" t="n">
        <v>29.25</v>
      </c>
      <c r="M723" t="n">
        <v>2</v>
      </c>
      <c r="N723" t="n">
        <v>66.98999999999999</v>
      </c>
      <c r="O723" t="n">
        <v>32592.68</v>
      </c>
      <c r="P723" t="n">
        <v>84.14</v>
      </c>
      <c r="Q723" t="n">
        <v>204.14</v>
      </c>
      <c r="R723" t="n">
        <v>23.45</v>
      </c>
      <c r="S723" t="n">
        <v>17.37</v>
      </c>
      <c r="T723" t="n">
        <v>947.45</v>
      </c>
      <c r="U723" t="n">
        <v>0.74</v>
      </c>
      <c r="V723" t="n">
        <v>0.76</v>
      </c>
      <c r="W723" t="n">
        <v>1.14</v>
      </c>
      <c r="X723" t="n">
        <v>0.05</v>
      </c>
      <c r="Y723" t="n">
        <v>1</v>
      </c>
      <c r="Z723" t="n">
        <v>10</v>
      </c>
    </row>
    <row r="724">
      <c r="A724" t="n">
        <v>114</v>
      </c>
      <c r="B724" t="n">
        <v>110</v>
      </c>
      <c r="C724" t="inlineStr">
        <is>
          <t xml:space="preserve">CONCLUIDO	</t>
        </is>
      </c>
      <c r="D724" t="n">
        <v>10.5042</v>
      </c>
      <c r="E724" t="n">
        <v>9.52</v>
      </c>
      <c r="F724" t="n">
        <v>6.74</v>
      </c>
      <c r="G724" t="n">
        <v>101.08</v>
      </c>
      <c r="H724" t="n">
        <v>2</v>
      </c>
      <c r="I724" t="n">
        <v>4</v>
      </c>
      <c r="J724" t="n">
        <v>262.83</v>
      </c>
      <c r="K724" t="n">
        <v>56.13</v>
      </c>
      <c r="L724" t="n">
        <v>29.5</v>
      </c>
      <c r="M724" t="n">
        <v>2</v>
      </c>
      <c r="N724" t="n">
        <v>67.20999999999999</v>
      </c>
      <c r="O724" t="n">
        <v>32650.17</v>
      </c>
      <c r="P724" t="n">
        <v>83.63</v>
      </c>
      <c r="Q724" t="n">
        <v>204.14</v>
      </c>
      <c r="R724" t="n">
        <v>23.3</v>
      </c>
      <c r="S724" t="n">
        <v>17.37</v>
      </c>
      <c r="T724" t="n">
        <v>871.6799999999999</v>
      </c>
      <c r="U724" t="n">
        <v>0.75</v>
      </c>
      <c r="V724" t="n">
        <v>0.76</v>
      </c>
      <c r="W724" t="n">
        <v>1.14</v>
      </c>
      <c r="X724" t="n">
        <v>0.05</v>
      </c>
      <c r="Y724" t="n">
        <v>1</v>
      </c>
      <c r="Z724" t="n">
        <v>10</v>
      </c>
    </row>
    <row r="725">
      <c r="A725" t="n">
        <v>115</v>
      </c>
      <c r="B725" t="n">
        <v>110</v>
      </c>
      <c r="C725" t="inlineStr">
        <is>
          <t xml:space="preserve">CONCLUIDO	</t>
        </is>
      </c>
      <c r="D725" t="n">
        <v>10.5742</v>
      </c>
      <c r="E725" t="n">
        <v>9.460000000000001</v>
      </c>
      <c r="F725" t="n">
        <v>6.72</v>
      </c>
      <c r="G725" t="n">
        <v>134.35</v>
      </c>
      <c r="H725" t="n">
        <v>2.01</v>
      </c>
      <c r="I725" t="n">
        <v>3</v>
      </c>
      <c r="J725" t="n">
        <v>263.3</v>
      </c>
      <c r="K725" t="n">
        <v>56.13</v>
      </c>
      <c r="L725" t="n">
        <v>29.75</v>
      </c>
      <c r="M725" t="n">
        <v>1</v>
      </c>
      <c r="N725" t="n">
        <v>67.42</v>
      </c>
      <c r="O725" t="n">
        <v>32707.74</v>
      </c>
      <c r="P725" t="n">
        <v>82.86</v>
      </c>
      <c r="Q725" t="n">
        <v>204.15</v>
      </c>
      <c r="R725" t="n">
        <v>22.61</v>
      </c>
      <c r="S725" t="n">
        <v>17.37</v>
      </c>
      <c r="T725" t="n">
        <v>530.74</v>
      </c>
      <c r="U725" t="n">
        <v>0.77</v>
      </c>
      <c r="V725" t="n">
        <v>0.76</v>
      </c>
      <c r="W725" t="n">
        <v>1.14</v>
      </c>
      <c r="X725" t="n">
        <v>0.03</v>
      </c>
      <c r="Y725" t="n">
        <v>1</v>
      </c>
      <c r="Z725" t="n">
        <v>10</v>
      </c>
    </row>
    <row r="726">
      <c r="A726" t="n">
        <v>116</v>
      </c>
      <c r="B726" t="n">
        <v>110</v>
      </c>
      <c r="C726" t="inlineStr">
        <is>
          <t xml:space="preserve">CONCLUIDO	</t>
        </is>
      </c>
      <c r="D726" t="n">
        <v>10.5733</v>
      </c>
      <c r="E726" t="n">
        <v>9.460000000000001</v>
      </c>
      <c r="F726" t="n">
        <v>6.72</v>
      </c>
      <c r="G726" t="n">
        <v>134.37</v>
      </c>
      <c r="H726" t="n">
        <v>2.02</v>
      </c>
      <c r="I726" t="n">
        <v>3</v>
      </c>
      <c r="J726" t="n">
        <v>263.77</v>
      </c>
      <c r="K726" t="n">
        <v>56.13</v>
      </c>
      <c r="L726" t="n">
        <v>30</v>
      </c>
      <c r="M726" t="n">
        <v>1</v>
      </c>
      <c r="N726" t="n">
        <v>67.64</v>
      </c>
      <c r="O726" t="n">
        <v>32765.39</v>
      </c>
      <c r="P726" t="n">
        <v>83.28</v>
      </c>
      <c r="Q726" t="n">
        <v>204.14</v>
      </c>
      <c r="R726" t="n">
        <v>22.63</v>
      </c>
      <c r="S726" t="n">
        <v>17.37</v>
      </c>
      <c r="T726" t="n">
        <v>541.9299999999999</v>
      </c>
      <c r="U726" t="n">
        <v>0.77</v>
      </c>
      <c r="V726" t="n">
        <v>0.76</v>
      </c>
      <c r="W726" t="n">
        <v>1.14</v>
      </c>
      <c r="X726" t="n">
        <v>0.03</v>
      </c>
      <c r="Y726" t="n">
        <v>1</v>
      </c>
      <c r="Z726" t="n">
        <v>10</v>
      </c>
    </row>
    <row r="727">
      <c r="A727" t="n">
        <v>117</v>
      </c>
      <c r="B727" t="n">
        <v>110</v>
      </c>
      <c r="C727" t="inlineStr">
        <is>
          <t xml:space="preserve">CONCLUIDO	</t>
        </is>
      </c>
      <c r="D727" t="n">
        <v>10.5696</v>
      </c>
      <c r="E727" t="n">
        <v>9.460000000000001</v>
      </c>
      <c r="F727" t="n">
        <v>6.72</v>
      </c>
      <c r="G727" t="n">
        <v>134.43</v>
      </c>
      <c r="H727" t="n">
        <v>2.04</v>
      </c>
      <c r="I727" t="n">
        <v>3</v>
      </c>
      <c r="J727" t="n">
        <v>264.23</v>
      </c>
      <c r="K727" t="n">
        <v>56.13</v>
      </c>
      <c r="L727" t="n">
        <v>30.25</v>
      </c>
      <c r="M727" t="n">
        <v>0</v>
      </c>
      <c r="N727" t="n">
        <v>67.86</v>
      </c>
      <c r="O727" t="n">
        <v>32823.12</v>
      </c>
      <c r="P727" t="n">
        <v>83.5</v>
      </c>
      <c r="Q727" t="n">
        <v>204.14</v>
      </c>
      <c r="R727" t="n">
        <v>22.7</v>
      </c>
      <c r="S727" t="n">
        <v>17.37</v>
      </c>
      <c r="T727" t="n">
        <v>574.98</v>
      </c>
      <c r="U727" t="n">
        <v>0.77</v>
      </c>
      <c r="V727" t="n">
        <v>0.76</v>
      </c>
      <c r="W727" t="n">
        <v>1.14</v>
      </c>
      <c r="X727" t="n">
        <v>0.03</v>
      </c>
      <c r="Y727" t="n">
        <v>1</v>
      </c>
      <c r="Z727" t="n">
        <v>10</v>
      </c>
    </row>
    <row r="728">
      <c r="A728" t="n">
        <v>0</v>
      </c>
      <c r="B728" t="n">
        <v>150</v>
      </c>
      <c r="C728" t="inlineStr">
        <is>
          <t xml:space="preserve">CONCLUIDO	</t>
        </is>
      </c>
      <c r="D728" t="n">
        <v>5.261</v>
      </c>
      <c r="E728" t="n">
        <v>19.01</v>
      </c>
      <c r="F728" t="n">
        <v>9.23</v>
      </c>
      <c r="G728" t="n">
        <v>4.54</v>
      </c>
      <c r="H728" t="n">
        <v>0.06</v>
      </c>
      <c r="I728" t="n">
        <v>122</v>
      </c>
      <c r="J728" t="n">
        <v>296.65</v>
      </c>
      <c r="K728" t="n">
        <v>61.82</v>
      </c>
      <c r="L728" t="n">
        <v>1</v>
      </c>
      <c r="M728" t="n">
        <v>120</v>
      </c>
      <c r="N728" t="n">
        <v>83.83</v>
      </c>
      <c r="O728" t="n">
        <v>36821.52</v>
      </c>
      <c r="P728" t="n">
        <v>168.4</v>
      </c>
      <c r="Q728" t="n">
        <v>204.29</v>
      </c>
      <c r="R728" t="n">
        <v>100.7</v>
      </c>
      <c r="S728" t="n">
        <v>17.37</v>
      </c>
      <c r="T728" t="n">
        <v>38984.12</v>
      </c>
      <c r="U728" t="n">
        <v>0.17</v>
      </c>
      <c r="V728" t="n">
        <v>0.55</v>
      </c>
      <c r="W728" t="n">
        <v>1.35</v>
      </c>
      <c r="X728" t="n">
        <v>2.54</v>
      </c>
      <c r="Y728" t="n">
        <v>1</v>
      </c>
      <c r="Z728" t="n">
        <v>10</v>
      </c>
    </row>
    <row r="729">
      <c r="A729" t="n">
        <v>1</v>
      </c>
      <c r="B729" t="n">
        <v>150</v>
      </c>
      <c r="C729" t="inlineStr">
        <is>
          <t xml:space="preserve">CONCLUIDO	</t>
        </is>
      </c>
      <c r="D729" t="n">
        <v>6.0567</v>
      </c>
      <c r="E729" t="n">
        <v>16.51</v>
      </c>
      <c r="F729" t="n">
        <v>8.51</v>
      </c>
      <c r="G729" t="n">
        <v>5.68</v>
      </c>
      <c r="H729" t="n">
        <v>0.07000000000000001</v>
      </c>
      <c r="I729" t="n">
        <v>90</v>
      </c>
      <c r="J729" t="n">
        <v>297.17</v>
      </c>
      <c r="K729" t="n">
        <v>61.82</v>
      </c>
      <c r="L729" t="n">
        <v>1.25</v>
      </c>
      <c r="M729" t="n">
        <v>88</v>
      </c>
      <c r="N729" t="n">
        <v>84.09999999999999</v>
      </c>
      <c r="O729" t="n">
        <v>36885.7</v>
      </c>
      <c r="P729" t="n">
        <v>155.19</v>
      </c>
      <c r="Q729" t="n">
        <v>204.25</v>
      </c>
      <c r="R729" t="n">
        <v>78.45999999999999</v>
      </c>
      <c r="S729" t="n">
        <v>17.37</v>
      </c>
      <c r="T729" t="n">
        <v>28023.6</v>
      </c>
      <c r="U729" t="n">
        <v>0.22</v>
      </c>
      <c r="V729" t="n">
        <v>0.6</v>
      </c>
      <c r="W729" t="n">
        <v>1.28</v>
      </c>
      <c r="X729" t="n">
        <v>1.82</v>
      </c>
      <c r="Y729" t="n">
        <v>1</v>
      </c>
      <c r="Z729" t="n">
        <v>10</v>
      </c>
    </row>
    <row r="730">
      <c r="A730" t="n">
        <v>2</v>
      </c>
      <c r="B730" t="n">
        <v>150</v>
      </c>
      <c r="C730" t="inlineStr">
        <is>
          <t xml:space="preserve">CONCLUIDO	</t>
        </is>
      </c>
      <c r="D730" t="n">
        <v>6.6108</v>
      </c>
      <c r="E730" t="n">
        <v>15.13</v>
      </c>
      <c r="F730" t="n">
        <v>8.130000000000001</v>
      </c>
      <c r="G730" t="n">
        <v>6.77</v>
      </c>
      <c r="H730" t="n">
        <v>0.09</v>
      </c>
      <c r="I730" t="n">
        <v>72</v>
      </c>
      <c r="J730" t="n">
        <v>297.7</v>
      </c>
      <c r="K730" t="n">
        <v>61.82</v>
      </c>
      <c r="L730" t="n">
        <v>1.5</v>
      </c>
      <c r="M730" t="n">
        <v>70</v>
      </c>
      <c r="N730" t="n">
        <v>84.37</v>
      </c>
      <c r="O730" t="n">
        <v>36949.99</v>
      </c>
      <c r="P730" t="n">
        <v>148.14</v>
      </c>
      <c r="Q730" t="n">
        <v>204.27</v>
      </c>
      <c r="R730" t="n">
        <v>66.51000000000001</v>
      </c>
      <c r="S730" t="n">
        <v>17.37</v>
      </c>
      <c r="T730" t="n">
        <v>22137.02</v>
      </c>
      <c r="U730" t="n">
        <v>0.26</v>
      </c>
      <c r="V730" t="n">
        <v>0.63</v>
      </c>
      <c r="W730" t="n">
        <v>1.25</v>
      </c>
      <c r="X730" t="n">
        <v>1.43</v>
      </c>
      <c r="Y730" t="n">
        <v>1</v>
      </c>
      <c r="Z730" t="n">
        <v>10</v>
      </c>
    </row>
    <row r="731">
      <c r="A731" t="n">
        <v>3</v>
      </c>
      <c r="B731" t="n">
        <v>150</v>
      </c>
      <c r="C731" t="inlineStr">
        <is>
          <t xml:space="preserve">CONCLUIDO	</t>
        </is>
      </c>
      <c r="D731" t="n">
        <v>7.0304</v>
      </c>
      <c r="E731" t="n">
        <v>14.22</v>
      </c>
      <c r="F731" t="n">
        <v>7.89</v>
      </c>
      <c r="G731" t="n">
        <v>7.89</v>
      </c>
      <c r="H731" t="n">
        <v>0.1</v>
      </c>
      <c r="I731" t="n">
        <v>60</v>
      </c>
      <c r="J731" t="n">
        <v>298.22</v>
      </c>
      <c r="K731" t="n">
        <v>61.82</v>
      </c>
      <c r="L731" t="n">
        <v>1.75</v>
      </c>
      <c r="M731" t="n">
        <v>58</v>
      </c>
      <c r="N731" t="n">
        <v>84.65000000000001</v>
      </c>
      <c r="O731" t="n">
        <v>37014.39</v>
      </c>
      <c r="P731" t="n">
        <v>143.75</v>
      </c>
      <c r="Q731" t="n">
        <v>204.19</v>
      </c>
      <c r="R731" t="n">
        <v>59.66</v>
      </c>
      <c r="S731" t="n">
        <v>17.37</v>
      </c>
      <c r="T731" t="n">
        <v>18770.33</v>
      </c>
      <c r="U731" t="n">
        <v>0.29</v>
      </c>
      <c r="V731" t="n">
        <v>0.65</v>
      </c>
      <c r="W731" t="n">
        <v>1.22</v>
      </c>
      <c r="X731" t="n">
        <v>1.2</v>
      </c>
      <c r="Y731" t="n">
        <v>1</v>
      </c>
      <c r="Z731" t="n">
        <v>10</v>
      </c>
    </row>
    <row r="732">
      <c r="A732" t="n">
        <v>4</v>
      </c>
      <c r="B732" t="n">
        <v>150</v>
      </c>
      <c r="C732" t="inlineStr">
        <is>
          <t xml:space="preserve">CONCLUIDO	</t>
        </is>
      </c>
      <c r="D732" t="n">
        <v>7.343</v>
      </c>
      <c r="E732" t="n">
        <v>13.62</v>
      </c>
      <c r="F732" t="n">
        <v>7.73</v>
      </c>
      <c r="G732" t="n">
        <v>8.92</v>
      </c>
      <c r="H732" t="n">
        <v>0.12</v>
      </c>
      <c r="I732" t="n">
        <v>52</v>
      </c>
      <c r="J732" t="n">
        <v>298.74</v>
      </c>
      <c r="K732" t="n">
        <v>61.82</v>
      </c>
      <c r="L732" t="n">
        <v>2</v>
      </c>
      <c r="M732" t="n">
        <v>50</v>
      </c>
      <c r="N732" t="n">
        <v>84.92</v>
      </c>
      <c r="O732" t="n">
        <v>37078.91</v>
      </c>
      <c r="P732" t="n">
        <v>140.78</v>
      </c>
      <c r="Q732" t="n">
        <v>204.21</v>
      </c>
      <c r="R732" t="n">
        <v>54.13</v>
      </c>
      <c r="S732" t="n">
        <v>17.37</v>
      </c>
      <c r="T732" t="n">
        <v>16045.88</v>
      </c>
      <c r="U732" t="n">
        <v>0.32</v>
      </c>
      <c r="V732" t="n">
        <v>0.66</v>
      </c>
      <c r="W732" t="n">
        <v>1.22</v>
      </c>
      <c r="X732" t="n">
        <v>1.04</v>
      </c>
      <c r="Y732" t="n">
        <v>1</v>
      </c>
      <c r="Z732" t="n">
        <v>10</v>
      </c>
    </row>
    <row r="733">
      <c r="A733" t="n">
        <v>5</v>
      </c>
      <c r="B733" t="n">
        <v>150</v>
      </c>
      <c r="C733" t="inlineStr">
        <is>
          <t xml:space="preserve">CONCLUIDO	</t>
        </is>
      </c>
      <c r="D733" t="n">
        <v>7.6415</v>
      </c>
      <c r="E733" t="n">
        <v>13.09</v>
      </c>
      <c r="F733" t="n">
        <v>7.59</v>
      </c>
      <c r="G733" t="n">
        <v>10.12</v>
      </c>
      <c r="H733" t="n">
        <v>0.13</v>
      </c>
      <c r="I733" t="n">
        <v>45</v>
      </c>
      <c r="J733" t="n">
        <v>299.26</v>
      </c>
      <c r="K733" t="n">
        <v>61.82</v>
      </c>
      <c r="L733" t="n">
        <v>2.25</v>
      </c>
      <c r="M733" t="n">
        <v>43</v>
      </c>
      <c r="N733" t="n">
        <v>85.19</v>
      </c>
      <c r="O733" t="n">
        <v>37143.54</v>
      </c>
      <c r="P733" t="n">
        <v>138.11</v>
      </c>
      <c r="Q733" t="n">
        <v>204.2</v>
      </c>
      <c r="R733" t="n">
        <v>49.86</v>
      </c>
      <c r="S733" t="n">
        <v>17.37</v>
      </c>
      <c r="T733" t="n">
        <v>13948.11</v>
      </c>
      <c r="U733" t="n">
        <v>0.35</v>
      </c>
      <c r="V733" t="n">
        <v>0.67</v>
      </c>
      <c r="W733" t="n">
        <v>1.21</v>
      </c>
      <c r="X733" t="n">
        <v>0.9</v>
      </c>
      <c r="Y733" t="n">
        <v>1</v>
      </c>
      <c r="Z733" t="n">
        <v>10</v>
      </c>
    </row>
    <row r="734">
      <c r="A734" t="n">
        <v>6</v>
      </c>
      <c r="B734" t="n">
        <v>150</v>
      </c>
      <c r="C734" t="inlineStr">
        <is>
          <t xml:space="preserve">CONCLUIDO	</t>
        </is>
      </c>
      <c r="D734" t="n">
        <v>7.8778</v>
      </c>
      <c r="E734" t="n">
        <v>12.69</v>
      </c>
      <c r="F734" t="n">
        <v>7.47</v>
      </c>
      <c r="G734" t="n">
        <v>11.21</v>
      </c>
      <c r="H734" t="n">
        <v>0.15</v>
      </c>
      <c r="I734" t="n">
        <v>40</v>
      </c>
      <c r="J734" t="n">
        <v>299.79</v>
      </c>
      <c r="K734" t="n">
        <v>61.82</v>
      </c>
      <c r="L734" t="n">
        <v>2.5</v>
      </c>
      <c r="M734" t="n">
        <v>38</v>
      </c>
      <c r="N734" t="n">
        <v>85.47</v>
      </c>
      <c r="O734" t="n">
        <v>37208.42</v>
      </c>
      <c r="P734" t="n">
        <v>135.94</v>
      </c>
      <c r="Q734" t="n">
        <v>204.19</v>
      </c>
      <c r="R734" t="n">
        <v>46.52</v>
      </c>
      <c r="S734" t="n">
        <v>17.37</v>
      </c>
      <c r="T734" t="n">
        <v>12301.13</v>
      </c>
      <c r="U734" t="n">
        <v>0.37</v>
      </c>
      <c r="V734" t="n">
        <v>0.68</v>
      </c>
      <c r="W734" t="n">
        <v>1.19</v>
      </c>
      <c r="X734" t="n">
        <v>0.78</v>
      </c>
      <c r="Y734" t="n">
        <v>1</v>
      </c>
      <c r="Z734" t="n">
        <v>10</v>
      </c>
    </row>
    <row r="735">
      <c r="A735" t="n">
        <v>7</v>
      </c>
      <c r="B735" t="n">
        <v>150</v>
      </c>
      <c r="C735" t="inlineStr">
        <is>
          <t xml:space="preserve">CONCLUIDO	</t>
        </is>
      </c>
      <c r="D735" t="n">
        <v>8.012499999999999</v>
      </c>
      <c r="E735" t="n">
        <v>12.48</v>
      </c>
      <c r="F735" t="n">
        <v>7.43</v>
      </c>
      <c r="G735" t="n">
        <v>12.05</v>
      </c>
      <c r="H735" t="n">
        <v>0.16</v>
      </c>
      <c r="I735" t="n">
        <v>37</v>
      </c>
      <c r="J735" t="n">
        <v>300.32</v>
      </c>
      <c r="K735" t="n">
        <v>61.82</v>
      </c>
      <c r="L735" t="n">
        <v>2.75</v>
      </c>
      <c r="M735" t="n">
        <v>35</v>
      </c>
      <c r="N735" t="n">
        <v>85.73999999999999</v>
      </c>
      <c r="O735" t="n">
        <v>37273.29</v>
      </c>
      <c r="P735" t="n">
        <v>135.08</v>
      </c>
      <c r="Q735" t="n">
        <v>204.23</v>
      </c>
      <c r="R735" t="n">
        <v>44.71</v>
      </c>
      <c r="S735" t="n">
        <v>17.37</v>
      </c>
      <c r="T735" t="n">
        <v>11409.98</v>
      </c>
      <c r="U735" t="n">
        <v>0.39</v>
      </c>
      <c r="V735" t="n">
        <v>0.6899999999999999</v>
      </c>
      <c r="W735" t="n">
        <v>1.2</v>
      </c>
      <c r="X735" t="n">
        <v>0.74</v>
      </c>
      <c r="Y735" t="n">
        <v>1</v>
      </c>
      <c r="Z735" t="n">
        <v>10</v>
      </c>
    </row>
    <row r="736">
      <c r="A736" t="n">
        <v>8</v>
      </c>
      <c r="B736" t="n">
        <v>150</v>
      </c>
      <c r="C736" t="inlineStr">
        <is>
          <t xml:space="preserve">CONCLUIDO	</t>
        </is>
      </c>
      <c r="D736" t="n">
        <v>8.2239</v>
      </c>
      <c r="E736" t="n">
        <v>12.16</v>
      </c>
      <c r="F736" t="n">
        <v>7.33</v>
      </c>
      <c r="G736" t="n">
        <v>13.33</v>
      </c>
      <c r="H736" t="n">
        <v>0.18</v>
      </c>
      <c r="I736" t="n">
        <v>33</v>
      </c>
      <c r="J736" t="n">
        <v>300.84</v>
      </c>
      <c r="K736" t="n">
        <v>61.82</v>
      </c>
      <c r="L736" t="n">
        <v>3</v>
      </c>
      <c r="M736" t="n">
        <v>31</v>
      </c>
      <c r="N736" t="n">
        <v>86.02</v>
      </c>
      <c r="O736" t="n">
        <v>37338.27</v>
      </c>
      <c r="P736" t="n">
        <v>133.23</v>
      </c>
      <c r="Q736" t="n">
        <v>204.15</v>
      </c>
      <c r="R736" t="n">
        <v>41.46</v>
      </c>
      <c r="S736" t="n">
        <v>17.37</v>
      </c>
      <c r="T736" t="n">
        <v>9808.98</v>
      </c>
      <c r="U736" t="n">
        <v>0.42</v>
      </c>
      <c r="V736" t="n">
        <v>0.7</v>
      </c>
      <c r="W736" t="n">
        <v>1.19</v>
      </c>
      <c r="X736" t="n">
        <v>0.64</v>
      </c>
      <c r="Y736" t="n">
        <v>1</v>
      </c>
      <c r="Z736" t="n">
        <v>10</v>
      </c>
    </row>
    <row r="737">
      <c r="A737" t="n">
        <v>9</v>
      </c>
      <c r="B737" t="n">
        <v>150</v>
      </c>
      <c r="C737" t="inlineStr">
        <is>
          <t xml:space="preserve">CONCLUIDO	</t>
        </is>
      </c>
      <c r="D737" t="n">
        <v>8.323700000000001</v>
      </c>
      <c r="E737" t="n">
        <v>12.01</v>
      </c>
      <c r="F737" t="n">
        <v>7.29</v>
      </c>
      <c r="G737" t="n">
        <v>14.12</v>
      </c>
      <c r="H737" t="n">
        <v>0.19</v>
      </c>
      <c r="I737" t="n">
        <v>31</v>
      </c>
      <c r="J737" t="n">
        <v>301.37</v>
      </c>
      <c r="K737" t="n">
        <v>61.82</v>
      </c>
      <c r="L737" t="n">
        <v>3.25</v>
      </c>
      <c r="M737" t="n">
        <v>29</v>
      </c>
      <c r="N737" t="n">
        <v>86.3</v>
      </c>
      <c r="O737" t="n">
        <v>37403.38</v>
      </c>
      <c r="P737" t="n">
        <v>132.53</v>
      </c>
      <c r="Q737" t="n">
        <v>204.19</v>
      </c>
      <c r="R737" t="n">
        <v>40.58</v>
      </c>
      <c r="S737" t="n">
        <v>17.37</v>
      </c>
      <c r="T737" t="n">
        <v>9377.26</v>
      </c>
      <c r="U737" t="n">
        <v>0.43</v>
      </c>
      <c r="V737" t="n">
        <v>0.7</v>
      </c>
      <c r="W737" t="n">
        <v>1.19</v>
      </c>
      <c r="X737" t="n">
        <v>0.6</v>
      </c>
      <c r="Y737" t="n">
        <v>1</v>
      </c>
      <c r="Z737" t="n">
        <v>10</v>
      </c>
    </row>
    <row r="738">
      <c r="A738" t="n">
        <v>10</v>
      </c>
      <c r="B738" t="n">
        <v>150</v>
      </c>
      <c r="C738" t="inlineStr">
        <is>
          <t xml:space="preserve">CONCLUIDO	</t>
        </is>
      </c>
      <c r="D738" t="n">
        <v>8.490600000000001</v>
      </c>
      <c r="E738" t="n">
        <v>11.78</v>
      </c>
      <c r="F738" t="n">
        <v>7.22</v>
      </c>
      <c r="G738" t="n">
        <v>15.48</v>
      </c>
      <c r="H738" t="n">
        <v>0.21</v>
      </c>
      <c r="I738" t="n">
        <v>28</v>
      </c>
      <c r="J738" t="n">
        <v>301.9</v>
      </c>
      <c r="K738" t="n">
        <v>61.82</v>
      </c>
      <c r="L738" t="n">
        <v>3.5</v>
      </c>
      <c r="M738" t="n">
        <v>26</v>
      </c>
      <c r="N738" t="n">
        <v>86.58</v>
      </c>
      <c r="O738" t="n">
        <v>37468.6</v>
      </c>
      <c r="P738" t="n">
        <v>131.2</v>
      </c>
      <c r="Q738" t="n">
        <v>204.14</v>
      </c>
      <c r="R738" t="n">
        <v>38.71</v>
      </c>
      <c r="S738" t="n">
        <v>17.37</v>
      </c>
      <c r="T738" t="n">
        <v>8458.610000000001</v>
      </c>
      <c r="U738" t="n">
        <v>0.45</v>
      </c>
      <c r="V738" t="n">
        <v>0.71</v>
      </c>
      <c r="W738" t="n">
        <v>1.17</v>
      </c>
      <c r="X738" t="n">
        <v>0.53</v>
      </c>
      <c r="Y738" t="n">
        <v>1</v>
      </c>
      <c r="Z738" t="n">
        <v>10</v>
      </c>
    </row>
    <row r="739">
      <c r="A739" t="n">
        <v>11</v>
      </c>
      <c r="B739" t="n">
        <v>150</v>
      </c>
      <c r="C739" t="inlineStr">
        <is>
          <t xml:space="preserve">CONCLUIDO	</t>
        </is>
      </c>
      <c r="D739" t="n">
        <v>8.595599999999999</v>
      </c>
      <c r="E739" t="n">
        <v>11.63</v>
      </c>
      <c r="F739" t="n">
        <v>7.19</v>
      </c>
      <c r="G739" t="n">
        <v>16.6</v>
      </c>
      <c r="H739" t="n">
        <v>0.22</v>
      </c>
      <c r="I739" t="n">
        <v>26</v>
      </c>
      <c r="J739" t="n">
        <v>302.43</v>
      </c>
      <c r="K739" t="n">
        <v>61.82</v>
      </c>
      <c r="L739" t="n">
        <v>3.75</v>
      </c>
      <c r="M739" t="n">
        <v>24</v>
      </c>
      <c r="N739" t="n">
        <v>86.86</v>
      </c>
      <c r="O739" t="n">
        <v>37533.94</v>
      </c>
      <c r="P739" t="n">
        <v>130.63</v>
      </c>
      <c r="Q739" t="n">
        <v>204.15</v>
      </c>
      <c r="R739" t="n">
        <v>37.34</v>
      </c>
      <c r="S739" t="n">
        <v>17.37</v>
      </c>
      <c r="T739" t="n">
        <v>7782.54</v>
      </c>
      <c r="U739" t="n">
        <v>0.47</v>
      </c>
      <c r="V739" t="n">
        <v>0.71</v>
      </c>
      <c r="W739" t="n">
        <v>1.18</v>
      </c>
      <c r="X739" t="n">
        <v>0.5</v>
      </c>
      <c r="Y739" t="n">
        <v>1</v>
      </c>
      <c r="Z739" t="n">
        <v>10</v>
      </c>
    </row>
    <row r="740">
      <c r="A740" t="n">
        <v>12</v>
      </c>
      <c r="B740" t="n">
        <v>150</v>
      </c>
      <c r="C740" t="inlineStr">
        <is>
          <t xml:space="preserve">CONCLUIDO	</t>
        </is>
      </c>
      <c r="D740" t="n">
        <v>8.6555</v>
      </c>
      <c r="E740" t="n">
        <v>11.55</v>
      </c>
      <c r="F740" t="n">
        <v>7.17</v>
      </c>
      <c r="G740" t="n">
        <v>17.2</v>
      </c>
      <c r="H740" t="n">
        <v>0.24</v>
      </c>
      <c r="I740" t="n">
        <v>25</v>
      </c>
      <c r="J740" t="n">
        <v>302.96</v>
      </c>
      <c r="K740" t="n">
        <v>61.82</v>
      </c>
      <c r="L740" t="n">
        <v>4</v>
      </c>
      <c r="M740" t="n">
        <v>23</v>
      </c>
      <c r="N740" t="n">
        <v>87.14</v>
      </c>
      <c r="O740" t="n">
        <v>37599.4</v>
      </c>
      <c r="P740" t="n">
        <v>130.09</v>
      </c>
      <c r="Q740" t="n">
        <v>204.2</v>
      </c>
      <c r="R740" t="n">
        <v>36.69</v>
      </c>
      <c r="S740" t="n">
        <v>17.37</v>
      </c>
      <c r="T740" t="n">
        <v>7463.32</v>
      </c>
      <c r="U740" t="n">
        <v>0.47</v>
      </c>
      <c r="V740" t="n">
        <v>0.71</v>
      </c>
      <c r="W740" t="n">
        <v>1.17</v>
      </c>
      <c r="X740" t="n">
        <v>0.47</v>
      </c>
      <c r="Y740" t="n">
        <v>1</v>
      </c>
      <c r="Z740" t="n">
        <v>10</v>
      </c>
    </row>
    <row r="741">
      <c r="A741" t="n">
        <v>13</v>
      </c>
      <c r="B741" t="n">
        <v>150</v>
      </c>
      <c r="C741" t="inlineStr">
        <is>
          <t xml:space="preserve">CONCLUIDO	</t>
        </is>
      </c>
      <c r="D741" t="n">
        <v>8.7666</v>
      </c>
      <c r="E741" t="n">
        <v>11.41</v>
      </c>
      <c r="F741" t="n">
        <v>7.13</v>
      </c>
      <c r="G741" t="n">
        <v>18.61</v>
      </c>
      <c r="H741" t="n">
        <v>0.25</v>
      </c>
      <c r="I741" t="n">
        <v>23</v>
      </c>
      <c r="J741" t="n">
        <v>303.49</v>
      </c>
      <c r="K741" t="n">
        <v>61.82</v>
      </c>
      <c r="L741" t="n">
        <v>4.25</v>
      </c>
      <c r="M741" t="n">
        <v>21</v>
      </c>
      <c r="N741" t="n">
        <v>87.42</v>
      </c>
      <c r="O741" t="n">
        <v>37664.98</v>
      </c>
      <c r="P741" t="n">
        <v>129.39</v>
      </c>
      <c r="Q741" t="n">
        <v>204.14</v>
      </c>
      <c r="R741" t="n">
        <v>35.76</v>
      </c>
      <c r="S741" t="n">
        <v>17.37</v>
      </c>
      <c r="T741" t="n">
        <v>7005.93</v>
      </c>
      <c r="U741" t="n">
        <v>0.49</v>
      </c>
      <c r="V741" t="n">
        <v>0.72</v>
      </c>
      <c r="W741" t="n">
        <v>1.17</v>
      </c>
      <c r="X741" t="n">
        <v>0.44</v>
      </c>
      <c r="Y741" t="n">
        <v>1</v>
      </c>
      <c r="Z741" t="n">
        <v>10</v>
      </c>
    </row>
    <row r="742">
      <c r="A742" t="n">
        <v>14</v>
      </c>
      <c r="B742" t="n">
        <v>150</v>
      </c>
      <c r="C742" t="inlineStr">
        <is>
          <t xml:space="preserve">CONCLUIDO	</t>
        </is>
      </c>
      <c r="D742" t="n">
        <v>8.8255</v>
      </c>
      <c r="E742" t="n">
        <v>11.33</v>
      </c>
      <c r="F742" t="n">
        <v>7.11</v>
      </c>
      <c r="G742" t="n">
        <v>19.39</v>
      </c>
      <c r="H742" t="n">
        <v>0.26</v>
      </c>
      <c r="I742" t="n">
        <v>22</v>
      </c>
      <c r="J742" t="n">
        <v>304.03</v>
      </c>
      <c r="K742" t="n">
        <v>61.82</v>
      </c>
      <c r="L742" t="n">
        <v>4.5</v>
      </c>
      <c r="M742" t="n">
        <v>20</v>
      </c>
      <c r="N742" t="n">
        <v>87.7</v>
      </c>
      <c r="O742" t="n">
        <v>37730.68</v>
      </c>
      <c r="P742" t="n">
        <v>129.01</v>
      </c>
      <c r="Q742" t="n">
        <v>204.17</v>
      </c>
      <c r="R742" t="n">
        <v>34.87</v>
      </c>
      <c r="S742" t="n">
        <v>17.37</v>
      </c>
      <c r="T742" t="n">
        <v>6567.73</v>
      </c>
      <c r="U742" t="n">
        <v>0.5</v>
      </c>
      <c r="V742" t="n">
        <v>0.72</v>
      </c>
      <c r="W742" t="n">
        <v>1.17</v>
      </c>
      <c r="X742" t="n">
        <v>0.42</v>
      </c>
      <c r="Y742" t="n">
        <v>1</v>
      </c>
      <c r="Z742" t="n">
        <v>10</v>
      </c>
    </row>
    <row r="743">
      <c r="A743" t="n">
        <v>15</v>
      </c>
      <c r="B743" t="n">
        <v>150</v>
      </c>
      <c r="C743" t="inlineStr">
        <is>
          <t xml:space="preserve">CONCLUIDO	</t>
        </is>
      </c>
      <c r="D743" t="n">
        <v>8.894399999999999</v>
      </c>
      <c r="E743" t="n">
        <v>11.24</v>
      </c>
      <c r="F743" t="n">
        <v>7.08</v>
      </c>
      <c r="G743" t="n">
        <v>20.23</v>
      </c>
      <c r="H743" t="n">
        <v>0.28</v>
      </c>
      <c r="I743" t="n">
        <v>21</v>
      </c>
      <c r="J743" t="n">
        <v>304.56</v>
      </c>
      <c r="K743" t="n">
        <v>61.82</v>
      </c>
      <c r="L743" t="n">
        <v>4.75</v>
      </c>
      <c r="M743" t="n">
        <v>19</v>
      </c>
      <c r="N743" t="n">
        <v>87.98999999999999</v>
      </c>
      <c r="O743" t="n">
        <v>37796.51</v>
      </c>
      <c r="P743" t="n">
        <v>128.28</v>
      </c>
      <c r="Q743" t="n">
        <v>204.16</v>
      </c>
      <c r="R743" t="n">
        <v>34</v>
      </c>
      <c r="S743" t="n">
        <v>17.37</v>
      </c>
      <c r="T743" t="n">
        <v>6135.26</v>
      </c>
      <c r="U743" t="n">
        <v>0.51</v>
      </c>
      <c r="V743" t="n">
        <v>0.72</v>
      </c>
      <c r="W743" t="n">
        <v>1.17</v>
      </c>
      <c r="X743" t="n">
        <v>0.39</v>
      </c>
      <c r="Y743" t="n">
        <v>1</v>
      </c>
      <c r="Z743" t="n">
        <v>10</v>
      </c>
    </row>
    <row r="744">
      <c r="A744" t="n">
        <v>16</v>
      </c>
      <c r="B744" t="n">
        <v>150</v>
      </c>
      <c r="C744" t="inlineStr">
        <is>
          <t xml:space="preserve">CONCLUIDO	</t>
        </is>
      </c>
      <c r="D744" t="n">
        <v>8.940099999999999</v>
      </c>
      <c r="E744" t="n">
        <v>11.19</v>
      </c>
      <c r="F744" t="n">
        <v>7.08</v>
      </c>
      <c r="G744" t="n">
        <v>21.23</v>
      </c>
      <c r="H744" t="n">
        <v>0.29</v>
      </c>
      <c r="I744" t="n">
        <v>20</v>
      </c>
      <c r="J744" t="n">
        <v>305.09</v>
      </c>
      <c r="K744" t="n">
        <v>61.82</v>
      </c>
      <c r="L744" t="n">
        <v>5</v>
      </c>
      <c r="M744" t="n">
        <v>18</v>
      </c>
      <c r="N744" t="n">
        <v>88.27</v>
      </c>
      <c r="O744" t="n">
        <v>37862.45</v>
      </c>
      <c r="P744" t="n">
        <v>128.23</v>
      </c>
      <c r="Q744" t="n">
        <v>204.15</v>
      </c>
      <c r="R744" t="n">
        <v>33.71</v>
      </c>
      <c r="S744" t="n">
        <v>17.37</v>
      </c>
      <c r="T744" t="n">
        <v>5996.54</v>
      </c>
      <c r="U744" t="n">
        <v>0.52</v>
      </c>
      <c r="V744" t="n">
        <v>0.72</v>
      </c>
      <c r="W744" t="n">
        <v>1.17</v>
      </c>
      <c r="X744" t="n">
        <v>0.39</v>
      </c>
      <c r="Y744" t="n">
        <v>1</v>
      </c>
      <c r="Z744" t="n">
        <v>10</v>
      </c>
    </row>
    <row r="745">
      <c r="A745" t="n">
        <v>17</v>
      </c>
      <c r="B745" t="n">
        <v>150</v>
      </c>
      <c r="C745" t="inlineStr">
        <is>
          <t xml:space="preserve">CONCLUIDO	</t>
        </is>
      </c>
      <c r="D745" t="n">
        <v>9.002000000000001</v>
      </c>
      <c r="E745" t="n">
        <v>11.11</v>
      </c>
      <c r="F745" t="n">
        <v>7.06</v>
      </c>
      <c r="G745" t="n">
        <v>22.28</v>
      </c>
      <c r="H745" t="n">
        <v>0.31</v>
      </c>
      <c r="I745" t="n">
        <v>19</v>
      </c>
      <c r="J745" t="n">
        <v>305.63</v>
      </c>
      <c r="K745" t="n">
        <v>61.82</v>
      </c>
      <c r="L745" t="n">
        <v>5.25</v>
      </c>
      <c r="M745" t="n">
        <v>17</v>
      </c>
      <c r="N745" t="n">
        <v>88.56</v>
      </c>
      <c r="O745" t="n">
        <v>37928.52</v>
      </c>
      <c r="P745" t="n">
        <v>127.83</v>
      </c>
      <c r="Q745" t="n">
        <v>204.14</v>
      </c>
      <c r="R745" t="n">
        <v>33.26</v>
      </c>
      <c r="S745" t="n">
        <v>17.37</v>
      </c>
      <c r="T745" t="n">
        <v>5778.63</v>
      </c>
      <c r="U745" t="n">
        <v>0.52</v>
      </c>
      <c r="V745" t="n">
        <v>0.72</v>
      </c>
      <c r="W745" t="n">
        <v>1.17</v>
      </c>
      <c r="X745" t="n">
        <v>0.36</v>
      </c>
      <c r="Y745" t="n">
        <v>1</v>
      </c>
      <c r="Z745" t="n">
        <v>10</v>
      </c>
    </row>
    <row r="746">
      <c r="A746" t="n">
        <v>18</v>
      </c>
      <c r="B746" t="n">
        <v>150</v>
      </c>
      <c r="C746" t="inlineStr">
        <is>
          <t xml:space="preserve">CONCLUIDO	</t>
        </is>
      </c>
      <c r="D746" t="n">
        <v>9.077199999999999</v>
      </c>
      <c r="E746" t="n">
        <v>11.02</v>
      </c>
      <c r="F746" t="n">
        <v>7.02</v>
      </c>
      <c r="G746" t="n">
        <v>23.4</v>
      </c>
      <c r="H746" t="n">
        <v>0.32</v>
      </c>
      <c r="I746" t="n">
        <v>18</v>
      </c>
      <c r="J746" t="n">
        <v>306.17</v>
      </c>
      <c r="K746" t="n">
        <v>61.82</v>
      </c>
      <c r="L746" t="n">
        <v>5.5</v>
      </c>
      <c r="M746" t="n">
        <v>16</v>
      </c>
      <c r="N746" t="n">
        <v>88.84</v>
      </c>
      <c r="O746" t="n">
        <v>37994.72</v>
      </c>
      <c r="P746" t="n">
        <v>127.14</v>
      </c>
      <c r="Q746" t="n">
        <v>204.16</v>
      </c>
      <c r="R746" t="n">
        <v>31.89</v>
      </c>
      <c r="S746" t="n">
        <v>17.37</v>
      </c>
      <c r="T746" t="n">
        <v>5098.6</v>
      </c>
      <c r="U746" t="n">
        <v>0.54</v>
      </c>
      <c r="V746" t="n">
        <v>0.73</v>
      </c>
      <c r="W746" t="n">
        <v>1.17</v>
      </c>
      <c r="X746" t="n">
        <v>0.33</v>
      </c>
      <c r="Y746" t="n">
        <v>1</v>
      </c>
      <c r="Z746" t="n">
        <v>10</v>
      </c>
    </row>
    <row r="747">
      <c r="A747" t="n">
        <v>19</v>
      </c>
      <c r="B747" t="n">
        <v>150</v>
      </c>
      <c r="C747" t="inlineStr">
        <is>
          <t xml:space="preserve">CONCLUIDO	</t>
        </is>
      </c>
      <c r="D747" t="n">
        <v>9.1271</v>
      </c>
      <c r="E747" t="n">
        <v>10.96</v>
      </c>
      <c r="F747" t="n">
        <v>7.01</v>
      </c>
      <c r="G747" t="n">
        <v>24.76</v>
      </c>
      <c r="H747" t="n">
        <v>0.33</v>
      </c>
      <c r="I747" t="n">
        <v>17</v>
      </c>
      <c r="J747" t="n">
        <v>306.7</v>
      </c>
      <c r="K747" t="n">
        <v>61.82</v>
      </c>
      <c r="L747" t="n">
        <v>5.75</v>
      </c>
      <c r="M747" t="n">
        <v>15</v>
      </c>
      <c r="N747" t="n">
        <v>89.13</v>
      </c>
      <c r="O747" t="n">
        <v>38061.04</v>
      </c>
      <c r="P747" t="n">
        <v>126.92</v>
      </c>
      <c r="Q747" t="n">
        <v>204.16</v>
      </c>
      <c r="R747" t="n">
        <v>31.8</v>
      </c>
      <c r="S747" t="n">
        <v>17.37</v>
      </c>
      <c r="T747" t="n">
        <v>5059.32</v>
      </c>
      <c r="U747" t="n">
        <v>0.55</v>
      </c>
      <c r="V747" t="n">
        <v>0.73</v>
      </c>
      <c r="W747" t="n">
        <v>1.17</v>
      </c>
      <c r="X747" t="n">
        <v>0.32</v>
      </c>
      <c r="Y747" t="n">
        <v>1</v>
      </c>
      <c r="Z747" t="n">
        <v>10</v>
      </c>
    </row>
    <row r="748">
      <c r="A748" t="n">
        <v>20</v>
      </c>
      <c r="B748" t="n">
        <v>150</v>
      </c>
      <c r="C748" t="inlineStr">
        <is>
          <t xml:space="preserve">CONCLUIDO	</t>
        </is>
      </c>
      <c r="D748" t="n">
        <v>9.1273</v>
      </c>
      <c r="E748" t="n">
        <v>10.96</v>
      </c>
      <c r="F748" t="n">
        <v>7.01</v>
      </c>
      <c r="G748" t="n">
        <v>24.76</v>
      </c>
      <c r="H748" t="n">
        <v>0.35</v>
      </c>
      <c r="I748" t="n">
        <v>17</v>
      </c>
      <c r="J748" t="n">
        <v>307.24</v>
      </c>
      <c r="K748" t="n">
        <v>61.82</v>
      </c>
      <c r="L748" t="n">
        <v>6</v>
      </c>
      <c r="M748" t="n">
        <v>15</v>
      </c>
      <c r="N748" t="n">
        <v>89.42</v>
      </c>
      <c r="O748" t="n">
        <v>38127.48</v>
      </c>
      <c r="P748" t="n">
        <v>126.96</v>
      </c>
      <c r="Q748" t="n">
        <v>204.16</v>
      </c>
      <c r="R748" t="n">
        <v>31.9</v>
      </c>
      <c r="S748" t="n">
        <v>17.37</v>
      </c>
      <c r="T748" t="n">
        <v>5108</v>
      </c>
      <c r="U748" t="n">
        <v>0.54</v>
      </c>
      <c r="V748" t="n">
        <v>0.73</v>
      </c>
      <c r="W748" t="n">
        <v>1.16</v>
      </c>
      <c r="X748" t="n">
        <v>0.32</v>
      </c>
      <c r="Y748" t="n">
        <v>1</v>
      </c>
      <c r="Z748" t="n">
        <v>10</v>
      </c>
    </row>
    <row r="749">
      <c r="A749" t="n">
        <v>21</v>
      </c>
      <c r="B749" t="n">
        <v>150</v>
      </c>
      <c r="C749" t="inlineStr">
        <is>
          <t xml:space="preserve">CONCLUIDO	</t>
        </is>
      </c>
      <c r="D749" t="n">
        <v>9.1797</v>
      </c>
      <c r="E749" t="n">
        <v>10.89</v>
      </c>
      <c r="F749" t="n">
        <v>7.01</v>
      </c>
      <c r="G749" t="n">
        <v>26.28</v>
      </c>
      <c r="H749" t="n">
        <v>0.36</v>
      </c>
      <c r="I749" t="n">
        <v>16</v>
      </c>
      <c r="J749" t="n">
        <v>307.78</v>
      </c>
      <c r="K749" t="n">
        <v>61.82</v>
      </c>
      <c r="L749" t="n">
        <v>6.25</v>
      </c>
      <c r="M749" t="n">
        <v>14</v>
      </c>
      <c r="N749" t="n">
        <v>89.70999999999999</v>
      </c>
      <c r="O749" t="n">
        <v>38194.05</v>
      </c>
      <c r="P749" t="n">
        <v>126.74</v>
      </c>
      <c r="Q749" t="n">
        <v>204.14</v>
      </c>
      <c r="R749" t="n">
        <v>31.51</v>
      </c>
      <c r="S749" t="n">
        <v>17.37</v>
      </c>
      <c r="T749" t="n">
        <v>4916.03</v>
      </c>
      <c r="U749" t="n">
        <v>0.55</v>
      </c>
      <c r="V749" t="n">
        <v>0.73</v>
      </c>
      <c r="W749" t="n">
        <v>1.17</v>
      </c>
      <c r="X749" t="n">
        <v>0.32</v>
      </c>
      <c r="Y749" t="n">
        <v>1</v>
      </c>
      <c r="Z749" t="n">
        <v>10</v>
      </c>
    </row>
    <row r="750">
      <c r="A750" t="n">
        <v>22</v>
      </c>
      <c r="B750" t="n">
        <v>150</v>
      </c>
      <c r="C750" t="inlineStr">
        <is>
          <t xml:space="preserve">CONCLUIDO	</t>
        </is>
      </c>
      <c r="D750" t="n">
        <v>9.245900000000001</v>
      </c>
      <c r="E750" t="n">
        <v>10.82</v>
      </c>
      <c r="F750" t="n">
        <v>6.99</v>
      </c>
      <c r="G750" t="n">
        <v>27.94</v>
      </c>
      <c r="H750" t="n">
        <v>0.38</v>
      </c>
      <c r="I750" t="n">
        <v>15</v>
      </c>
      <c r="J750" t="n">
        <v>308.32</v>
      </c>
      <c r="K750" t="n">
        <v>61.82</v>
      </c>
      <c r="L750" t="n">
        <v>6.5</v>
      </c>
      <c r="M750" t="n">
        <v>13</v>
      </c>
      <c r="N750" t="n">
        <v>90</v>
      </c>
      <c r="O750" t="n">
        <v>38260.74</v>
      </c>
      <c r="P750" t="n">
        <v>126.28</v>
      </c>
      <c r="Q750" t="n">
        <v>204.15</v>
      </c>
      <c r="R750" t="n">
        <v>31.18</v>
      </c>
      <c r="S750" t="n">
        <v>17.37</v>
      </c>
      <c r="T750" t="n">
        <v>4758.21</v>
      </c>
      <c r="U750" t="n">
        <v>0.5600000000000001</v>
      </c>
      <c r="V750" t="n">
        <v>0.73</v>
      </c>
      <c r="W750" t="n">
        <v>1.16</v>
      </c>
      <c r="X750" t="n">
        <v>0.29</v>
      </c>
      <c r="Y750" t="n">
        <v>1</v>
      </c>
      <c r="Z750" t="n">
        <v>10</v>
      </c>
    </row>
    <row r="751">
      <c r="A751" t="n">
        <v>23</v>
      </c>
      <c r="B751" t="n">
        <v>150</v>
      </c>
      <c r="C751" t="inlineStr">
        <is>
          <t xml:space="preserve">CONCLUIDO	</t>
        </is>
      </c>
      <c r="D751" t="n">
        <v>9.267099999999999</v>
      </c>
      <c r="E751" t="n">
        <v>10.79</v>
      </c>
      <c r="F751" t="n">
        <v>6.96</v>
      </c>
      <c r="G751" t="n">
        <v>27.84</v>
      </c>
      <c r="H751" t="n">
        <v>0.39</v>
      </c>
      <c r="I751" t="n">
        <v>15</v>
      </c>
      <c r="J751" t="n">
        <v>308.86</v>
      </c>
      <c r="K751" t="n">
        <v>61.82</v>
      </c>
      <c r="L751" t="n">
        <v>6.75</v>
      </c>
      <c r="M751" t="n">
        <v>13</v>
      </c>
      <c r="N751" t="n">
        <v>90.29000000000001</v>
      </c>
      <c r="O751" t="n">
        <v>38327.57</v>
      </c>
      <c r="P751" t="n">
        <v>125.82</v>
      </c>
      <c r="Q751" t="n">
        <v>204.18</v>
      </c>
      <c r="R751" t="n">
        <v>30.25</v>
      </c>
      <c r="S751" t="n">
        <v>17.37</v>
      </c>
      <c r="T751" t="n">
        <v>4292.38</v>
      </c>
      <c r="U751" t="n">
        <v>0.57</v>
      </c>
      <c r="V751" t="n">
        <v>0.73</v>
      </c>
      <c r="W751" t="n">
        <v>1.16</v>
      </c>
      <c r="X751" t="n">
        <v>0.27</v>
      </c>
      <c r="Y751" t="n">
        <v>1</v>
      </c>
      <c r="Z751" t="n">
        <v>10</v>
      </c>
    </row>
    <row r="752">
      <c r="A752" t="n">
        <v>24</v>
      </c>
      <c r="B752" t="n">
        <v>150</v>
      </c>
      <c r="C752" t="inlineStr">
        <is>
          <t xml:space="preserve">CONCLUIDO	</t>
        </is>
      </c>
      <c r="D752" t="n">
        <v>9.3209</v>
      </c>
      <c r="E752" t="n">
        <v>10.73</v>
      </c>
      <c r="F752" t="n">
        <v>6.95</v>
      </c>
      <c r="G752" t="n">
        <v>29.8</v>
      </c>
      <c r="H752" t="n">
        <v>0.4</v>
      </c>
      <c r="I752" t="n">
        <v>14</v>
      </c>
      <c r="J752" t="n">
        <v>309.41</v>
      </c>
      <c r="K752" t="n">
        <v>61.82</v>
      </c>
      <c r="L752" t="n">
        <v>7</v>
      </c>
      <c r="M752" t="n">
        <v>12</v>
      </c>
      <c r="N752" t="n">
        <v>90.59</v>
      </c>
      <c r="O752" t="n">
        <v>38394.52</v>
      </c>
      <c r="P752" t="n">
        <v>125.61</v>
      </c>
      <c r="Q752" t="n">
        <v>204.15</v>
      </c>
      <c r="R752" t="n">
        <v>30.12</v>
      </c>
      <c r="S752" t="n">
        <v>17.37</v>
      </c>
      <c r="T752" t="n">
        <v>4232.15</v>
      </c>
      <c r="U752" t="n">
        <v>0.58</v>
      </c>
      <c r="V752" t="n">
        <v>0.73</v>
      </c>
      <c r="W752" t="n">
        <v>1.16</v>
      </c>
      <c r="X752" t="n">
        <v>0.26</v>
      </c>
      <c r="Y752" t="n">
        <v>1</v>
      </c>
      <c r="Z752" t="n">
        <v>10</v>
      </c>
    </row>
    <row r="753">
      <c r="A753" t="n">
        <v>25</v>
      </c>
      <c r="B753" t="n">
        <v>150</v>
      </c>
      <c r="C753" t="inlineStr">
        <is>
          <t xml:space="preserve">CONCLUIDO	</t>
        </is>
      </c>
      <c r="D753" t="n">
        <v>9.329599999999999</v>
      </c>
      <c r="E753" t="n">
        <v>10.72</v>
      </c>
      <c r="F753" t="n">
        <v>6.94</v>
      </c>
      <c r="G753" t="n">
        <v>29.76</v>
      </c>
      <c r="H753" t="n">
        <v>0.42</v>
      </c>
      <c r="I753" t="n">
        <v>14</v>
      </c>
      <c r="J753" t="n">
        <v>309.95</v>
      </c>
      <c r="K753" t="n">
        <v>61.82</v>
      </c>
      <c r="L753" t="n">
        <v>7.25</v>
      </c>
      <c r="M753" t="n">
        <v>12</v>
      </c>
      <c r="N753" t="n">
        <v>90.88</v>
      </c>
      <c r="O753" t="n">
        <v>38461.6</v>
      </c>
      <c r="P753" t="n">
        <v>125.48</v>
      </c>
      <c r="Q753" t="n">
        <v>204.16</v>
      </c>
      <c r="R753" t="n">
        <v>29.73</v>
      </c>
      <c r="S753" t="n">
        <v>17.37</v>
      </c>
      <c r="T753" t="n">
        <v>4035.07</v>
      </c>
      <c r="U753" t="n">
        <v>0.58</v>
      </c>
      <c r="V753" t="n">
        <v>0.74</v>
      </c>
      <c r="W753" t="n">
        <v>1.16</v>
      </c>
      <c r="X753" t="n">
        <v>0.25</v>
      </c>
      <c r="Y753" t="n">
        <v>1</v>
      </c>
      <c r="Z753" t="n">
        <v>10</v>
      </c>
    </row>
    <row r="754">
      <c r="A754" t="n">
        <v>26</v>
      </c>
      <c r="B754" t="n">
        <v>150</v>
      </c>
      <c r="C754" t="inlineStr">
        <is>
          <t xml:space="preserve">CONCLUIDO	</t>
        </is>
      </c>
      <c r="D754" t="n">
        <v>9.392099999999999</v>
      </c>
      <c r="E754" t="n">
        <v>10.65</v>
      </c>
      <c r="F754" t="n">
        <v>6.93</v>
      </c>
      <c r="G754" t="n">
        <v>31.97</v>
      </c>
      <c r="H754" t="n">
        <v>0.43</v>
      </c>
      <c r="I754" t="n">
        <v>13</v>
      </c>
      <c r="J754" t="n">
        <v>310.5</v>
      </c>
      <c r="K754" t="n">
        <v>61.82</v>
      </c>
      <c r="L754" t="n">
        <v>7.5</v>
      </c>
      <c r="M754" t="n">
        <v>11</v>
      </c>
      <c r="N754" t="n">
        <v>91.18000000000001</v>
      </c>
      <c r="O754" t="n">
        <v>38528.81</v>
      </c>
      <c r="P754" t="n">
        <v>125.03</v>
      </c>
      <c r="Q754" t="n">
        <v>204.22</v>
      </c>
      <c r="R754" t="n">
        <v>29.2</v>
      </c>
      <c r="S754" t="n">
        <v>17.37</v>
      </c>
      <c r="T754" t="n">
        <v>3777.07</v>
      </c>
      <c r="U754" t="n">
        <v>0.59</v>
      </c>
      <c r="V754" t="n">
        <v>0.74</v>
      </c>
      <c r="W754" t="n">
        <v>1.16</v>
      </c>
      <c r="X754" t="n">
        <v>0.24</v>
      </c>
      <c r="Y754" t="n">
        <v>1</v>
      </c>
      <c r="Z754" t="n">
        <v>10</v>
      </c>
    </row>
    <row r="755">
      <c r="A755" t="n">
        <v>27</v>
      </c>
      <c r="B755" t="n">
        <v>150</v>
      </c>
      <c r="C755" t="inlineStr">
        <is>
          <t xml:space="preserve">CONCLUIDO	</t>
        </is>
      </c>
      <c r="D755" t="n">
        <v>9.388400000000001</v>
      </c>
      <c r="E755" t="n">
        <v>10.65</v>
      </c>
      <c r="F755" t="n">
        <v>6.93</v>
      </c>
      <c r="G755" t="n">
        <v>31.99</v>
      </c>
      <c r="H755" t="n">
        <v>0.44</v>
      </c>
      <c r="I755" t="n">
        <v>13</v>
      </c>
      <c r="J755" t="n">
        <v>311.04</v>
      </c>
      <c r="K755" t="n">
        <v>61.82</v>
      </c>
      <c r="L755" t="n">
        <v>7.75</v>
      </c>
      <c r="M755" t="n">
        <v>11</v>
      </c>
      <c r="N755" t="n">
        <v>91.47</v>
      </c>
      <c r="O755" t="n">
        <v>38596.15</v>
      </c>
      <c r="P755" t="n">
        <v>125.18</v>
      </c>
      <c r="Q755" t="n">
        <v>204.17</v>
      </c>
      <c r="R755" t="n">
        <v>29.34</v>
      </c>
      <c r="S755" t="n">
        <v>17.37</v>
      </c>
      <c r="T755" t="n">
        <v>3849.11</v>
      </c>
      <c r="U755" t="n">
        <v>0.59</v>
      </c>
      <c r="V755" t="n">
        <v>0.74</v>
      </c>
      <c r="W755" t="n">
        <v>1.16</v>
      </c>
      <c r="X755" t="n">
        <v>0.24</v>
      </c>
      <c r="Y755" t="n">
        <v>1</v>
      </c>
      <c r="Z755" t="n">
        <v>10</v>
      </c>
    </row>
    <row r="756">
      <c r="A756" t="n">
        <v>28</v>
      </c>
      <c r="B756" t="n">
        <v>150</v>
      </c>
      <c r="C756" t="inlineStr">
        <is>
          <t xml:space="preserve">CONCLUIDO	</t>
        </is>
      </c>
      <c r="D756" t="n">
        <v>9.387</v>
      </c>
      <c r="E756" t="n">
        <v>10.65</v>
      </c>
      <c r="F756" t="n">
        <v>6.93</v>
      </c>
      <c r="G756" t="n">
        <v>32</v>
      </c>
      <c r="H756" t="n">
        <v>0.46</v>
      </c>
      <c r="I756" t="n">
        <v>13</v>
      </c>
      <c r="J756" t="n">
        <v>311.59</v>
      </c>
      <c r="K756" t="n">
        <v>61.82</v>
      </c>
      <c r="L756" t="n">
        <v>8</v>
      </c>
      <c r="M756" t="n">
        <v>11</v>
      </c>
      <c r="N756" t="n">
        <v>91.77</v>
      </c>
      <c r="O756" t="n">
        <v>38663.62</v>
      </c>
      <c r="P756" t="n">
        <v>125.08</v>
      </c>
      <c r="Q756" t="n">
        <v>204.14</v>
      </c>
      <c r="R756" t="n">
        <v>29.47</v>
      </c>
      <c r="S756" t="n">
        <v>17.37</v>
      </c>
      <c r="T756" t="n">
        <v>3910.59</v>
      </c>
      <c r="U756" t="n">
        <v>0.59</v>
      </c>
      <c r="V756" t="n">
        <v>0.74</v>
      </c>
      <c r="W756" t="n">
        <v>1.16</v>
      </c>
      <c r="X756" t="n">
        <v>0.24</v>
      </c>
      <c r="Y756" t="n">
        <v>1</v>
      </c>
      <c r="Z756" t="n">
        <v>10</v>
      </c>
    </row>
    <row r="757">
      <c r="A757" t="n">
        <v>29</v>
      </c>
      <c r="B757" t="n">
        <v>150</v>
      </c>
      <c r="C757" t="inlineStr">
        <is>
          <t xml:space="preserve">CONCLUIDO	</t>
        </is>
      </c>
      <c r="D757" t="n">
        <v>9.452</v>
      </c>
      <c r="E757" t="n">
        <v>10.58</v>
      </c>
      <c r="F757" t="n">
        <v>6.92</v>
      </c>
      <c r="G757" t="n">
        <v>34.58</v>
      </c>
      <c r="H757" t="n">
        <v>0.47</v>
      </c>
      <c r="I757" t="n">
        <v>12</v>
      </c>
      <c r="J757" t="n">
        <v>312.14</v>
      </c>
      <c r="K757" t="n">
        <v>61.82</v>
      </c>
      <c r="L757" t="n">
        <v>8.25</v>
      </c>
      <c r="M757" t="n">
        <v>10</v>
      </c>
      <c r="N757" t="n">
        <v>92.06999999999999</v>
      </c>
      <c r="O757" t="n">
        <v>38731.35</v>
      </c>
      <c r="P757" t="n">
        <v>124.78</v>
      </c>
      <c r="Q757" t="n">
        <v>204.15</v>
      </c>
      <c r="R757" t="n">
        <v>28.95</v>
      </c>
      <c r="S757" t="n">
        <v>17.37</v>
      </c>
      <c r="T757" t="n">
        <v>3656.73</v>
      </c>
      <c r="U757" t="n">
        <v>0.6</v>
      </c>
      <c r="V757" t="n">
        <v>0.74</v>
      </c>
      <c r="W757" t="n">
        <v>1.15</v>
      </c>
      <c r="X757" t="n">
        <v>0.22</v>
      </c>
      <c r="Y757" t="n">
        <v>1</v>
      </c>
      <c r="Z757" t="n">
        <v>10</v>
      </c>
    </row>
    <row r="758">
      <c r="A758" t="n">
        <v>30</v>
      </c>
      <c r="B758" t="n">
        <v>150</v>
      </c>
      <c r="C758" t="inlineStr">
        <is>
          <t xml:space="preserve">CONCLUIDO	</t>
        </is>
      </c>
      <c r="D758" t="n">
        <v>9.4533</v>
      </c>
      <c r="E758" t="n">
        <v>10.58</v>
      </c>
      <c r="F758" t="n">
        <v>6.91</v>
      </c>
      <c r="G758" t="n">
        <v>34.57</v>
      </c>
      <c r="H758" t="n">
        <v>0.48</v>
      </c>
      <c r="I758" t="n">
        <v>12</v>
      </c>
      <c r="J758" t="n">
        <v>312.69</v>
      </c>
      <c r="K758" t="n">
        <v>61.82</v>
      </c>
      <c r="L758" t="n">
        <v>8.5</v>
      </c>
      <c r="M758" t="n">
        <v>10</v>
      </c>
      <c r="N758" t="n">
        <v>92.37</v>
      </c>
      <c r="O758" t="n">
        <v>38799.09</v>
      </c>
      <c r="P758" t="n">
        <v>124.77</v>
      </c>
      <c r="Q758" t="n">
        <v>204.14</v>
      </c>
      <c r="R758" t="n">
        <v>28.75</v>
      </c>
      <c r="S758" t="n">
        <v>17.37</v>
      </c>
      <c r="T758" t="n">
        <v>3558.33</v>
      </c>
      <c r="U758" t="n">
        <v>0.6</v>
      </c>
      <c r="V758" t="n">
        <v>0.74</v>
      </c>
      <c r="W758" t="n">
        <v>1.16</v>
      </c>
      <c r="X758" t="n">
        <v>0.22</v>
      </c>
      <c r="Y758" t="n">
        <v>1</v>
      </c>
      <c r="Z758" t="n">
        <v>10</v>
      </c>
    </row>
    <row r="759">
      <c r="A759" t="n">
        <v>31</v>
      </c>
      <c r="B759" t="n">
        <v>150</v>
      </c>
      <c r="C759" t="inlineStr">
        <is>
          <t xml:space="preserve">CONCLUIDO	</t>
        </is>
      </c>
      <c r="D759" t="n">
        <v>9.450799999999999</v>
      </c>
      <c r="E759" t="n">
        <v>10.58</v>
      </c>
      <c r="F759" t="n">
        <v>6.92</v>
      </c>
      <c r="G759" t="n">
        <v>34.59</v>
      </c>
      <c r="H759" t="n">
        <v>0.5</v>
      </c>
      <c r="I759" t="n">
        <v>12</v>
      </c>
      <c r="J759" t="n">
        <v>313.24</v>
      </c>
      <c r="K759" t="n">
        <v>61.82</v>
      </c>
      <c r="L759" t="n">
        <v>8.75</v>
      </c>
      <c r="M759" t="n">
        <v>10</v>
      </c>
      <c r="N759" t="n">
        <v>92.67</v>
      </c>
      <c r="O759" t="n">
        <v>38866.96</v>
      </c>
      <c r="P759" t="n">
        <v>124.7</v>
      </c>
      <c r="Q759" t="n">
        <v>204.16</v>
      </c>
      <c r="R759" t="n">
        <v>28.77</v>
      </c>
      <c r="S759" t="n">
        <v>17.37</v>
      </c>
      <c r="T759" t="n">
        <v>3567.41</v>
      </c>
      <c r="U759" t="n">
        <v>0.6</v>
      </c>
      <c r="V759" t="n">
        <v>0.74</v>
      </c>
      <c r="W759" t="n">
        <v>1.16</v>
      </c>
      <c r="X759" t="n">
        <v>0.23</v>
      </c>
      <c r="Y759" t="n">
        <v>1</v>
      </c>
      <c r="Z759" t="n">
        <v>10</v>
      </c>
    </row>
    <row r="760">
      <c r="A760" t="n">
        <v>32</v>
      </c>
      <c r="B760" t="n">
        <v>150</v>
      </c>
      <c r="C760" t="inlineStr">
        <is>
          <t xml:space="preserve">CONCLUIDO	</t>
        </is>
      </c>
      <c r="D760" t="n">
        <v>9.5329</v>
      </c>
      <c r="E760" t="n">
        <v>10.49</v>
      </c>
      <c r="F760" t="n">
        <v>6.88</v>
      </c>
      <c r="G760" t="n">
        <v>37.54</v>
      </c>
      <c r="H760" t="n">
        <v>0.51</v>
      </c>
      <c r="I760" t="n">
        <v>11</v>
      </c>
      <c r="J760" t="n">
        <v>313.79</v>
      </c>
      <c r="K760" t="n">
        <v>61.82</v>
      </c>
      <c r="L760" t="n">
        <v>9</v>
      </c>
      <c r="M760" t="n">
        <v>9</v>
      </c>
      <c r="N760" t="n">
        <v>92.97</v>
      </c>
      <c r="O760" t="n">
        <v>38934.97</v>
      </c>
      <c r="P760" t="n">
        <v>123.92</v>
      </c>
      <c r="Q760" t="n">
        <v>204.14</v>
      </c>
      <c r="R760" t="n">
        <v>27.6</v>
      </c>
      <c r="S760" t="n">
        <v>17.37</v>
      </c>
      <c r="T760" t="n">
        <v>2989.15</v>
      </c>
      <c r="U760" t="n">
        <v>0.63</v>
      </c>
      <c r="V760" t="n">
        <v>0.74</v>
      </c>
      <c r="W760" t="n">
        <v>1.16</v>
      </c>
      <c r="X760" t="n">
        <v>0.19</v>
      </c>
      <c r="Y760" t="n">
        <v>1</v>
      </c>
      <c r="Z760" t="n">
        <v>10</v>
      </c>
    </row>
    <row r="761">
      <c r="A761" t="n">
        <v>33</v>
      </c>
      <c r="B761" t="n">
        <v>150</v>
      </c>
      <c r="C761" t="inlineStr">
        <is>
          <t xml:space="preserve">CONCLUIDO	</t>
        </is>
      </c>
      <c r="D761" t="n">
        <v>9.5334</v>
      </c>
      <c r="E761" t="n">
        <v>10.49</v>
      </c>
      <c r="F761" t="n">
        <v>6.88</v>
      </c>
      <c r="G761" t="n">
        <v>37.53</v>
      </c>
      <c r="H761" t="n">
        <v>0.52</v>
      </c>
      <c r="I761" t="n">
        <v>11</v>
      </c>
      <c r="J761" t="n">
        <v>314.34</v>
      </c>
      <c r="K761" t="n">
        <v>61.82</v>
      </c>
      <c r="L761" t="n">
        <v>9.25</v>
      </c>
      <c r="M761" t="n">
        <v>9</v>
      </c>
      <c r="N761" t="n">
        <v>93.27</v>
      </c>
      <c r="O761" t="n">
        <v>39003.11</v>
      </c>
      <c r="P761" t="n">
        <v>123.92</v>
      </c>
      <c r="Q761" t="n">
        <v>204.15</v>
      </c>
      <c r="R761" t="n">
        <v>27.71</v>
      </c>
      <c r="S761" t="n">
        <v>17.37</v>
      </c>
      <c r="T761" t="n">
        <v>3043.56</v>
      </c>
      <c r="U761" t="n">
        <v>0.63</v>
      </c>
      <c r="V761" t="n">
        <v>0.74</v>
      </c>
      <c r="W761" t="n">
        <v>1.15</v>
      </c>
      <c r="X761" t="n">
        <v>0.19</v>
      </c>
      <c r="Y761" t="n">
        <v>1</v>
      </c>
      <c r="Z761" t="n">
        <v>10</v>
      </c>
    </row>
    <row r="762">
      <c r="A762" t="n">
        <v>34</v>
      </c>
      <c r="B762" t="n">
        <v>150</v>
      </c>
      <c r="C762" t="inlineStr">
        <is>
          <t xml:space="preserve">CONCLUIDO	</t>
        </is>
      </c>
      <c r="D762" t="n">
        <v>9.527799999999999</v>
      </c>
      <c r="E762" t="n">
        <v>10.5</v>
      </c>
      <c r="F762" t="n">
        <v>6.89</v>
      </c>
      <c r="G762" t="n">
        <v>37.57</v>
      </c>
      <c r="H762" t="n">
        <v>0.54</v>
      </c>
      <c r="I762" t="n">
        <v>11</v>
      </c>
      <c r="J762" t="n">
        <v>314.9</v>
      </c>
      <c r="K762" t="n">
        <v>61.82</v>
      </c>
      <c r="L762" t="n">
        <v>9.5</v>
      </c>
      <c r="M762" t="n">
        <v>9</v>
      </c>
      <c r="N762" t="n">
        <v>93.56999999999999</v>
      </c>
      <c r="O762" t="n">
        <v>39071.38</v>
      </c>
      <c r="P762" t="n">
        <v>124.03</v>
      </c>
      <c r="Q762" t="n">
        <v>204.16</v>
      </c>
      <c r="R762" t="n">
        <v>28.14</v>
      </c>
      <c r="S762" t="n">
        <v>17.37</v>
      </c>
      <c r="T762" t="n">
        <v>3255.8</v>
      </c>
      <c r="U762" t="n">
        <v>0.62</v>
      </c>
      <c r="V762" t="n">
        <v>0.74</v>
      </c>
      <c r="W762" t="n">
        <v>1.15</v>
      </c>
      <c r="X762" t="n">
        <v>0.2</v>
      </c>
      <c r="Y762" t="n">
        <v>1</v>
      </c>
      <c r="Z762" t="n">
        <v>10</v>
      </c>
    </row>
    <row r="763">
      <c r="A763" t="n">
        <v>35</v>
      </c>
      <c r="B763" t="n">
        <v>150</v>
      </c>
      <c r="C763" t="inlineStr">
        <is>
          <t xml:space="preserve">CONCLUIDO	</t>
        </is>
      </c>
      <c r="D763" t="n">
        <v>9.526300000000001</v>
      </c>
      <c r="E763" t="n">
        <v>10.5</v>
      </c>
      <c r="F763" t="n">
        <v>6.89</v>
      </c>
      <c r="G763" t="n">
        <v>37.58</v>
      </c>
      <c r="H763" t="n">
        <v>0.55</v>
      </c>
      <c r="I763" t="n">
        <v>11</v>
      </c>
      <c r="J763" t="n">
        <v>315.45</v>
      </c>
      <c r="K763" t="n">
        <v>61.82</v>
      </c>
      <c r="L763" t="n">
        <v>9.75</v>
      </c>
      <c r="M763" t="n">
        <v>9</v>
      </c>
      <c r="N763" t="n">
        <v>93.88</v>
      </c>
      <c r="O763" t="n">
        <v>39139.8</v>
      </c>
      <c r="P763" t="n">
        <v>123.9</v>
      </c>
      <c r="Q763" t="n">
        <v>204.15</v>
      </c>
      <c r="R763" t="n">
        <v>27.93</v>
      </c>
      <c r="S763" t="n">
        <v>17.37</v>
      </c>
      <c r="T763" t="n">
        <v>3152.39</v>
      </c>
      <c r="U763" t="n">
        <v>0.62</v>
      </c>
      <c r="V763" t="n">
        <v>0.74</v>
      </c>
      <c r="W763" t="n">
        <v>1.16</v>
      </c>
      <c r="X763" t="n">
        <v>0.2</v>
      </c>
      <c r="Y763" t="n">
        <v>1</v>
      </c>
      <c r="Z763" t="n">
        <v>10</v>
      </c>
    </row>
    <row r="764">
      <c r="A764" t="n">
        <v>36</v>
      </c>
      <c r="B764" t="n">
        <v>150</v>
      </c>
      <c r="C764" t="inlineStr">
        <is>
          <t xml:space="preserve">CONCLUIDO	</t>
        </is>
      </c>
      <c r="D764" t="n">
        <v>9.5959</v>
      </c>
      <c r="E764" t="n">
        <v>10.42</v>
      </c>
      <c r="F764" t="n">
        <v>6.87</v>
      </c>
      <c r="G764" t="n">
        <v>41.21</v>
      </c>
      <c r="H764" t="n">
        <v>0.5600000000000001</v>
      </c>
      <c r="I764" t="n">
        <v>10</v>
      </c>
      <c r="J764" t="n">
        <v>316.01</v>
      </c>
      <c r="K764" t="n">
        <v>61.82</v>
      </c>
      <c r="L764" t="n">
        <v>10</v>
      </c>
      <c r="M764" t="n">
        <v>8</v>
      </c>
      <c r="N764" t="n">
        <v>94.18000000000001</v>
      </c>
      <c r="O764" t="n">
        <v>39208.35</v>
      </c>
      <c r="P764" t="n">
        <v>123.45</v>
      </c>
      <c r="Q764" t="n">
        <v>204.15</v>
      </c>
      <c r="R764" t="n">
        <v>27.28</v>
      </c>
      <c r="S764" t="n">
        <v>17.37</v>
      </c>
      <c r="T764" t="n">
        <v>2830.18</v>
      </c>
      <c r="U764" t="n">
        <v>0.64</v>
      </c>
      <c r="V764" t="n">
        <v>0.74</v>
      </c>
      <c r="W764" t="n">
        <v>1.15</v>
      </c>
      <c r="X764" t="n">
        <v>0.18</v>
      </c>
      <c r="Y764" t="n">
        <v>1</v>
      </c>
      <c r="Z764" t="n">
        <v>10</v>
      </c>
    </row>
    <row r="765">
      <c r="A765" t="n">
        <v>37</v>
      </c>
      <c r="B765" t="n">
        <v>150</v>
      </c>
      <c r="C765" t="inlineStr">
        <is>
          <t xml:space="preserve">CONCLUIDO	</t>
        </is>
      </c>
      <c r="D765" t="n">
        <v>9.5931</v>
      </c>
      <c r="E765" t="n">
        <v>10.42</v>
      </c>
      <c r="F765" t="n">
        <v>6.87</v>
      </c>
      <c r="G765" t="n">
        <v>41.23</v>
      </c>
      <c r="H765" t="n">
        <v>0.58</v>
      </c>
      <c r="I765" t="n">
        <v>10</v>
      </c>
      <c r="J765" t="n">
        <v>316.56</v>
      </c>
      <c r="K765" t="n">
        <v>61.82</v>
      </c>
      <c r="L765" t="n">
        <v>10.25</v>
      </c>
      <c r="M765" t="n">
        <v>8</v>
      </c>
      <c r="N765" t="n">
        <v>94.48999999999999</v>
      </c>
      <c r="O765" t="n">
        <v>39277.04</v>
      </c>
      <c r="P765" t="n">
        <v>123.52</v>
      </c>
      <c r="Q765" t="n">
        <v>204.15</v>
      </c>
      <c r="R765" t="n">
        <v>27.45</v>
      </c>
      <c r="S765" t="n">
        <v>17.37</v>
      </c>
      <c r="T765" t="n">
        <v>2915.9</v>
      </c>
      <c r="U765" t="n">
        <v>0.63</v>
      </c>
      <c r="V765" t="n">
        <v>0.74</v>
      </c>
      <c r="W765" t="n">
        <v>1.15</v>
      </c>
      <c r="X765" t="n">
        <v>0.18</v>
      </c>
      <c r="Y765" t="n">
        <v>1</v>
      </c>
      <c r="Z765" t="n">
        <v>10</v>
      </c>
    </row>
    <row r="766">
      <c r="A766" t="n">
        <v>38</v>
      </c>
      <c r="B766" t="n">
        <v>150</v>
      </c>
      <c r="C766" t="inlineStr">
        <is>
          <t xml:space="preserve">CONCLUIDO	</t>
        </is>
      </c>
      <c r="D766" t="n">
        <v>9.5982</v>
      </c>
      <c r="E766" t="n">
        <v>10.42</v>
      </c>
      <c r="F766" t="n">
        <v>6.87</v>
      </c>
      <c r="G766" t="n">
        <v>41.2</v>
      </c>
      <c r="H766" t="n">
        <v>0.59</v>
      </c>
      <c r="I766" t="n">
        <v>10</v>
      </c>
      <c r="J766" t="n">
        <v>317.12</v>
      </c>
      <c r="K766" t="n">
        <v>61.82</v>
      </c>
      <c r="L766" t="n">
        <v>10.5</v>
      </c>
      <c r="M766" t="n">
        <v>8</v>
      </c>
      <c r="N766" t="n">
        <v>94.8</v>
      </c>
      <c r="O766" t="n">
        <v>39345.87</v>
      </c>
      <c r="P766" t="n">
        <v>123.42</v>
      </c>
      <c r="Q766" t="n">
        <v>204.14</v>
      </c>
      <c r="R766" t="n">
        <v>27.36</v>
      </c>
      <c r="S766" t="n">
        <v>17.37</v>
      </c>
      <c r="T766" t="n">
        <v>2872.89</v>
      </c>
      <c r="U766" t="n">
        <v>0.63</v>
      </c>
      <c r="V766" t="n">
        <v>0.74</v>
      </c>
      <c r="W766" t="n">
        <v>1.15</v>
      </c>
      <c r="X766" t="n">
        <v>0.17</v>
      </c>
      <c r="Y766" t="n">
        <v>1</v>
      </c>
      <c r="Z766" t="n">
        <v>10</v>
      </c>
    </row>
    <row r="767">
      <c r="A767" t="n">
        <v>39</v>
      </c>
      <c r="B767" t="n">
        <v>150</v>
      </c>
      <c r="C767" t="inlineStr">
        <is>
          <t xml:space="preserve">CONCLUIDO	</t>
        </is>
      </c>
      <c r="D767" t="n">
        <v>9.604100000000001</v>
      </c>
      <c r="E767" t="n">
        <v>10.41</v>
      </c>
      <c r="F767" t="n">
        <v>6.86</v>
      </c>
      <c r="G767" t="n">
        <v>41.16</v>
      </c>
      <c r="H767" t="n">
        <v>0.6</v>
      </c>
      <c r="I767" t="n">
        <v>10</v>
      </c>
      <c r="J767" t="n">
        <v>317.68</v>
      </c>
      <c r="K767" t="n">
        <v>61.82</v>
      </c>
      <c r="L767" t="n">
        <v>10.75</v>
      </c>
      <c r="M767" t="n">
        <v>8</v>
      </c>
      <c r="N767" t="n">
        <v>95.11</v>
      </c>
      <c r="O767" t="n">
        <v>39414.84</v>
      </c>
      <c r="P767" t="n">
        <v>123.4</v>
      </c>
      <c r="Q767" t="n">
        <v>204.18</v>
      </c>
      <c r="R767" t="n">
        <v>27.06</v>
      </c>
      <c r="S767" t="n">
        <v>17.37</v>
      </c>
      <c r="T767" t="n">
        <v>2720.86</v>
      </c>
      <c r="U767" t="n">
        <v>0.64</v>
      </c>
      <c r="V767" t="n">
        <v>0.74</v>
      </c>
      <c r="W767" t="n">
        <v>1.15</v>
      </c>
      <c r="X767" t="n">
        <v>0.17</v>
      </c>
      <c r="Y767" t="n">
        <v>1</v>
      </c>
      <c r="Z767" t="n">
        <v>10</v>
      </c>
    </row>
    <row r="768">
      <c r="A768" t="n">
        <v>40</v>
      </c>
      <c r="B768" t="n">
        <v>150</v>
      </c>
      <c r="C768" t="inlineStr">
        <is>
          <t xml:space="preserve">CONCLUIDO	</t>
        </is>
      </c>
      <c r="D768" t="n">
        <v>9.6738</v>
      </c>
      <c r="E768" t="n">
        <v>10.34</v>
      </c>
      <c r="F768" t="n">
        <v>6.84</v>
      </c>
      <c r="G768" t="n">
        <v>45.6</v>
      </c>
      <c r="H768" t="n">
        <v>0.62</v>
      </c>
      <c r="I768" t="n">
        <v>9</v>
      </c>
      <c r="J768" t="n">
        <v>318.24</v>
      </c>
      <c r="K768" t="n">
        <v>61.82</v>
      </c>
      <c r="L768" t="n">
        <v>11</v>
      </c>
      <c r="M768" t="n">
        <v>7</v>
      </c>
      <c r="N768" t="n">
        <v>95.42</v>
      </c>
      <c r="O768" t="n">
        <v>39483.95</v>
      </c>
      <c r="P768" t="n">
        <v>122.7</v>
      </c>
      <c r="Q768" t="n">
        <v>204.14</v>
      </c>
      <c r="R768" t="n">
        <v>26.54</v>
      </c>
      <c r="S768" t="n">
        <v>17.37</v>
      </c>
      <c r="T768" t="n">
        <v>2464.96</v>
      </c>
      <c r="U768" t="n">
        <v>0.65</v>
      </c>
      <c r="V768" t="n">
        <v>0.75</v>
      </c>
      <c r="W768" t="n">
        <v>1.15</v>
      </c>
      <c r="X768" t="n">
        <v>0.15</v>
      </c>
      <c r="Y768" t="n">
        <v>1</v>
      </c>
      <c r="Z768" t="n">
        <v>10</v>
      </c>
    </row>
    <row r="769">
      <c r="A769" t="n">
        <v>41</v>
      </c>
      <c r="B769" t="n">
        <v>150</v>
      </c>
      <c r="C769" t="inlineStr">
        <is>
          <t xml:space="preserve">CONCLUIDO	</t>
        </is>
      </c>
      <c r="D769" t="n">
        <v>9.6592</v>
      </c>
      <c r="E769" t="n">
        <v>10.35</v>
      </c>
      <c r="F769" t="n">
        <v>6.86</v>
      </c>
      <c r="G769" t="n">
        <v>45.7</v>
      </c>
      <c r="H769" t="n">
        <v>0.63</v>
      </c>
      <c r="I769" t="n">
        <v>9</v>
      </c>
      <c r="J769" t="n">
        <v>318.8</v>
      </c>
      <c r="K769" t="n">
        <v>61.82</v>
      </c>
      <c r="L769" t="n">
        <v>11.25</v>
      </c>
      <c r="M769" t="n">
        <v>7</v>
      </c>
      <c r="N769" t="n">
        <v>95.73</v>
      </c>
      <c r="O769" t="n">
        <v>39553.2</v>
      </c>
      <c r="P769" t="n">
        <v>123.22</v>
      </c>
      <c r="Q769" t="n">
        <v>204.15</v>
      </c>
      <c r="R769" t="n">
        <v>26.92</v>
      </c>
      <c r="S769" t="n">
        <v>17.37</v>
      </c>
      <c r="T769" t="n">
        <v>2658.33</v>
      </c>
      <c r="U769" t="n">
        <v>0.65</v>
      </c>
      <c r="V769" t="n">
        <v>0.74</v>
      </c>
      <c r="W769" t="n">
        <v>1.15</v>
      </c>
      <c r="X769" t="n">
        <v>0.16</v>
      </c>
      <c r="Y769" t="n">
        <v>1</v>
      </c>
      <c r="Z769" t="n">
        <v>10</v>
      </c>
    </row>
    <row r="770">
      <c r="A770" t="n">
        <v>42</v>
      </c>
      <c r="B770" t="n">
        <v>150</v>
      </c>
      <c r="C770" t="inlineStr">
        <is>
          <t xml:space="preserve">CONCLUIDO	</t>
        </is>
      </c>
      <c r="D770" t="n">
        <v>9.653499999999999</v>
      </c>
      <c r="E770" t="n">
        <v>10.36</v>
      </c>
      <c r="F770" t="n">
        <v>6.86</v>
      </c>
      <c r="G770" t="n">
        <v>45.74</v>
      </c>
      <c r="H770" t="n">
        <v>0.64</v>
      </c>
      <c r="I770" t="n">
        <v>9</v>
      </c>
      <c r="J770" t="n">
        <v>319.36</v>
      </c>
      <c r="K770" t="n">
        <v>61.82</v>
      </c>
      <c r="L770" t="n">
        <v>11.5</v>
      </c>
      <c r="M770" t="n">
        <v>7</v>
      </c>
      <c r="N770" t="n">
        <v>96.04000000000001</v>
      </c>
      <c r="O770" t="n">
        <v>39622.59</v>
      </c>
      <c r="P770" t="n">
        <v>123.48</v>
      </c>
      <c r="Q770" t="n">
        <v>204.16</v>
      </c>
      <c r="R770" t="n">
        <v>27.14</v>
      </c>
      <c r="S770" t="n">
        <v>17.37</v>
      </c>
      <c r="T770" t="n">
        <v>2766.07</v>
      </c>
      <c r="U770" t="n">
        <v>0.64</v>
      </c>
      <c r="V770" t="n">
        <v>0.74</v>
      </c>
      <c r="W770" t="n">
        <v>1.15</v>
      </c>
      <c r="X770" t="n">
        <v>0.17</v>
      </c>
      <c r="Y770" t="n">
        <v>1</v>
      </c>
      <c r="Z770" t="n">
        <v>10</v>
      </c>
    </row>
    <row r="771">
      <c r="A771" t="n">
        <v>43</v>
      </c>
      <c r="B771" t="n">
        <v>150</v>
      </c>
      <c r="C771" t="inlineStr">
        <is>
          <t xml:space="preserve">CONCLUIDO	</t>
        </is>
      </c>
      <c r="D771" t="n">
        <v>9.660299999999999</v>
      </c>
      <c r="E771" t="n">
        <v>10.35</v>
      </c>
      <c r="F771" t="n">
        <v>6.85</v>
      </c>
      <c r="G771" t="n">
        <v>45.7</v>
      </c>
      <c r="H771" t="n">
        <v>0.65</v>
      </c>
      <c r="I771" t="n">
        <v>9</v>
      </c>
      <c r="J771" t="n">
        <v>319.93</v>
      </c>
      <c r="K771" t="n">
        <v>61.82</v>
      </c>
      <c r="L771" t="n">
        <v>11.75</v>
      </c>
      <c r="M771" t="n">
        <v>7</v>
      </c>
      <c r="N771" t="n">
        <v>96.36</v>
      </c>
      <c r="O771" t="n">
        <v>39692.13</v>
      </c>
      <c r="P771" t="n">
        <v>123.35</v>
      </c>
      <c r="Q771" t="n">
        <v>204.14</v>
      </c>
      <c r="R771" t="n">
        <v>26.96</v>
      </c>
      <c r="S771" t="n">
        <v>17.37</v>
      </c>
      <c r="T771" t="n">
        <v>2675.9</v>
      </c>
      <c r="U771" t="n">
        <v>0.64</v>
      </c>
      <c r="V771" t="n">
        <v>0.75</v>
      </c>
      <c r="W771" t="n">
        <v>1.15</v>
      </c>
      <c r="X771" t="n">
        <v>0.16</v>
      </c>
      <c r="Y771" t="n">
        <v>1</v>
      </c>
      <c r="Z771" t="n">
        <v>10</v>
      </c>
    </row>
    <row r="772">
      <c r="A772" t="n">
        <v>44</v>
      </c>
      <c r="B772" t="n">
        <v>150</v>
      </c>
      <c r="C772" t="inlineStr">
        <is>
          <t xml:space="preserve">CONCLUIDO	</t>
        </is>
      </c>
      <c r="D772" t="n">
        <v>9.6608</v>
      </c>
      <c r="E772" t="n">
        <v>10.35</v>
      </c>
      <c r="F772" t="n">
        <v>6.85</v>
      </c>
      <c r="G772" t="n">
        <v>45.69</v>
      </c>
      <c r="H772" t="n">
        <v>0.67</v>
      </c>
      <c r="I772" t="n">
        <v>9</v>
      </c>
      <c r="J772" t="n">
        <v>320.49</v>
      </c>
      <c r="K772" t="n">
        <v>61.82</v>
      </c>
      <c r="L772" t="n">
        <v>12</v>
      </c>
      <c r="M772" t="n">
        <v>7</v>
      </c>
      <c r="N772" t="n">
        <v>96.67</v>
      </c>
      <c r="O772" t="n">
        <v>39761.81</v>
      </c>
      <c r="P772" t="n">
        <v>123.21</v>
      </c>
      <c r="Q772" t="n">
        <v>204.14</v>
      </c>
      <c r="R772" t="n">
        <v>27.01</v>
      </c>
      <c r="S772" t="n">
        <v>17.37</v>
      </c>
      <c r="T772" t="n">
        <v>2702.26</v>
      </c>
      <c r="U772" t="n">
        <v>0.64</v>
      </c>
      <c r="V772" t="n">
        <v>0.75</v>
      </c>
      <c r="W772" t="n">
        <v>1.15</v>
      </c>
      <c r="X772" t="n">
        <v>0.16</v>
      </c>
      <c r="Y772" t="n">
        <v>1</v>
      </c>
      <c r="Z772" t="n">
        <v>10</v>
      </c>
    </row>
    <row r="773">
      <c r="A773" t="n">
        <v>45</v>
      </c>
      <c r="B773" t="n">
        <v>150</v>
      </c>
      <c r="C773" t="inlineStr">
        <is>
          <t xml:space="preserve">CONCLUIDO	</t>
        </is>
      </c>
      <c r="D773" t="n">
        <v>9.6592</v>
      </c>
      <c r="E773" t="n">
        <v>10.35</v>
      </c>
      <c r="F773" t="n">
        <v>6.86</v>
      </c>
      <c r="G773" t="n">
        <v>45.7</v>
      </c>
      <c r="H773" t="n">
        <v>0.68</v>
      </c>
      <c r="I773" t="n">
        <v>9</v>
      </c>
      <c r="J773" t="n">
        <v>321.06</v>
      </c>
      <c r="K773" t="n">
        <v>61.82</v>
      </c>
      <c r="L773" t="n">
        <v>12.25</v>
      </c>
      <c r="M773" t="n">
        <v>7</v>
      </c>
      <c r="N773" t="n">
        <v>96.98999999999999</v>
      </c>
      <c r="O773" t="n">
        <v>39831.64</v>
      </c>
      <c r="P773" t="n">
        <v>123.13</v>
      </c>
      <c r="Q773" t="n">
        <v>204.14</v>
      </c>
      <c r="R773" t="n">
        <v>26.98</v>
      </c>
      <c r="S773" t="n">
        <v>17.37</v>
      </c>
      <c r="T773" t="n">
        <v>2689.22</v>
      </c>
      <c r="U773" t="n">
        <v>0.64</v>
      </c>
      <c r="V773" t="n">
        <v>0.74</v>
      </c>
      <c r="W773" t="n">
        <v>1.15</v>
      </c>
      <c r="X773" t="n">
        <v>0.16</v>
      </c>
      <c r="Y773" t="n">
        <v>1</v>
      </c>
      <c r="Z773" t="n">
        <v>10</v>
      </c>
    </row>
    <row r="774">
      <c r="A774" t="n">
        <v>46</v>
      </c>
      <c r="B774" t="n">
        <v>150</v>
      </c>
      <c r="C774" t="inlineStr">
        <is>
          <t xml:space="preserve">CONCLUIDO	</t>
        </is>
      </c>
      <c r="D774" t="n">
        <v>9.662599999999999</v>
      </c>
      <c r="E774" t="n">
        <v>10.35</v>
      </c>
      <c r="F774" t="n">
        <v>6.85</v>
      </c>
      <c r="G774" t="n">
        <v>45.68</v>
      </c>
      <c r="H774" t="n">
        <v>0.6899999999999999</v>
      </c>
      <c r="I774" t="n">
        <v>9</v>
      </c>
      <c r="J774" t="n">
        <v>321.63</v>
      </c>
      <c r="K774" t="n">
        <v>61.82</v>
      </c>
      <c r="L774" t="n">
        <v>12.5</v>
      </c>
      <c r="M774" t="n">
        <v>7</v>
      </c>
      <c r="N774" t="n">
        <v>97.31</v>
      </c>
      <c r="O774" t="n">
        <v>39901.61</v>
      </c>
      <c r="P774" t="n">
        <v>122.84</v>
      </c>
      <c r="Q774" t="n">
        <v>204.14</v>
      </c>
      <c r="R774" t="n">
        <v>26.83</v>
      </c>
      <c r="S774" t="n">
        <v>17.37</v>
      </c>
      <c r="T774" t="n">
        <v>2612.43</v>
      </c>
      <c r="U774" t="n">
        <v>0.65</v>
      </c>
      <c r="V774" t="n">
        <v>0.75</v>
      </c>
      <c r="W774" t="n">
        <v>1.15</v>
      </c>
      <c r="X774" t="n">
        <v>0.16</v>
      </c>
      <c r="Y774" t="n">
        <v>1</v>
      </c>
      <c r="Z774" t="n">
        <v>10</v>
      </c>
    </row>
    <row r="775">
      <c r="A775" t="n">
        <v>47</v>
      </c>
      <c r="B775" t="n">
        <v>150</v>
      </c>
      <c r="C775" t="inlineStr">
        <is>
          <t xml:space="preserve">CONCLUIDO	</t>
        </is>
      </c>
      <c r="D775" t="n">
        <v>9.742900000000001</v>
      </c>
      <c r="E775" t="n">
        <v>10.26</v>
      </c>
      <c r="F775" t="n">
        <v>6.82</v>
      </c>
      <c r="G775" t="n">
        <v>51.17</v>
      </c>
      <c r="H775" t="n">
        <v>0.71</v>
      </c>
      <c r="I775" t="n">
        <v>8</v>
      </c>
      <c r="J775" t="n">
        <v>322.2</v>
      </c>
      <c r="K775" t="n">
        <v>61.82</v>
      </c>
      <c r="L775" t="n">
        <v>12.75</v>
      </c>
      <c r="M775" t="n">
        <v>6</v>
      </c>
      <c r="N775" t="n">
        <v>97.62</v>
      </c>
      <c r="O775" t="n">
        <v>39971.73</v>
      </c>
      <c r="P775" t="n">
        <v>122.39</v>
      </c>
      <c r="Q775" t="n">
        <v>204.14</v>
      </c>
      <c r="R775" t="n">
        <v>26</v>
      </c>
      <c r="S775" t="n">
        <v>17.37</v>
      </c>
      <c r="T775" t="n">
        <v>2199.94</v>
      </c>
      <c r="U775" t="n">
        <v>0.67</v>
      </c>
      <c r="V775" t="n">
        <v>0.75</v>
      </c>
      <c r="W775" t="n">
        <v>1.15</v>
      </c>
      <c r="X775" t="n">
        <v>0.13</v>
      </c>
      <c r="Y775" t="n">
        <v>1</v>
      </c>
      <c r="Z775" t="n">
        <v>10</v>
      </c>
    </row>
    <row r="776">
      <c r="A776" t="n">
        <v>48</v>
      </c>
      <c r="B776" t="n">
        <v>150</v>
      </c>
      <c r="C776" t="inlineStr">
        <is>
          <t xml:space="preserve">CONCLUIDO	</t>
        </is>
      </c>
      <c r="D776" t="n">
        <v>9.744</v>
      </c>
      <c r="E776" t="n">
        <v>10.26</v>
      </c>
      <c r="F776" t="n">
        <v>6.82</v>
      </c>
      <c r="G776" t="n">
        <v>51.16</v>
      </c>
      <c r="H776" t="n">
        <v>0.72</v>
      </c>
      <c r="I776" t="n">
        <v>8</v>
      </c>
      <c r="J776" t="n">
        <v>322.77</v>
      </c>
      <c r="K776" t="n">
        <v>61.82</v>
      </c>
      <c r="L776" t="n">
        <v>13</v>
      </c>
      <c r="M776" t="n">
        <v>6</v>
      </c>
      <c r="N776" t="n">
        <v>97.94</v>
      </c>
      <c r="O776" t="n">
        <v>40042</v>
      </c>
      <c r="P776" t="n">
        <v>122.31</v>
      </c>
      <c r="Q776" t="n">
        <v>204.15</v>
      </c>
      <c r="R776" t="n">
        <v>25.82</v>
      </c>
      <c r="S776" t="n">
        <v>17.37</v>
      </c>
      <c r="T776" t="n">
        <v>2112.1</v>
      </c>
      <c r="U776" t="n">
        <v>0.67</v>
      </c>
      <c r="V776" t="n">
        <v>0.75</v>
      </c>
      <c r="W776" t="n">
        <v>1.15</v>
      </c>
      <c r="X776" t="n">
        <v>0.13</v>
      </c>
      <c r="Y776" t="n">
        <v>1</v>
      </c>
      <c r="Z776" t="n">
        <v>10</v>
      </c>
    </row>
    <row r="777">
      <c r="A777" t="n">
        <v>49</v>
      </c>
      <c r="B777" t="n">
        <v>150</v>
      </c>
      <c r="C777" t="inlineStr">
        <is>
          <t xml:space="preserve">CONCLUIDO	</t>
        </is>
      </c>
      <c r="D777" t="n">
        <v>9.7392</v>
      </c>
      <c r="E777" t="n">
        <v>10.27</v>
      </c>
      <c r="F777" t="n">
        <v>6.83</v>
      </c>
      <c r="G777" t="n">
        <v>51.2</v>
      </c>
      <c r="H777" t="n">
        <v>0.73</v>
      </c>
      <c r="I777" t="n">
        <v>8</v>
      </c>
      <c r="J777" t="n">
        <v>323.34</v>
      </c>
      <c r="K777" t="n">
        <v>61.82</v>
      </c>
      <c r="L777" t="n">
        <v>13.25</v>
      </c>
      <c r="M777" t="n">
        <v>6</v>
      </c>
      <c r="N777" t="n">
        <v>98.27</v>
      </c>
      <c r="O777" t="n">
        <v>40112.54</v>
      </c>
      <c r="P777" t="n">
        <v>122.35</v>
      </c>
      <c r="Q777" t="n">
        <v>204.14</v>
      </c>
      <c r="R777" t="n">
        <v>25.92</v>
      </c>
      <c r="S777" t="n">
        <v>17.37</v>
      </c>
      <c r="T777" t="n">
        <v>2160</v>
      </c>
      <c r="U777" t="n">
        <v>0.67</v>
      </c>
      <c r="V777" t="n">
        <v>0.75</v>
      </c>
      <c r="W777" t="n">
        <v>1.15</v>
      </c>
      <c r="X777" t="n">
        <v>0.14</v>
      </c>
      <c r="Y777" t="n">
        <v>1</v>
      </c>
      <c r="Z777" t="n">
        <v>10</v>
      </c>
    </row>
    <row r="778">
      <c r="A778" t="n">
        <v>50</v>
      </c>
      <c r="B778" t="n">
        <v>150</v>
      </c>
      <c r="C778" t="inlineStr">
        <is>
          <t xml:space="preserve">CONCLUIDO	</t>
        </is>
      </c>
      <c r="D778" t="n">
        <v>9.734999999999999</v>
      </c>
      <c r="E778" t="n">
        <v>10.27</v>
      </c>
      <c r="F778" t="n">
        <v>6.83</v>
      </c>
      <c r="G778" t="n">
        <v>51.23</v>
      </c>
      <c r="H778" t="n">
        <v>0.74</v>
      </c>
      <c r="I778" t="n">
        <v>8</v>
      </c>
      <c r="J778" t="n">
        <v>323.91</v>
      </c>
      <c r="K778" t="n">
        <v>61.82</v>
      </c>
      <c r="L778" t="n">
        <v>13.5</v>
      </c>
      <c r="M778" t="n">
        <v>6</v>
      </c>
      <c r="N778" t="n">
        <v>98.59</v>
      </c>
      <c r="O778" t="n">
        <v>40183.11</v>
      </c>
      <c r="P778" t="n">
        <v>122.32</v>
      </c>
      <c r="Q778" t="n">
        <v>204.14</v>
      </c>
      <c r="R778" t="n">
        <v>26.31</v>
      </c>
      <c r="S778" t="n">
        <v>17.37</v>
      </c>
      <c r="T778" t="n">
        <v>2355.57</v>
      </c>
      <c r="U778" t="n">
        <v>0.66</v>
      </c>
      <c r="V778" t="n">
        <v>0.75</v>
      </c>
      <c r="W778" t="n">
        <v>1.15</v>
      </c>
      <c r="X778" t="n">
        <v>0.14</v>
      </c>
      <c r="Y778" t="n">
        <v>1</v>
      </c>
      <c r="Z778" t="n">
        <v>10</v>
      </c>
    </row>
    <row r="779">
      <c r="A779" t="n">
        <v>51</v>
      </c>
      <c r="B779" t="n">
        <v>150</v>
      </c>
      <c r="C779" t="inlineStr">
        <is>
          <t xml:space="preserve">CONCLUIDO	</t>
        </is>
      </c>
      <c r="D779" t="n">
        <v>9.732900000000001</v>
      </c>
      <c r="E779" t="n">
        <v>10.27</v>
      </c>
      <c r="F779" t="n">
        <v>6.83</v>
      </c>
      <c r="G779" t="n">
        <v>51.25</v>
      </c>
      <c r="H779" t="n">
        <v>0.76</v>
      </c>
      <c r="I779" t="n">
        <v>8</v>
      </c>
      <c r="J779" t="n">
        <v>324.48</v>
      </c>
      <c r="K779" t="n">
        <v>61.82</v>
      </c>
      <c r="L779" t="n">
        <v>13.75</v>
      </c>
      <c r="M779" t="n">
        <v>6</v>
      </c>
      <c r="N779" t="n">
        <v>98.91</v>
      </c>
      <c r="O779" t="n">
        <v>40253.84</v>
      </c>
      <c r="P779" t="n">
        <v>122.33</v>
      </c>
      <c r="Q779" t="n">
        <v>204.14</v>
      </c>
      <c r="R779" t="n">
        <v>26.19</v>
      </c>
      <c r="S779" t="n">
        <v>17.37</v>
      </c>
      <c r="T779" t="n">
        <v>2295.6</v>
      </c>
      <c r="U779" t="n">
        <v>0.66</v>
      </c>
      <c r="V779" t="n">
        <v>0.75</v>
      </c>
      <c r="W779" t="n">
        <v>1.15</v>
      </c>
      <c r="X779" t="n">
        <v>0.14</v>
      </c>
      <c r="Y779" t="n">
        <v>1</v>
      </c>
      <c r="Z779" t="n">
        <v>10</v>
      </c>
    </row>
    <row r="780">
      <c r="A780" t="n">
        <v>52</v>
      </c>
      <c r="B780" t="n">
        <v>150</v>
      </c>
      <c r="C780" t="inlineStr">
        <is>
          <t xml:space="preserve">CONCLUIDO	</t>
        </is>
      </c>
      <c r="D780" t="n">
        <v>9.7403</v>
      </c>
      <c r="E780" t="n">
        <v>10.27</v>
      </c>
      <c r="F780" t="n">
        <v>6.83</v>
      </c>
      <c r="G780" t="n">
        <v>51.19</v>
      </c>
      <c r="H780" t="n">
        <v>0.77</v>
      </c>
      <c r="I780" t="n">
        <v>8</v>
      </c>
      <c r="J780" t="n">
        <v>325.06</v>
      </c>
      <c r="K780" t="n">
        <v>61.82</v>
      </c>
      <c r="L780" t="n">
        <v>14</v>
      </c>
      <c r="M780" t="n">
        <v>6</v>
      </c>
      <c r="N780" t="n">
        <v>99.23999999999999</v>
      </c>
      <c r="O780" t="n">
        <v>40324.71</v>
      </c>
      <c r="P780" t="n">
        <v>122.25</v>
      </c>
      <c r="Q780" t="n">
        <v>204.16</v>
      </c>
      <c r="R780" t="n">
        <v>25.97</v>
      </c>
      <c r="S780" t="n">
        <v>17.37</v>
      </c>
      <c r="T780" t="n">
        <v>2186.88</v>
      </c>
      <c r="U780" t="n">
        <v>0.67</v>
      </c>
      <c r="V780" t="n">
        <v>0.75</v>
      </c>
      <c r="W780" t="n">
        <v>1.15</v>
      </c>
      <c r="X780" t="n">
        <v>0.13</v>
      </c>
      <c r="Y780" t="n">
        <v>1</v>
      </c>
      <c r="Z780" t="n">
        <v>10</v>
      </c>
    </row>
    <row r="781">
      <c r="A781" t="n">
        <v>53</v>
      </c>
      <c r="B781" t="n">
        <v>150</v>
      </c>
      <c r="C781" t="inlineStr">
        <is>
          <t xml:space="preserve">CONCLUIDO	</t>
        </is>
      </c>
      <c r="D781" t="n">
        <v>9.7308</v>
      </c>
      <c r="E781" t="n">
        <v>10.28</v>
      </c>
      <c r="F781" t="n">
        <v>6.83</v>
      </c>
      <c r="G781" t="n">
        <v>51.26</v>
      </c>
      <c r="H781" t="n">
        <v>0.78</v>
      </c>
      <c r="I781" t="n">
        <v>8</v>
      </c>
      <c r="J781" t="n">
        <v>325.63</v>
      </c>
      <c r="K781" t="n">
        <v>61.82</v>
      </c>
      <c r="L781" t="n">
        <v>14.25</v>
      </c>
      <c r="M781" t="n">
        <v>6</v>
      </c>
      <c r="N781" t="n">
        <v>99.56</v>
      </c>
      <c r="O781" t="n">
        <v>40395.74</v>
      </c>
      <c r="P781" t="n">
        <v>122.25</v>
      </c>
      <c r="Q781" t="n">
        <v>204.17</v>
      </c>
      <c r="R781" t="n">
        <v>26.22</v>
      </c>
      <c r="S781" t="n">
        <v>17.37</v>
      </c>
      <c r="T781" t="n">
        <v>2310.13</v>
      </c>
      <c r="U781" t="n">
        <v>0.66</v>
      </c>
      <c r="V781" t="n">
        <v>0.75</v>
      </c>
      <c r="W781" t="n">
        <v>1.15</v>
      </c>
      <c r="X781" t="n">
        <v>0.14</v>
      </c>
      <c r="Y781" t="n">
        <v>1</v>
      </c>
      <c r="Z781" t="n">
        <v>10</v>
      </c>
    </row>
    <row r="782">
      <c r="A782" t="n">
        <v>54</v>
      </c>
      <c r="B782" t="n">
        <v>150</v>
      </c>
      <c r="C782" t="inlineStr">
        <is>
          <t xml:space="preserve">CONCLUIDO	</t>
        </is>
      </c>
      <c r="D782" t="n">
        <v>9.817</v>
      </c>
      <c r="E782" t="n">
        <v>10.19</v>
      </c>
      <c r="F782" t="n">
        <v>6.8</v>
      </c>
      <c r="G782" t="n">
        <v>58.29</v>
      </c>
      <c r="H782" t="n">
        <v>0.79</v>
      </c>
      <c r="I782" t="n">
        <v>7</v>
      </c>
      <c r="J782" t="n">
        <v>326.21</v>
      </c>
      <c r="K782" t="n">
        <v>61.82</v>
      </c>
      <c r="L782" t="n">
        <v>14.5</v>
      </c>
      <c r="M782" t="n">
        <v>5</v>
      </c>
      <c r="N782" t="n">
        <v>99.89</v>
      </c>
      <c r="O782" t="n">
        <v>40466.92</v>
      </c>
      <c r="P782" t="n">
        <v>121.4</v>
      </c>
      <c r="Q782" t="n">
        <v>204.16</v>
      </c>
      <c r="R782" t="n">
        <v>25.26</v>
      </c>
      <c r="S782" t="n">
        <v>17.37</v>
      </c>
      <c r="T782" t="n">
        <v>1836.82</v>
      </c>
      <c r="U782" t="n">
        <v>0.6899999999999999</v>
      </c>
      <c r="V782" t="n">
        <v>0.75</v>
      </c>
      <c r="W782" t="n">
        <v>1.15</v>
      </c>
      <c r="X782" t="n">
        <v>0.11</v>
      </c>
      <c r="Y782" t="n">
        <v>1</v>
      </c>
      <c r="Z782" t="n">
        <v>10</v>
      </c>
    </row>
    <row r="783">
      <c r="A783" t="n">
        <v>55</v>
      </c>
      <c r="B783" t="n">
        <v>150</v>
      </c>
      <c r="C783" t="inlineStr">
        <is>
          <t xml:space="preserve">CONCLUIDO	</t>
        </is>
      </c>
      <c r="D783" t="n">
        <v>9.813499999999999</v>
      </c>
      <c r="E783" t="n">
        <v>10.19</v>
      </c>
      <c r="F783" t="n">
        <v>6.8</v>
      </c>
      <c r="G783" t="n">
        <v>58.32</v>
      </c>
      <c r="H783" t="n">
        <v>0.8</v>
      </c>
      <c r="I783" t="n">
        <v>7</v>
      </c>
      <c r="J783" t="n">
        <v>326.79</v>
      </c>
      <c r="K783" t="n">
        <v>61.82</v>
      </c>
      <c r="L783" t="n">
        <v>14.75</v>
      </c>
      <c r="M783" t="n">
        <v>5</v>
      </c>
      <c r="N783" t="n">
        <v>100.22</v>
      </c>
      <c r="O783" t="n">
        <v>40538.25</v>
      </c>
      <c r="P783" t="n">
        <v>121.69</v>
      </c>
      <c r="Q783" t="n">
        <v>204.19</v>
      </c>
      <c r="R783" t="n">
        <v>25.3</v>
      </c>
      <c r="S783" t="n">
        <v>17.37</v>
      </c>
      <c r="T783" t="n">
        <v>1855.65</v>
      </c>
      <c r="U783" t="n">
        <v>0.6899999999999999</v>
      </c>
      <c r="V783" t="n">
        <v>0.75</v>
      </c>
      <c r="W783" t="n">
        <v>1.15</v>
      </c>
      <c r="X783" t="n">
        <v>0.11</v>
      </c>
      <c r="Y783" t="n">
        <v>1</v>
      </c>
      <c r="Z783" t="n">
        <v>10</v>
      </c>
    </row>
    <row r="784">
      <c r="A784" t="n">
        <v>56</v>
      </c>
      <c r="B784" t="n">
        <v>150</v>
      </c>
      <c r="C784" t="inlineStr">
        <is>
          <t xml:space="preserve">CONCLUIDO	</t>
        </is>
      </c>
      <c r="D784" t="n">
        <v>9.809799999999999</v>
      </c>
      <c r="E784" t="n">
        <v>10.19</v>
      </c>
      <c r="F784" t="n">
        <v>6.81</v>
      </c>
      <c r="G784" t="n">
        <v>58.35</v>
      </c>
      <c r="H784" t="n">
        <v>0.82</v>
      </c>
      <c r="I784" t="n">
        <v>7</v>
      </c>
      <c r="J784" t="n">
        <v>327.37</v>
      </c>
      <c r="K784" t="n">
        <v>61.82</v>
      </c>
      <c r="L784" t="n">
        <v>15</v>
      </c>
      <c r="M784" t="n">
        <v>5</v>
      </c>
      <c r="N784" t="n">
        <v>100.55</v>
      </c>
      <c r="O784" t="n">
        <v>40609.74</v>
      </c>
      <c r="P784" t="n">
        <v>121.88</v>
      </c>
      <c r="Q784" t="n">
        <v>204.14</v>
      </c>
      <c r="R784" t="n">
        <v>25.47</v>
      </c>
      <c r="S784" t="n">
        <v>17.37</v>
      </c>
      <c r="T784" t="n">
        <v>1942.05</v>
      </c>
      <c r="U784" t="n">
        <v>0.68</v>
      </c>
      <c r="V784" t="n">
        <v>0.75</v>
      </c>
      <c r="W784" t="n">
        <v>1.15</v>
      </c>
      <c r="X784" t="n">
        <v>0.12</v>
      </c>
      <c r="Y784" t="n">
        <v>1</v>
      </c>
      <c r="Z784" t="n">
        <v>10</v>
      </c>
    </row>
    <row r="785">
      <c r="A785" t="n">
        <v>57</v>
      </c>
      <c r="B785" t="n">
        <v>150</v>
      </c>
      <c r="C785" t="inlineStr">
        <is>
          <t xml:space="preserve">CONCLUIDO	</t>
        </is>
      </c>
      <c r="D785" t="n">
        <v>9.8149</v>
      </c>
      <c r="E785" t="n">
        <v>10.19</v>
      </c>
      <c r="F785" t="n">
        <v>6.8</v>
      </c>
      <c r="G785" t="n">
        <v>58.31</v>
      </c>
      <c r="H785" t="n">
        <v>0.83</v>
      </c>
      <c r="I785" t="n">
        <v>7</v>
      </c>
      <c r="J785" t="n">
        <v>327.95</v>
      </c>
      <c r="K785" t="n">
        <v>61.82</v>
      </c>
      <c r="L785" t="n">
        <v>15.25</v>
      </c>
      <c r="M785" t="n">
        <v>5</v>
      </c>
      <c r="N785" t="n">
        <v>100.88</v>
      </c>
      <c r="O785" t="n">
        <v>40681.39</v>
      </c>
      <c r="P785" t="n">
        <v>121.98</v>
      </c>
      <c r="Q785" t="n">
        <v>204.14</v>
      </c>
      <c r="R785" t="n">
        <v>25.29</v>
      </c>
      <c r="S785" t="n">
        <v>17.37</v>
      </c>
      <c r="T785" t="n">
        <v>1854.65</v>
      </c>
      <c r="U785" t="n">
        <v>0.6899999999999999</v>
      </c>
      <c r="V785" t="n">
        <v>0.75</v>
      </c>
      <c r="W785" t="n">
        <v>1.15</v>
      </c>
      <c r="X785" t="n">
        <v>0.11</v>
      </c>
      <c r="Y785" t="n">
        <v>1</v>
      </c>
      <c r="Z785" t="n">
        <v>10</v>
      </c>
    </row>
    <row r="786">
      <c r="A786" t="n">
        <v>58</v>
      </c>
      <c r="B786" t="n">
        <v>150</v>
      </c>
      <c r="C786" t="inlineStr">
        <is>
          <t xml:space="preserve">CONCLUIDO	</t>
        </is>
      </c>
      <c r="D786" t="n">
        <v>9.8079</v>
      </c>
      <c r="E786" t="n">
        <v>10.2</v>
      </c>
      <c r="F786" t="n">
        <v>6.81</v>
      </c>
      <c r="G786" t="n">
        <v>58.37</v>
      </c>
      <c r="H786" t="n">
        <v>0.84</v>
      </c>
      <c r="I786" t="n">
        <v>7</v>
      </c>
      <c r="J786" t="n">
        <v>328.53</v>
      </c>
      <c r="K786" t="n">
        <v>61.82</v>
      </c>
      <c r="L786" t="n">
        <v>15.5</v>
      </c>
      <c r="M786" t="n">
        <v>5</v>
      </c>
      <c r="N786" t="n">
        <v>101.21</v>
      </c>
      <c r="O786" t="n">
        <v>40753.2</v>
      </c>
      <c r="P786" t="n">
        <v>122.09</v>
      </c>
      <c r="Q786" t="n">
        <v>204.15</v>
      </c>
      <c r="R786" t="n">
        <v>25.53</v>
      </c>
      <c r="S786" t="n">
        <v>17.37</v>
      </c>
      <c r="T786" t="n">
        <v>1973.02</v>
      </c>
      <c r="U786" t="n">
        <v>0.68</v>
      </c>
      <c r="V786" t="n">
        <v>0.75</v>
      </c>
      <c r="W786" t="n">
        <v>1.15</v>
      </c>
      <c r="X786" t="n">
        <v>0.12</v>
      </c>
      <c r="Y786" t="n">
        <v>1</v>
      </c>
      <c r="Z786" t="n">
        <v>10</v>
      </c>
    </row>
    <row r="787">
      <c r="A787" t="n">
        <v>59</v>
      </c>
      <c r="B787" t="n">
        <v>150</v>
      </c>
      <c r="C787" t="inlineStr">
        <is>
          <t xml:space="preserve">CONCLUIDO	</t>
        </is>
      </c>
      <c r="D787" t="n">
        <v>9.803699999999999</v>
      </c>
      <c r="E787" t="n">
        <v>10.2</v>
      </c>
      <c r="F787" t="n">
        <v>6.81</v>
      </c>
      <c r="G787" t="n">
        <v>58.41</v>
      </c>
      <c r="H787" t="n">
        <v>0.85</v>
      </c>
      <c r="I787" t="n">
        <v>7</v>
      </c>
      <c r="J787" t="n">
        <v>329.12</v>
      </c>
      <c r="K787" t="n">
        <v>61.82</v>
      </c>
      <c r="L787" t="n">
        <v>15.75</v>
      </c>
      <c r="M787" t="n">
        <v>5</v>
      </c>
      <c r="N787" t="n">
        <v>101.54</v>
      </c>
      <c r="O787" t="n">
        <v>40825.16</v>
      </c>
      <c r="P787" t="n">
        <v>122.18</v>
      </c>
      <c r="Q787" t="n">
        <v>204.14</v>
      </c>
      <c r="R787" t="n">
        <v>25.59</v>
      </c>
      <c r="S787" t="n">
        <v>17.37</v>
      </c>
      <c r="T787" t="n">
        <v>2001.31</v>
      </c>
      <c r="U787" t="n">
        <v>0.68</v>
      </c>
      <c r="V787" t="n">
        <v>0.75</v>
      </c>
      <c r="W787" t="n">
        <v>1.15</v>
      </c>
      <c r="X787" t="n">
        <v>0.12</v>
      </c>
      <c r="Y787" t="n">
        <v>1</v>
      </c>
      <c r="Z787" t="n">
        <v>10</v>
      </c>
    </row>
    <row r="788">
      <c r="A788" t="n">
        <v>60</v>
      </c>
      <c r="B788" t="n">
        <v>150</v>
      </c>
      <c r="C788" t="inlineStr">
        <is>
          <t xml:space="preserve">CONCLUIDO	</t>
        </is>
      </c>
      <c r="D788" t="n">
        <v>9.8093</v>
      </c>
      <c r="E788" t="n">
        <v>10.19</v>
      </c>
      <c r="F788" t="n">
        <v>6.81</v>
      </c>
      <c r="G788" t="n">
        <v>58.36</v>
      </c>
      <c r="H788" t="n">
        <v>0.86</v>
      </c>
      <c r="I788" t="n">
        <v>7</v>
      </c>
      <c r="J788" t="n">
        <v>329.7</v>
      </c>
      <c r="K788" t="n">
        <v>61.82</v>
      </c>
      <c r="L788" t="n">
        <v>16</v>
      </c>
      <c r="M788" t="n">
        <v>5</v>
      </c>
      <c r="N788" t="n">
        <v>101.88</v>
      </c>
      <c r="O788" t="n">
        <v>40897.29</v>
      </c>
      <c r="P788" t="n">
        <v>122.05</v>
      </c>
      <c r="Q788" t="n">
        <v>204.14</v>
      </c>
      <c r="R788" t="n">
        <v>25.59</v>
      </c>
      <c r="S788" t="n">
        <v>17.37</v>
      </c>
      <c r="T788" t="n">
        <v>2001.83</v>
      </c>
      <c r="U788" t="n">
        <v>0.68</v>
      </c>
      <c r="V788" t="n">
        <v>0.75</v>
      </c>
      <c r="W788" t="n">
        <v>1.14</v>
      </c>
      <c r="X788" t="n">
        <v>0.12</v>
      </c>
      <c r="Y788" t="n">
        <v>1</v>
      </c>
      <c r="Z788" t="n">
        <v>10</v>
      </c>
    </row>
    <row r="789">
      <c r="A789" t="n">
        <v>61</v>
      </c>
      <c r="B789" t="n">
        <v>150</v>
      </c>
      <c r="C789" t="inlineStr">
        <is>
          <t xml:space="preserve">CONCLUIDO	</t>
        </is>
      </c>
      <c r="D789" t="n">
        <v>9.805</v>
      </c>
      <c r="E789" t="n">
        <v>10.2</v>
      </c>
      <c r="F789" t="n">
        <v>6.81</v>
      </c>
      <c r="G789" t="n">
        <v>58.4</v>
      </c>
      <c r="H789" t="n">
        <v>0.88</v>
      </c>
      <c r="I789" t="n">
        <v>7</v>
      </c>
      <c r="J789" t="n">
        <v>330.29</v>
      </c>
      <c r="K789" t="n">
        <v>61.82</v>
      </c>
      <c r="L789" t="n">
        <v>16.25</v>
      </c>
      <c r="M789" t="n">
        <v>5</v>
      </c>
      <c r="N789" t="n">
        <v>102.21</v>
      </c>
      <c r="O789" t="n">
        <v>40969.57</v>
      </c>
      <c r="P789" t="n">
        <v>121.98</v>
      </c>
      <c r="Q789" t="n">
        <v>204.14</v>
      </c>
      <c r="R789" t="n">
        <v>25.67</v>
      </c>
      <c r="S789" t="n">
        <v>17.37</v>
      </c>
      <c r="T789" t="n">
        <v>2040.7</v>
      </c>
      <c r="U789" t="n">
        <v>0.68</v>
      </c>
      <c r="V789" t="n">
        <v>0.75</v>
      </c>
      <c r="W789" t="n">
        <v>1.15</v>
      </c>
      <c r="X789" t="n">
        <v>0.12</v>
      </c>
      <c r="Y789" t="n">
        <v>1</v>
      </c>
      <c r="Z789" t="n">
        <v>10</v>
      </c>
    </row>
    <row r="790">
      <c r="A790" t="n">
        <v>62</v>
      </c>
      <c r="B790" t="n">
        <v>150</v>
      </c>
      <c r="C790" t="inlineStr">
        <is>
          <t xml:space="preserve">CONCLUIDO	</t>
        </is>
      </c>
      <c r="D790" t="n">
        <v>9.805</v>
      </c>
      <c r="E790" t="n">
        <v>10.2</v>
      </c>
      <c r="F790" t="n">
        <v>6.81</v>
      </c>
      <c r="G790" t="n">
        <v>58.4</v>
      </c>
      <c r="H790" t="n">
        <v>0.89</v>
      </c>
      <c r="I790" t="n">
        <v>7</v>
      </c>
      <c r="J790" t="n">
        <v>330.87</v>
      </c>
      <c r="K790" t="n">
        <v>61.82</v>
      </c>
      <c r="L790" t="n">
        <v>16.5</v>
      </c>
      <c r="M790" t="n">
        <v>5</v>
      </c>
      <c r="N790" t="n">
        <v>102.55</v>
      </c>
      <c r="O790" t="n">
        <v>41042.02</v>
      </c>
      <c r="P790" t="n">
        <v>121.88</v>
      </c>
      <c r="Q790" t="n">
        <v>204.14</v>
      </c>
      <c r="R790" t="n">
        <v>25.69</v>
      </c>
      <c r="S790" t="n">
        <v>17.37</v>
      </c>
      <c r="T790" t="n">
        <v>2053.87</v>
      </c>
      <c r="U790" t="n">
        <v>0.68</v>
      </c>
      <c r="V790" t="n">
        <v>0.75</v>
      </c>
      <c r="W790" t="n">
        <v>1.15</v>
      </c>
      <c r="X790" t="n">
        <v>0.12</v>
      </c>
      <c r="Y790" t="n">
        <v>1</v>
      </c>
      <c r="Z790" t="n">
        <v>10</v>
      </c>
    </row>
    <row r="791">
      <c r="A791" t="n">
        <v>63</v>
      </c>
      <c r="B791" t="n">
        <v>150</v>
      </c>
      <c r="C791" t="inlineStr">
        <is>
          <t xml:space="preserve">CONCLUIDO	</t>
        </is>
      </c>
      <c r="D791" t="n">
        <v>9.801</v>
      </c>
      <c r="E791" t="n">
        <v>10.2</v>
      </c>
      <c r="F791" t="n">
        <v>6.82</v>
      </c>
      <c r="G791" t="n">
        <v>58.43</v>
      </c>
      <c r="H791" t="n">
        <v>0.9</v>
      </c>
      <c r="I791" t="n">
        <v>7</v>
      </c>
      <c r="J791" t="n">
        <v>331.46</v>
      </c>
      <c r="K791" t="n">
        <v>61.82</v>
      </c>
      <c r="L791" t="n">
        <v>16.75</v>
      </c>
      <c r="M791" t="n">
        <v>5</v>
      </c>
      <c r="N791" t="n">
        <v>102.89</v>
      </c>
      <c r="O791" t="n">
        <v>41114.63</v>
      </c>
      <c r="P791" t="n">
        <v>121.86</v>
      </c>
      <c r="Q791" t="n">
        <v>204.15</v>
      </c>
      <c r="R791" t="n">
        <v>25.8</v>
      </c>
      <c r="S791" t="n">
        <v>17.37</v>
      </c>
      <c r="T791" t="n">
        <v>2108.88</v>
      </c>
      <c r="U791" t="n">
        <v>0.67</v>
      </c>
      <c r="V791" t="n">
        <v>0.75</v>
      </c>
      <c r="W791" t="n">
        <v>1.15</v>
      </c>
      <c r="X791" t="n">
        <v>0.13</v>
      </c>
      <c r="Y791" t="n">
        <v>1</v>
      </c>
      <c r="Z791" t="n">
        <v>10</v>
      </c>
    </row>
    <row r="792">
      <c r="A792" t="n">
        <v>64</v>
      </c>
      <c r="B792" t="n">
        <v>150</v>
      </c>
      <c r="C792" t="inlineStr">
        <is>
          <t xml:space="preserve">CONCLUIDO	</t>
        </is>
      </c>
      <c r="D792" t="n">
        <v>9.805</v>
      </c>
      <c r="E792" t="n">
        <v>10.2</v>
      </c>
      <c r="F792" t="n">
        <v>6.81</v>
      </c>
      <c r="G792" t="n">
        <v>58.4</v>
      </c>
      <c r="H792" t="n">
        <v>0.91</v>
      </c>
      <c r="I792" t="n">
        <v>7</v>
      </c>
      <c r="J792" t="n">
        <v>332.05</v>
      </c>
      <c r="K792" t="n">
        <v>61.82</v>
      </c>
      <c r="L792" t="n">
        <v>17</v>
      </c>
      <c r="M792" t="n">
        <v>5</v>
      </c>
      <c r="N792" t="n">
        <v>103.23</v>
      </c>
      <c r="O792" t="n">
        <v>41187.41</v>
      </c>
      <c r="P792" t="n">
        <v>121.67</v>
      </c>
      <c r="Q792" t="n">
        <v>204.15</v>
      </c>
      <c r="R792" t="n">
        <v>25.68</v>
      </c>
      <c r="S792" t="n">
        <v>17.37</v>
      </c>
      <c r="T792" t="n">
        <v>2047.25</v>
      </c>
      <c r="U792" t="n">
        <v>0.68</v>
      </c>
      <c r="V792" t="n">
        <v>0.75</v>
      </c>
      <c r="W792" t="n">
        <v>1.15</v>
      </c>
      <c r="X792" t="n">
        <v>0.12</v>
      </c>
      <c r="Y792" t="n">
        <v>1</v>
      </c>
      <c r="Z792" t="n">
        <v>10</v>
      </c>
    </row>
    <row r="793">
      <c r="A793" t="n">
        <v>65</v>
      </c>
      <c r="B793" t="n">
        <v>150</v>
      </c>
      <c r="C793" t="inlineStr">
        <is>
          <t xml:space="preserve">CONCLUIDO	</t>
        </is>
      </c>
      <c r="D793" t="n">
        <v>9.8103</v>
      </c>
      <c r="E793" t="n">
        <v>10.19</v>
      </c>
      <c r="F793" t="n">
        <v>6.81</v>
      </c>
      <c r="G793" t="n">
        <v>58.35</v>
      </c>
      <c r="H793" t="n">
        <v>0.92</v>
      </c>
      <c r="I793" t="n">
        <v>7</v>
      </c>
      <c r="J793" t="n">
        <v>332.64</v>
      </c>
      <c r="K793" t="n">
        <v>61.82</v>
      </c>
      <c r="L793" t="n">
        <v>17.25</v>
      </c>
      <c r="M793" t="n">
        <v>5</v>
      </c>
      <c r="N793" t="n">
        <v>103.57</v>
      </c>
      <c r="O793" t="n">
        <v>41260.35</v>
      </c>
      <c r="P793" t="n">
        <v>121.39</v>
      </c>
      <c r="Q793" t="n">
        <v>204.15</v>
      </c>
      <c r="R793" t="n">
        <v>25.43</v>
      </c>
      <c r="S793" t="n">
        <v>17.37</v>
      </c>
      <c r="T793" t="n">
        <v>1919.9</v>
      </c>
      <c r="U793" t="n">
        <v>0.68</v>
      </c>
      <c r="V793" t="n">
        <v>0.75</v>
      </c>
      <c r="W793" t="n">
        <v>1.15</v>
      </c>
      <c r="X793" t="n">
        <v>0.12</v>
      </c>
      <c r="Y793" t="n">
        <v>1</v>
      </c>
      <c r="Z793" t="n">
        <v>10</v>
      </c>
    </row>
    <row r="794">
      <c r="A794" t="n">
        <v>66</v>
      </c>
      <c r="B794" t="n">
        <v>150</v>
      </c>
      <c r="C794" t="inlineStr">
        <is>
          <t xml:space="preserve">CONCLUIDO	</t>
        </is>
      </c>
      <c r="D794" t="n">
        <v>9.884399999999999</v>
      </c>
      <c r="E794" t="n">
        <v>10.12</v>
      </c>
      <c r="F794" t="n">
        <v>6.79</v>
      </c>
      <c r="G794" t="n">
        <v>67.86</v>
      </c>
      <c r="H794" t="n">
        <v>0.9399999999999999</v>
      </c>
      <c r="I794" t="n">
        <v>6</v>
      </c>
      <c r="J794" t="n">
        <v>333.24</v>
      </c>
      <c r="K794" t="n">
        <v>61.82</v>
      </c>
      <c r="L794" t="n">
        <v>17.5</v>
      </c>
      <c r="M794" t="n">
        <v>4</v>
      </c>
      <c r="N794" t="n">
        <v>103.92</v>
      </c>
      <c r="O794" t="n">
        <v>41333.46</v>
      </c>
      <c r="P794" t="n">
        <v>121</v>
      </c>
      <c r="Q794" t="n">
        <v>204.15</v>
      </c>
      <c r="R794" t="n">
        <v>24.73</v>
      </c>
      <c r="S794" t="n">
        <v>17.37</v>
      </c>
      <c r="T794" t="n">
        <v>1575.18</v>
      </c>
      <c r="U794" t="n">
        <v>0.7</v>
      </c>
      <c r="V794" t="n">
        <v>0.75</v>
      </c>
      <c r="W794" t="n">
        <v>1.15</v>
      </c>
      <c r="X794" t="n">
        <v>0.1</v>
      </c>
      <c r="Y794" t="n">
        <v>1</v>
      </c>
      <c r="Z794" t="n">
        <v>10</v>
      </c>
    </row>
    <row r="795">
      <c r="A795" t="n">
        <v>67</v>
      </c>
      <c r="B795" t="n">
        <v>150</v>
      </c>
      <c r="C795" t="inlineStr">
        <is>
          <t xml:space="preserve">CONCLUIDO	</t>
        </is>
      </c>
      <c r="D795" t="n">
        <v>9.885</v>
      </c>
      <c r="E795" t="n">
        <v>10.12</v>
      </c>
      <c r="F795" t="n">
        <v>6.79</v>
      </c>
      <c r="G795" t="n">
        <v>67.86</v>
      </c>
      <c r="H795" t="n">
        <v>0.95</v>
      </c>
      <c r="I795" t="n">
        <v>6</v>
      </c>
      <c r="J795" t="n">
        <v>333.83</v>
      </c>
      <c r="K795" t="n">
        <v>61.82</v>
      </c>
      <c r="L795" t="n">
        <v>17.75</v>
      </c>
      <c r="M795" t="n">
        <v>4</v>
      </c>
      <c r="N795" t="n">
        <v>104.26</v>
      </c>
      <c r="O795" t="n">
        <v>41406.86</v>
      </c>
      <c r="P795" t="n">
        <v>121.12</v>
      </c>
      <c r="Q795" t="n">
        <v>204.14</v>
      </c>
      <c r="R795" t="n">
        <v>24.73</v>
      </c>
      <c r="S795" t="n">
        <v>17.37</v>
      </c>
      <c r="T795" t="n">
        <v>1577.64</v>
      </c>
      <c r="U795" t="n">
        <v>0.7</v>
      </c>
      <c r="V795" t="n">
        <v>0.75</v>
      </c>
      <c r="W795" t="n">
        <v>1.15</v>
      </c>
      <c r="X795" t="n">
        <v>0.09</v>
      </c>
      <c r="Y795" t="n">
        <v>1</v>
      </c>
      <c r="Z795" t="n">
        <v>10</v>
      </c>
    </row>
    <row r="796">
      <c r="A796" t="n">
        <v>68</v>
      </c>
      <c r="B796" t="n">
        <v>150</v>
      </c>
      <c r="C796" t="inlineStr">
        <is>
          <t xml:space="preserve">CONCLUIDO	</t>
        </is>
      </c>
      <c r="D796" t="n">
        <v>9.881399999999999</v>
      </c>
      <c r="E796" t="n">
        <v>10.12</v>
      </c>
      <c r="F796" t="n">
        <v>6.79</v>
      </c>
      <c r="G796" t="n">
        <v>67.89</v>
      </c>
      <c r="H796" t="n">
        <v>0.96</v>
      </c>
      <c r="I796" t="n">
        <v>6</v>
      </c>
      <c r="J796" t="n">
        <v>334.43</v>
      </c>
      <c r="K796" t="n">
        <v>61.82</v>
      </c>
      <c r="L796" t="n">
        <v>18</v>
      </c>
      <c r="M796" t="n">
        <v>4</v>
      </c>
      <c r="N796" t="n">
        <v>104.61</v>
      </c>
      <c r="O796" t="n">
        <v>41480.31</v>
      </c>
      <c r="P796" t="n">
        <v>121.17</v>
      </c>
      <c r="Q796" t="n">
        <v>204.14</v>
      </c>
      <c r="R796" t="n">
        <v>24.85</v>
      </c>
      <c r="S796" t="n">
        <v>17.37</v>
      </c>
      <c r="T796" t="n">
        <v>1639.29</v>
      </c>
      <c r="U796" t="n">
        <v>0.7</v>
      </c>
      <c r="V796" t="n">
        <v>0.75</v>
      </c>
      <c r="W796" t="n">
        <v>1.15</v>
      </c>
      <c r="X796" t="n">
        <v>0.1</v>
      </c>
      <c r="Y796" t="n">
        <v>1</v>
      </c>
      <c r="Z796" t="n">
        <v>10</v>
      </c>
    </row>
    <row r="797">
      <c r="A797" t="n">
        <v>69</v>
      </c>
      <c r="B797" t="n">
        <v>150</v>
      </c>
      <c r="C797" t="inlineStr">
        <is>
          <t xml:space="preserve">CONCLUIDO	</t>
        </is>
      </c>
      <c r="D797" t="n">
        <v>9.8847</v>
      </c>
      <c r="E797" t="n">
        <v>10.12</v>
      </c>
      <c r="F797" t="n">
        <v>6.79</v>
      </c>
      <c r="G797" t="n">
        <v>67.86</v>
      </c>
      <c r="H797" t="n">
        <v>0.97</v>
      </c>
      <c r="I797" t="n">
        <v>6</v>
      </c>
      <c r="J797" t="n">
        <v>335.02</v>
      </c>
      <c r="K797" t="n">
        <v>61.82</v>
      </c>
      <c r="L797" t="n">
        <v>18.25</v>
      </c>
      <c r="M797" t="n">
        <v>4</v>
      </c>
      <c r="N797" t="n">
        <v>104.95</v>
      </c>
      <c r="O797" t="n">
        <v>41553.93</v>
      </c>
      <c r="P797" t="n">
        <v>121.26</v>
      </c>
      <c r="Q797" t="n">
        <v>204.19</v>
      </c>
      <c r="R797" t="n">
        <v>24.74</v>
      </c>
      <c r="S797" t="n">
        <v>17.37</v>
      </c>
      <c r="T797" t="n">
        <v>1580.67</v>
      </c>
      <c r="U797" t="n">
        <v>0.7</v>
      </c>
      <c r="V797" t="n">
        <v>0.75</v>
      </c>
      <c r="W797" t="n">
        <v>1.15</v>
      </c>
      <c r="X797" t="n">
        <v>0.09</v>
      </c>
      <c r="Y797" t="n">
        <v>1</v>
      </c>
      <c r="Z797" t="n">
        <v>10</v>
      </c>
    </row>
    <row r="798">
      <c r="A798" t="n">
        <v>70</v>
      </c>
      <c r="B798" t="n">
        <v>150</v>
      </c>
      <c r="C798" t="inlineStr">
        <is>
          <t xml:space="preserve">CONCLUIDO	</t>
        </is>
      </c>
      <c r="D798" t="n">
        <v>9.8825</v>
      </c>
      <c r="E798" t="n">
        <v>10.12</v>
      </c>
      <c r="F798" t="n">
        <v>6.79</v>
      </c>
      <c r="G798" t="n">
        <v>67.88</v>
      </c>
      <c r="H798" t="n">
        <v>0.98</v>
      </c>
      <c r="I798" t="n">
        <v>6</v>
      </c>
      <c r="J798" t="n">
        <v>335.62</v>
      </c>
      <c r="K798" t="n">
        <v>61.82</v>
      </c>
      <c r="L798" t="n">
        <v>18.5</v>
      </c>
      <c r="M798" t="n">
        <v>4</v>
      </c>
      <c r="N798" t="n">
        <v>105.3</v>
      </c>
      <c r="O798" t="n">
        <v>41627.72</v>
      </c>
      <c r="P798" t="n">
        <v>121.41</v>
      </c>
      <c r="Q798" t="n">
        <v>204.14</v>
      </c>
      <c r="R798" t="n">
        <v>24.93</v>
      </c>
      <c r="S798" t="n">
        <v>17.37</v>
      </c>
      <c r="T798" t="n">
        <v>1676.94</v>
      </c>
      <c r="U798" t="n">
        <v>0.7</v>
      </c>
      <c r="V798" t="n">
        <v>0.75</v>
      </c>
      <c r="W798" t="n">
        <v>1.14</v>
      </c>
      <c r="X798" t="n">
        <v>0.1</v>
      </c>
      <c r="Y798" t="n">
        <v>1</v>
      </c>
      <c r="Z798" t="n">
        <v>10</v>
      </c>
    </row>
    <row r="799">
      <c r="A799" t="n">
        <v>71</v>
      </c>
      <c r="B799" t="n">
        <v>150</v>
      </c>
      <c r="C799" t="inlineStr">
        <is>
          <t xml:space="preserve">CONCLUIDO	</t>
        </is>
      </c>
      <c r="D799" t="n">
        <v>9.882199999999999</v>
      </c>
      <c r="E799" t="n">
        <v>10.12</v>
      </c>
      <c r="F799" t="n">
        <v>6.79</v>
      </c>
      <c r="G799" t="n">
        <v>67.89</v>
      </c>
      <c r="H799" t="n">
        <v>0.99</v>
      </c>
      <c r="I799" t="n">
        <v>6</v>
      </c>
      <c r="J799" t="n">
        <v>336.22</v>
      </c>
      <c r="K799" t="n">
        <v>61.82</v>
      </c>
      <c r="L799" t="n">
        <v>18.75</v>
      </c>
      <c r="M799" t="n">
        <v>4</v>
      </c>
      <c r="N799" t="n">
        <v>105.65</v>
      </c>
      <c r="O799" t="n">
        <v>41701.68</v>
      </c>
      <c r="P799" t="n">
        <v>121.49</v>
      </c>
      <c r="Q799" t="n">
        <v>204.14</v>
      </c>
      <c r="R799" t="n">
        <v>24.94</v>
      </c>
      <c r="S799" t="n">
        <v>17.37</v>
      </c>
      <c r="T799" t="n">
        <v>1681.47</v>
      </c>
      <c r="U799" t="n">
        <v>0.7</v>
      </c>
      <c r="V799" t="n">
        <v>0.75</v>
      </c>
      <c r="W799" t="n">
        <v>1.14</v>
      </c>
      <c r="X799" t="n">
        <v>0.1</v>
      </c>
      <c r="Y799" t="n">
        <v>1</v>
      </c>
      <c r="Z799" t="n">
        <v>10</v>
      </c>
    </row>
    <row r="800">
      <c r="A800" t="n">
        <v>72</v>
      </c>
      <c r="B800" t="n">
        <v>150</v>
      </c>
      <c r="C800" t="inlineStr">
        <is>
          <t xml:space="preserve">CONCLUIDO	</t>
        </is>
      </c>
      <c r="D800" t="n">
        <v>9.8879</v>
      </c>
      <c r="E800" t="n">
        <v>10.11</v>
      </c>
      <c r="F800" t="n">
        <v>6.78</v>
      </c>
      <c r="G800" t="n">
        <v>67.83</v>
      </c>
      <c r="H800" t="n">
        <v>1.01</v>
      </c>
      <c r="I800" t="n">
        <v>6</v>
      </c>
      <c r="J800" t="n">
        <v>336.82</v>
      </c>
      <c r="K800" t="n">
        <v>61.82</v>
      </c>
      <c r="L800" t="n">
        <v>19</v>
      </c>
      <c r="M800" t="n">
        <v>4</v>
      </c>
      <c r="N800" t="n">
        <v>106</v>
      </c>
      <c r="O800" t="n">
        <v>41775.82</v>
      </c>
      <c r="P800" t="n">
        <v>121.38</v>
      </c>
      <c r="Q800" t="n">
        <v>204.15</v>
      </c>
      <c r="R800" t="n">
        <v>24.66</v>
      </c>
      <c r="S800" t="n">
        <v>17.37</v>
      </c>
      <c r="T800" t="n">
        <v>1541.56</v>
      </c>
      <c r="U800" t="n">
        <v>0.7</v>
      </c>
      <c r="V800" t="n">
        <v>0.75</v>
      </c>
      <c r="W800" t="n">
        <v>1.15</v>
      </c>
      <c r="X800" t="n">
        <v>0.09</v>
      </c>
      <c r="Y800" t="n">
        <v>1</v>
      </c>
      <c r="Z800" t="n">
        <v>10</v>
      </c>
    </row>
    <row r="801">
      <c r="A801" t="n">
        <v>73</v>
      </c>
      <c r="B801" t="n">
        <v>150</v>
      </c>
      <c r="C801" t="inlineStr">
        <is>
          <t xml:space="preserve">CONCLUIDO	</t>
        </is>
      </c>
      <c r="D801" t="n">
        <v>9.888500000000001</v>
      </c>
      <c r="E801" t="n">
        <v>10.11</v>
      </c>
      <c r="F801" t="n">
        <v>6.78</v>
      </c>
      <c r="G801" t="n">
        <v>67.81999999999999</v>
      </c>
      <c r="H801" t="n">
        <v>1.02</v>
      </c>
      <c r="I801" t="n">
        <v>6</v>
      </c>
      <c r="J801" t="n">
        <v>337.43</v>
      </c>
      <c r="K801" t="n">
        <v>61.82</v>
      </c>
      <c r="L801" t="n">
        <v>19.25</v>
      </c>
      <c r="M801" t="n">
        <v>4</v>
      </c>
      <c r="N801" t="n">
        <v>106.35</v>
      </c>
      <c r="O801" t="n">
        <v>41850.13</v>
      </c>
      <c r="P801" t="n">
        <v>121.26</v>
      </c>
      <c r="Q801" t="n">
        <v>204.14</v>
      </c>
      <c r="R801" t="n">
        <v>24.65</v>
      </c>
      <c r="S801" t="n">
        <v>17.37</v>
      </c>
      <c r="T801" t="n">
        <v>1535.12</v>
      </c>
      <c r="U801" t="n">
        <v>0.7</v>
      </c>
      <c r="V801" t="n">
        <v>0.75</v>
      </c>
      <c r="W801" t="n">
        <v>1.15</v>
      </c>
      <c r="X801" t="n">
        <v>0.09</v>
      </c>
      <c r="Y801" t="n">
        <v>1</v>
      </c>
      <c r="Z801" t="n">
        <v>10</v>
      </c>
    </row>
    <row r="802">
      <c r="A802" t="n">
        <v>74</v>
      </c>
      <c r="B802" t="n">
        <v>150</v>
      </c>
      <c r="C802" t="inlineStr">
        <is>
          <t xml:space="preserve">CONCLUIDO	</t>
        </is>
      </c>
      <c r="D802" t="n">
        <v>9.8812</v>
      </c>
      <c r="E802" t="n">
        <v>10.12</v>
      </c>
      <c r="F802" t="n">
        <v>6.79</v>
      </c>
      <c r="G802" t="n">
        <v>67.90000000000001</v>
      </c>
      <c r="H802" t="n">
        <v>1.03</v>
      </c>
      <c r="I802" t="n">
        <v>6</v>
      </c>
      <c r="J802" t="n">
        <v>338.03</v>
      </c>
      <c r="K802" t="n">
        <v>61.82</v>
      </c>
      <c r="L802" t="n">
        <v>19.5</v>
      </c>
      <c r="M802" t="n">
        <v>4</v>
      </c>
      <c r="N802" t="n">
        <v>106.71</v>
      </c>
      <c r="O802" t="n">
        <v>41924.62</v>
      </c>
      <c r="P802" t="n">
        <v>121.32</v>
      </c>
      <c r="Q802" t="n">
        <v>204.14</v>
      </c>
      <c r="R802" t="n">
        <v>24.8</v>
      </c>
      <c r="S802" t="n">
        <v>17.37</v>
      </c>
      <c r="T802" t="n">
        <v>1610.59</v>
      </c>
      <c r="U802" t="n">
        <v>0.7</v>
      </c>
      <c r="V802" t="n">
        <v>0.75</v>
      </c>
      <c r="W802" t="n">
        <v>1.15</v>
      </c>
      <c r="X802" t="n">
        <v>0.1</v>
      </c>
      <c r="Y802" t="n">
        <v>1</v>
      </c>
      <c r="Z802" t="n">
        <v>10</v>
      </c>
    </row>
    <row r="803">
      <c r="A803" t="n">
        <v>75</v>
      </c>
      <c r="B803" t="n">
        <v>150</v>
      </c>
      <c r="C803" t="inlineStr">
        <is>
          <t xml:space="preserve">CONCLUIDO	</t>
        </is>
      </c>
      <c r="D803" t="n">
        <v>9.885999999999999</v>
      </c>
      <c r="E803" t="n">
        <v>10.12</v>
      </c>
      <c r="F803" t="n">
        <v>6.78</v>
      </c>
      <c r="G803" t="n">
        <v>67.84999999999999</v>
      </c>
      <c r="H803" t="n">
        <v>1.04</v>
      </c>
      <c r="I803" t="n">
        <v>6</v>
      </c>
      <c r="J803" t="n">
        <v>338.63</v>
      </c>
      <c r="K803" t="n">
        <v>61.82</v>
      </c>
      <c r="L803" t="n">
        <v>19.75</v>
      </c>
      <c r="M803" t="n">
        <v>4</v>
      </c>
      <c r="N803" t="n">
        <v>107.06</v>
      </c>
      <c r="O803" t="n">
        <v>41999.28</v>
      </c>
      <c r="P803" t="n">
        <v>121.14</v>
      </c>
      <c r="Q803" t="n">
        <v>204.18</v>
      </c>
      <c r="R803" t="n">
        <v>24.84</v>
      </c>
      <c r="S803" t="n">
        <v>17.37</v>
      </c>
      <c r="T803" t="n">
        <v>1632.36</v>
      </c>
      <c r="U803" t="n">
        <v>0.7</v>
      </c>
      <c r="V803" t="n">
        <v>0.75</v>
      </c>
      <c r="W803" t="n">
        <v>1.14</v>
      </c>
      <c r="X803" t="n">
        <v>0.09</v>
      </c>
      <c r="Y803" t="n">
        <v>1</v>
      </c>
      <c r="Z803" t="n">
        <v>10</v>
      </c>
    </row>
    <row r="804">
      <c r="A804" t="n">
        <v>76</v>
      </c>
      <c r="B804" t="n">
        <v>150</v>
      </c>
      <c r="C804" t="inlineStr">
        <is>
          <t xml:space="preserve">CONCLUIDO	</t>
        </is>
      </c>
      <c r="D804" t="n">
        <v>9.875999999999999</v>
      </c>
      <c r="E804" t="n">
        <v>10.13</v>
      </c>
      <c r="F804" t="n">
        <v>6.79</v>
      </c>
      <c r="G804" t="n">
        <v>67.95</v>
      </c>
      <c r="H804" t="n">
        <v>1.05</v>
      </c>
      <c r="I804" t="n">
        <v>6</v>
      </c>
      <c r="J804" t="n">
        <v>339.24</v>
      </c>
      <c r="K804" t="n">
        <v>61.82</v>
      </c>
      <c r="L804" t="n">
        <v>20</v>
      </c>
      <c r="M804" t="n">
        <v>4</v>
      </c>
      <c r="N804" t="n">
        <v>107.42</v>
      </c>
      <c r="O804" t="n">
        <v>42074.12</v>
      </c>
      <c r="P804" t="n">
        <v>121.32</v>
      </c>
      <c r="Q804" t="n">
        <v>204.15</v>
      </c>
      <c r="R804" t="n">
        <v>25.07</v>
      </c>
      <c r="S804" t="n">
        <v>17.37</v>
      </c>
      <c r="T804" t="n">
        <v>1749.07</v>
      </c>
      <c r="U804" t="n">
        <v>0.6899999999999999</v>
      </c>
      <c r="V804" t="n">
        <v>0.75</v>
      </c>
      <c r="W804" t="n">
        <v>1.15</v>
      </c>
      <c r="X804" t="n">
        <v>0.1</v>
      </c>
      <c r="Y804" t="n">
        <v>1</v>
      </c>
      <c r="Z804" t="n">
        <v>10</v>
      </c>
    </row>
    <row r="805">
      <c r="A805" t="n">
        <v>77</v>
      </c>
      <c r="B805" t="n">
        <v>150</v>
      </c>
      <c r="C805" t="inlineStr">
        <is>
          <t xml:space="preserve">CONCLUIDO	</t>
        </is>
      </c>
      <c r="D805" t="n">
        <v>9.882199999999999</v>
      </c>
      <c r="E805" t="n">
        <v>10.12</v>
      </c>
      <c r="F805" t="n">
        <v>6.79</v>
      </c>
      <c r="G805" t="n">
        <v>67.89</v>
      </c>
      <c r="H805" t="n">
        <v>1.06</v>
      </c>
      <c r="I805" t="n">
        <v>6</v>
      </c>
      <c r="J805" t="n">
        <v>339.85</v>
      </c>
      <c r="K805" t="n">
        <v>61.82</v>
      </c>
      <c r="L805" t="n">
        <v>20.25</v>
      </c>
      <c r="M805" t="n">
        <v>4</v>
      </c>
      <c r="N805" t="n">
        <v>107.78</v>
      </c>
      <c r="O805" t="n">
        <v>42149.15</v>
      </c>
      <c r="P805" t="n">
        <v>121.09</v>
      </c>
      <c r="Q805" t="n">
        <v>204.15</v>
      </c>
      <c r="R805" t="n">
        <v>24.79</v>
      </c>
      <c r="S805" t="n">
        <v>17.37</v>
      </c>
      <c r="T805" t="n">
        <v>1608.28</v>
      </c>
      <c r="U805" t="n">
        <v>0.7</v>
      </c>
      <c r="V805" t="n">
        <v>0.75</v>
      </c>
      <c r="W805" t="n">
        <v>1.15</v>
      </c>
      <c r="X805" t="n">
        <v>0.1</v>
      </c>
      <c r="Y805" t="n">
        <v>1</v>
      </c>
      <c r="Z805" t="n">
        <v>10</v>
      </c>
    </row>
    <row r="806">
      <c r="A806" t="n">
        <v>78</v>
      </c>
      <c r="B806" t="n">
        <v>150</v>
      </c>
      <c r="C806" t="inlineStr">
        <is>
          <t xml:space="preserve">CONCLUIDO	</t>
        </is>
      </c>
      <c r="D806" t="n">
        <v>9.879799999999999</v>
      </c>
      <c r="E806" t="n">
        <v>10.12</v>
      </c>
      <c r="F806" t="n">
        <v>6.79</v>
      </c>
      <c r="G806" t="n">
        <v>67.91</v>
      </c>
      <c r="H806" t="n">
        <v>1.07</v>
      </c>
      <c r="I806" t="n">
        <v>6</v>
      </c>
      <c r="J806" t="n">
        <v>340.46</v>
      </c>
      <c r="K806" t="n">
        <v>61.82</v>
      </c>
      <c r="L806" t="n">
        <v>20.5</v>
      </c>
      <c r="M806" t="n">
        <v>4</v>
      </c>
      <c r="N806" t="n">
        <v>108.14</v>
      </c>
      <c r="O806" t="n">
        <v>42224.35</v>
      </c>
      <c r="P806" t="n">
        <v>121.08</v>
      </c>
      <c r="Q806" t="n">
        <v>204.15</v>
      </c>
      <c r="R806" t="n">
        <v>24.94</v>
      </c>
      <c r="S806" t="n">
        <v>17.37</v>
      </c>
      <c r="T806" t="n">
        <v>1681.26</v>
      </c>
      <c r="U806" t="n">
        <v>0.7</v>
      </c>
      <c r="V806" t="n">
        <v>0.75</v>
      </c>
      <c r="W806" t="n">
        <v>1.15</v>
      </c>
      <c r="X806" t="n">
        <v>0.1</v>
      </c>
      <c r="Y806" t="n">
        <v>1</v>
      </c>
      <c r="Z806" t="n">
        <v>10</v>
      </c>
    </row>
    <row r="807">
      <c r="A807" t="n">
        <v>79</v>
      </c>
      <c r="B807" t="n">
        <v>150</v>
      </c>
      <c r="C807" t="inlineStr">
        <is>
          <t xml:space="preserve">CONCLUIDO	</t>
        </is>
      </c>
      <c r="D807" t="n">
        <v>9.8817</v>
      </c>
      <c r="E807" t="n">
        <v>10.12</v>
      </c>
      <c r="F807" t="n">
        <v>6.79</v>
      </c>
      <c r="G807" t="n">
        <v>67.89</v>
      </c>
      <c r="H807" t="n">
        <v>1.08</v>
      </c>
      <c r="I807" t="n">
        <v>6</v>
      </c>
      <c r="J807" t="n">
        <v>341.07</v>
      </c>
      <c r="K807" t="n">
        <v>61.82</v>
      </c>
      <c r="L807" t="n">
        <v>20.75</v>
      </c>
      <c r="M807" t="n">
        <v>4</v>
      </c>
      <c r="N807" t="n">
        <v>108.5</v>
      </c>
      <c r="O807" t="n">
        <v>42299.74</v>
      </c>
      <c r="P807" t="n">
        <v>121.08</v>
      </c>
      <c r="Q807" t="n">
        <v>204.19</v>
      </c>
      <c r="R807" t="n">
        <v>24.82</v>
      </c>
      <c r="S807" t="n">
        <v>17.37</v>
      </c>
      <c r="T807" t="n">
        <v>1621.18</v>
      </c>
      <c r="U807" t="n">
        <v>0.7</v>
      </c>
      <c r="V807" t="n">
        <v>0.75</v>
      </c>
      <c r="W807" t="n">
        <v>1.15</v>
      </c>
      <c r="X807" t="n">
        <v>0.1</v>
      </c>
      <c r="Y807" t="n">
        <v>1</v>
      </c>
      <c r="Z807" t="n">
        <v>10</v>
      </c>
    </row>
    <row r="808">
      <c r="A808" t="n">
        <v>80</v>
      </c>
      <c r="B808" t="n">
        <v>150</v>
      </c>
      <c r="C808" t="inlineStr">
        <is>
          <t xml:space="preserve">CONCLUIDO	</t>
        </is>
      </c>
      <c r="D808" t="n">
        <v>9.8866</v>
      </c>
      <c r="E808" t="n">
        <v>10.11</v>
      </c>
      <c r="F808" t="n">
        <v>6.78</v>
      </c>
      <c r="G808" t="n">
        <v>67.84</v>
      </c>
      <c r="H808" t="n">
        <v>1.1</v>
      </c>
      <c r="I808" t="n">
        <v>6</v>
      </c>
      <c r="J808" t="n">
        <v>341.68</v>
      </c>
      <c r="K808" t="n">
        <v>61.82</v>
      </c>
      <c r="L808" t="n">
        <v>21</v>
      </c>
      <c r="M808" t="n">
        <v>4</v>
      </c>
      <c r="N808" t="n">
        <v>108.86</v>
      </c>
      <c r="O808" t="n">
        <v>42375.31</v>
      </c>
      <c r="P808" t="n">
        <v>120.89</v>
      </c>
      <c r="Q808" t="n">
        <v>204.14</v>
      </c>
      <c r="R808" t="n">
        <v>24.78</v>
      </c>
      <c r="S808" t="n">
        <v>17.37</v>
      </c>
      <c r="T808" t="n">
        <v>1602.44</v>
      </c>
      <c r="U808" t="n">
        <v>0.7</v>
      </c>
      <c r="V808" t="n">
        <v>0.75</v>
      </c>
      <c r="W808" t="n">
        <v>1.14</v>
      </c>
      <c r="X808" t="n">
        <v>0.09</v>
      </c>
      <c r="Y808" t="n">
        <v>1</v>
      </c>
      <c r="Z808" t="n">
        <v>10</v>
      </c>
    </row>
    <row r="809">
      <c r="A809" t="n">
        <v>81</v>
      </c>
      <c r="B809" t="n">
        <v>150</v>
      </c>
      <c r="C809" t="inlineStr">
        <is>
          <t xml:space="preserve">CONCLUIDO	</t>
        </is>
      </c>
      <c r="D809" t="n">
        <v>9.8771</v>
      </c>
      <c r="E809" t="n">
        <v>10.12</v>
      </c>
      <c r="F809" t="n">
        <v>6.79</v>
      </c>
      <c r="G809" t="n">
        <v>67.94</v>
      </c>
      <c r="H809" t="n">
        <v>1.11</v>
      </c>
      <c r="I809" t="n">
        <v>6</v>
      </c>
      <c r="J809" t="n">
        <v>342.3</v>
      </c>
      <c r="K809" t="n">
        <v>61.82</v>
      </c>
      <c r="L809" t="n">
        <v>21.25</v>
      </c>
      <c r="M809" t="n">
        <v>4</v>
      </c>
      <c r="N809" t="n">
        <v>109.23</v>
      </c>
      <c r="O809" t="n">
        <v>42451.07</v>
      </c>
      <c r="P809" t="n">
        <v>120.85</v>
      </c>
      <c r="Q809" t="n">
        <v>204.14</v>
      </c>
      <c r="R809" t="n">
        <v>25.04</v>
      </c>
      <c r="S809" t="n">
        <v>17.37</v>
      </c>
      <c r="T809" t="n">
        <v>1734.72</v>
      </c>
      <c r="U809" t="n">
        <v>0.6899999999999999</v>
      </c>
      <c r="V809" t="n">
        <v>0.75</v>
      </c>
      <c r="W809" t="n">
        <v>1.15</v>
      </c>
      <c r="X809" t="n">
        <v>0.1</v>
      </c>
      <c r="Y809" t="n">
        <v>1</v>
      </c>
      <c r="Z809" t="n">
        <v>10</v>
      </c>
    </row>
    <row r="810">
      <c r="A810" t="n">
        <v>82</v>
      </c>
      <c r="B810" t="n">
        <v>150</v>
      </c>
      <c r="C810" t="inlineStr">
        <is>
          <t xml:space="preserve">CONCLUIDO	</t>
        </is>
      </c>
      <c r="D810" t="n">
        <v>9.9566</v>
      </c>
      <c r="E810" t="n">
        <v>10.04</v>
      </c>
      <c r="F810" t="n">
        <v>6.77</v>
      </c>
      <c r="G810" t="n">
        <v>81.22</v>
      </c>
      <c r="H810" t="n">
        <v>1.12</v>
      </c>
      <c r="I810" t="n">
        <v>5</v>
      </c>
      <c r="J810" t="n">
        <v>342.91</v>
      </c>
      <c r="K810" t="n">
        <v>61.82</v>
      </c>
      <c r="L810" t="n">
        <v>21.5</v>
      </c>
      <c r="M810" t="n">
        <v>3</v>
      </c>
      <c r="N810" t="n">
        <v>109.59</v>
      </c>
      <c r="O810" t="n">
        <v>42527.02</v>
      </c>
      <c r="P810" t="n">
        <v>120.1</v>
      </c>
      <c r="Q810" t="n">
        <v>204.14</v>
      </c>
      <c r="R810" t="n">
        <v>24.33</v>
      </c>
      <c r="S810" t="n">
        <v>17.37</v>
      </c>
      <c r="T810" t="n">
        <v>1381.1</v>
      </c>
      <c r="U810" t="n">
        <v>0.71</v>
      </c>
      <c r="V810" t="n">
        <v>0.75</v>
      </c>
      <c r="W810" t="n">
        <v>1.14</v>
      </c>
      <c r="X810" t="n">
        <v>0.08</v>
      </c>
      <c r="Y810" t="n">
        <v>1</v>
      </c>
      <c r="Z810" t="n">
        <v>10</v>
      </c>
    </row>
    <row r="811">
      <c r="A811" t="n">
        <v>83</v>
      </c>
      <c r="B811" t="n">
        <v>150</v>
      </c>
      <c r="C811" t="inlineStr">
        <is>
          <t xml:space="preserve">CONCLUIDO	</t>
        </is>
      </c>
      <c r="D811" t="n">
        <v>9.952999999999999</v>
      </c>
      <c r="E811" t="n">
        <v>10.05</v>
      </c>
      <c r="F811" t="n">
        <v>6.77</v>
      </c>
      <c r="G811" t="n">
        <v>81.27</v>
      </c>
      <c r="H811" t="n">
        <v>1.13</v>
      </c>
      <c r="I811" t="n">
        <v>5</v>
      </c>
      <c r="J811" t="n">
        <v>343.53</v>
      </c>
      <c r="K811" t="n">
        <v>61.82</v>
      </c>
      <c r="L811" t="n">
        <v>21.75</v>
      </c>
      <c r="M811" t="n">
        <v>3</v>
      </c>
      <c r="N811" t="n">
        <v>109.96</v>
      </c>
      <c r="O811" t="n">
        <v>42603.15</v>
      </c>
      <c r="P811" t="n">
        <v>120.25</v>
      </c>
      <c r="Q811" t="n">
        <v>204.14</v>
      </c>
      <c r="R811" t="n">
        <v>24.37</v>
      </c>
      <c r="S811" t="n">
        <v>17.37</v>
      </c>
      <c r="T811" t="n">
        <v>1400.98</v>
      </c>
      <c r="U811" t="n">
        <v>0.71</v>
      </c>
      <c r="V811" t="n">
        <v>0.75</v>
      </c>
      <c r="W811" t="n">
        <v>1.14</v>
      </c>
      <c r="X811" t="n">
        <v>0.08</v>
      </c>
      <c r="Y811" t="n">
        <v>1</v>
      </c>
      <c r="Z811" t="n">
        <v>10</v>
      </c>
    </row>
    <row r="812">
      <c r="A812" t="n">
        <v>84</v>
      </c>
      <c r="B812" t="n">
        <v>150</v>
      </c>
      <c r="C812" t="inlineStr">
        <is>
          <t xml:space="preserve">CONCLUIDO	</t>
        </is>
      </c>
      <c r="D812" t="n">
        <v>9.9511</v>
      </c>
      <c r="E812" t="n">
        <v>10.05</v>
      </c>
      <c r="F812" t="n">
        <v>6.77</v>
      </c>
      <c r="G812" t="n">
        <v>81.29000000000001</v>
      </c>
      <c r="H812" t="n">
        <v>1.14</v>
      </c>
      <c r="I812" t="n">
        <v>5</v>
      </c>
      <c r="J812" t="n">
        <v>344.15</v>
      </c>
      <c r="K812" t="n">
        <v>61.82</v>
      </c>
      <c r="L812" t="n">
        <v>22</v>
      </c>
      <c r="M812" t="n">
        <v>3</v>
      </c>
      <c r="N812" t="n">
        <v>110.33</v>
      </c>
      <c r="O812" t="n">
        <v>42679.6</v>
      </c>
      <c r="P812" t="n">
        <v>120.57</v>
      </c>
      <c r="Q812" t="n">
        <v>204.14</v>
      </c>
      <c r="R812" t="n">
        <v>24.4</v>
      </c>
      <c r="S812" t="n">
        <v>17.37</v>
      </c>
      <c r="T812" t="n">
        <v>1415.57</v>
      </c>
      <c r="U812" t="n">
        <v>0.71</v>
      </c>
      <c r="V812" t="n">
        <v>0.75</v>
      </c>
      <c r="W812" t="n">
        <v>1.15</v>
      </c>
      <c r="X812" t="n">
        <v>0.08</v>
      </c>
      <c r="Y812" t="n">
        <v>1</v>
      </c>
      <c r="Z812" t="n">
        <v>10</v>
      </c>
    </row>
    <row r="813">
      <c r="A813" t="n">
        <v>85</v>
      </c>
      <c r="B813" t="n">
        <v>150</v>
      </c>
      <c r="C813" t="inlineStr">
        <is>
          <t xml:space="preserve">CONCLUIDO	</t>
        </is>
      </c>
      <c r="D813" t="n">
        <v>9.9491</v>
      </c>
      <c r="E813" t="n">
        <v>10.05</v>
      </c>
      <c r="F813" t="n">
        <v>6.78</v>
      </c>
      <c r="G813" t="n">
        <v>81.31</v>
      </c>
      <c r="H813" t="n">
        <v>1.15</v>
      </c>
      <c r="I813" t="n">
        <v>5</v>
      </c>
      <c r="J813" t="n">
        <v>344.77</v>
      </c>
      <c r="K813" t="n">
        <v>61.82</v>
      </c>
      <c r="L813" t="n">
        <v>22.25</v>
      </c>
      <c r="M813" t="n">
        <v>3</v>
      </c>
      <c r="N813" t="n">
        <v>110.7</v>
      </c>
      <c r="O813" t="n">
        <v>42756.12</v>
      </c>
      <c r="P813" t="n">
        <v>120.78</v>
      </c>
      <c r="Q813" t="n">
        <v>204.14</v>
      </c>
      <c r="R813" t="n">
        <v>24.57</v>
      </c>
      <c r="S813" t="n">
        <v>17.37</v>
      </c>
      <c r="T813" t="n">
        <v>1504.7</v>
      </c>
      <c r="U813" t="n">
        <v>0.71</v>
      </c>
      <c r="V813" t="n">
        <v>0.75</v>
      </c>
      <c r="W813" t="n">
        <v>1.14</v>
      </c>
      <c r="X813" t="n">
        <v>0.09</v>
      </c>
      <c r="Y813" t="n">
        <v>1</v>
      </c>
      <c r="Z813" t="n">
        <v>10</v>
      </c>
    </row>
    <row r="814">
      <c r="A814" t="n">
        <v>86</v>
      </c>
      <c r="B814" t="n">
        <v>150</v>
      </c>
      <c r="C814" t="inlineStr">
        <is>
          <t xml:space="preserve">CONCLUIDO	</t>
        </is>
      </c>
      <c r="D814" t="n">
        <v>9.952999999999999</v>
      </c>
      <c r="E814" t="n">
        <v>10.05</v>
      </c>
      <c r="F814" t="n">
        <v>6.77</v>
      </c>
      <c r="G814" t="n">
        <v>81.27</v>
      </c>
      <c r="H814" t="n">
        <v>1.16</v>
      </c>
      <c r="I814" t="n">
        <v>5</v>
      </c>
      <c r="J814" t="n">
        <v>345.39</v>
      </c>
      <c r="K814" t="n">
        <v>61.82</v>
      </c>
      <c r="L814" t="n">
        <v>22.5</v>
      </c>
      <c r="M814" t="n">
        <v>3</v>
      </c>
      <c r="N814" t="n">
        <v>111.07</v>
      </c>
      <c r="O814" t="n">
        <v>42832.82</v>
      </c>
      <c r="P814" t="n">
        <v>120.82</v>
      </c>
      <c r="Q814" t="n">
        <v>204.14</v>
      </c>
      <c r="R814" t="n">
        <v>24.37</v>
      </c>
      <c r="S814" t="n">
        <v>17.37</v>
      </c>
      <c r="T814" t="n">
        <v>1403.74</v>
      </c>
      <c r="U814" t="n">
        <v>0.71</v>
      </c>
      <c r="V814" t="n">
        <v>0.75</v>
      </c>
      <c r="W814" t="n">
        <v>1.14</v>
      </c>
      <c r="X814" t="n">
        <v>0.08</v>
      </c>
      <c r="Y814" t="n">
        <v>1</v>
      </c>
      <c r="Z814" t="n">
        <v>10</v>
      </c>
    </row>
    <row r="815">
      <c r="A815" t="n">
        <v>87</v>
      </c>
      <c r="B815" t="n">
        <v>150</v>
      </c>
      <c r="C815" t="inlineStr">
        <is>
          <t xml:space="preserve">CONCLUIDO	</t>
        </is>
      </c>
      <c r="D815" t="n">
        <v>9.9541</v>
      </c>
      <c r="E815" t="n">
        <v>10.05</v>
      </c>
      <c r="F815" t="n">
        <v>6.77</v>
      </c>
      <c r="G815" t="n">
        <v>81.25</v>
      </c>
      <c r="H815" t="n">
        <v>1.17</v>
      </c>
      <c r="I815" t="n">
        <v>5</v>
      </c>
      <c r="J815" t="n">
        <v>346.02</v>
      </c>
      <c r="K815" t="n">
        <v>61.82</v>
      </c>
      <c r="L815" t="n">
        <v>22.75</v>
      </c>
      <c r="M815" t="n">
        <v>3</v>
      </c>
      <c r="N815" t="n">
        <v>111.45</v>
      </c>
      <c r="O815" t="n">
        <v>42909.73</v>
      </c>
      <c r="P815" t="n">
        <v>121.03</v>
      </c>
      <c r="Q815" t="n">
        <v>204.14</v>
      </c>
      <c r="R815" t="n">
        <v>24.35</v>
      </c>
      <c r="S815" t="n">
        <v>17.37</v>
      </c>
      <c r="T815" t="n">
        <v>1393.48</v>
      </c>
      <c r="U815" t="n">
        <v>0.71</v>
      </c>
      <c r="V815" t="n">
        <v>0.75</v>
      </c>
      <c r="W815" t="n">
        <v>1.14</v>
      </c>
      <c r="X815" t="n">
        <v>0.08</v>
      </c>
      <c r="Y815" t="n">
        <v>1</v>
      </c>
      <c r="Z815" t="n">
        <v>10</v>
      </c>
    </row>
    <row r="816">
      <c r="A816" t="n">
        <v>88</v>
      </c>
      <c r="B816" t="n">
        <v>150</v>
      </c>
      <c r="C816" t="inlineStr">
        <is>
          <t xml:space="preserve">CONCLUIDO	</t>
        </is>
      </c>
      <c r="D816" t="n">
        <v>9.949400000000001</v>
      </c>
      <c r="E816" t="n">
        <v>10.05</v>
      </c>
      <c r="F816" t="n">
        <v>6.78</v>
      </c>
      <c r="G816" t="n">
        <v>81.31</v>
      </c>
      <c r="H816" t="n">
        <v>1.18</v>
      </c>
      <c r="I816" t="n">
        <v>5</v>
      </c>
      <c r="J816" t="n">
        <v>346.64</v>
      </c>
      <c r="K816" t="n">
        <v>61.82</v>
      </c>
      <c r="L816" t="n">
        <v>23</v>
      </c>
      <c r="M816" t="n">
        <v>3</v>
      </c>
      <c r="N816" t="n">
        <v>111.82</v>
      </c>
      <c r="O816" t="n">
        <v>42986.83</v>
      </c>
      <c r="P816" t="n">
        <v>121.21</v>
      </c>
      <c r="Q816" t="n">
        <v>204.14</v>
      </c>
      <c r="R816" t="n">
        <v>24.49</v>
      </c>
      <c r="S816" t="n">
        <v>17.37</v>
      </c>
      <c r="T816" t="n">
        <v>1464.3</v>
      </c>
      <c r="U816" t="n">
        <v>0.71</v>
      </c>
      <c r="V816" t="n">
        <v>0.75</v>
      </c>
      <c r="W816" t="n">
        <v>1.14</v>
      </c>
      <c r="X816" t="n">
        <v>0.08</v>
      </c>
      <c r="Y816" t="n">
        <v>1</v>
      </c>
      <c r="Z816" t="n">
        <v>10</v>
      </c>
    </row>
    <row r="817">
      <c r="A817" t="n">
        <v>89</v>
      </c>
      <c r="B817" t="n">
        <v>150</v>
      </c>
      <c r="C817" t="inlineStr">
        <is>
          <t xml:space="preserve">CONCLUIDO	</t>
        </is>
      </c>
      <c r="D817" t="n">
        <v>9.950200000000001</v>
      </c>
      <c r="E817" t="n">
        <v>10.05</v>
      </c>
      <c r="F817" t="n">
        <v>6.78</v>
      </c>
      <c r="G817" t="n">
        <v>81.3</v>
      </c>
      <c r="H817" t="n">
        <v>1.19</v>
      </c>
      <c r="I817" t="n">
        <v>5</v>
      </c>
      <c r="J817" t="n">
        <v>347.27</v>
      </c>
      <c r="K817" t="n">
        <v>61.82</v>
      </c>
      <c r="L817" t="n">
        <v>23.25</v>
      </c>
      <c r="M817" t="n">
        <v>3</v>
      </c>
      <c r="N817" t="n">
        <v>112.2</v>
      </c>
      <c r="O817" t="n">
        <v>43064.12</v>
      </c>
      <c r="P817" t="n">
        <v>121.13</v>
      </c>
      <c r="Q817" t="n">
        <v>204.14</v>
      </c>
      <c r="R817" t="n">
        <v>24.5</v>
      </c>
      <c r="S817" t="n">
        <v>17.37</v>
      </c>
      <c r="T817" t="n">
        <v>1464.84</v>
      </c>
      <c r="U817" t="n">
        <v>0.71</v>
      </c>
      <c r="V817" t="n">
        <v>0.75</v>
      </c>
      <c r="W817" t="n">
        <v>1.14</v>
      </c>
      <c r="X817" t="n">
        <v>0.08</v>
      </c>
      <c r="Y817" t="n">
        <v>1</v>
      </c>
      <c r="Z817" t="n">
        <v>10</v>
      </c>
    </row>
    <row r="818">
      <c r="A818" t="n">
        <v>90</v>
      </c>
      <c r="B818" t="n">
        <v>150</v>
      </c>
      <c r="C818" t="inlineStr">
        <is>
          <t xml:space="preserve">CONCLUIDO	</t>
        </is>
      </c>
      <c r="D818" t="n">
        <v>9.953799999999999</v>
      </c>
      <c r="E818" t="n">
        <v>10.05</v>
      </c>
      <c r="F818" t="n">
        <v>6.77</v>
      </c>
      <c r="G818" t="n">
        <v>81.26000000000001</v>
      </c>
      <c r="H818" t="n">
        <v>1.2</v>
      </c>
      <c r="I818" t="n">
        <v>5</v>
      </c>
      <c r="J818" t="n">
        <v>347.9</v>
      </c>
      <c r="K818" t="n">
        <v>61.82</v>
      </c>
      <c r="L818" t="n">
        <v>23.5</v>
      </c>
      <c r="M818" t="n">
        <v>3</v>
      </c>
      <c r="N818" t="n">
        <v>112.58</v>
      </c>
      <c r="O818" t="n">
        <v>43141.62</v>
      </c>
      <c r="P818" t="n">
        <v>121.08</v>
      </c>
      <c r="Q818" t="n">
        <v>204.14</v>
      </c>
      <c r="R818" t="n">
        <v>24.37</v>
      </c>
      <c r="S818" t="n">
        <v>17.37</v>
      </c>
      <c r="T818" t="n">
        <v>1403.21</v>
      </c>
      <c r="U818" t="n">
        <v>0.71</v>
      </c>
      <c r="V818" t="n">
        <v>0.75</v>
      </c>
      <c r="W818" t="n">
        <v>1.14</v>
      </c>
      <c r="X818" t="n">
        <v>0.08</v>
      </c>
      <c r="Y818" t="n">
        <v>1</v>
      </c>
      <c r="Z818" t="n">
        <v>10</v>
      </c>
    </row>
    <row r="819">
      <c r="A819" t="n">
        <v>91</v>
      </c>
      <c r="B819" t="n">
        <v>150</v>
      </c>
      <c r="C819" t="inlineStr">
        <is>
          <t xml:space="preserve">CONCLUIDO	</t>
        </is>
      </c>
      <c r="D819" t="n">
        <v>9.949999999999999</v>
      </c>
      <c r="E819" t="n">
        <v>10.05</v>
      </c>
      <c r="F819" t="n">
        <v>6.78</v>
      </c>
      <c r="G819" t="n">
        <v>81.3</v>
      </c>
      <c r="H819" t="n">
        <v>1.21</v>
      </c>
      <c r="I819" t="n">
        <v>5</v>
      </c>
      <c r="J819" t="n">
        <v>348.53</v>
      </c>
      <c r="K819" t="n">
        <v>61.82</v>
      </c>
      <c r="L819" t="n">
        <v>23.75</v>
      </c>
      <c r="M819" t="n">
        <v>3</v>
      </c>
      <c r="N819" t="n">
        <v>112.96</v>
      </c>
      <c r="O819" t="n">
        <v>43219.31</v>
      </c>
      <c r="P819" t="n">
        <v>121.18</v>
      </c>
      <c r="Q819" t="n">
        <v>204.14</v>
      </c>
      <c r="R819" t="n">
        <v>24.5</v>
      </c>
      <c r="S819" t="n">
        <v>17.37</v>
      </c>
      <c r="T819" t="n">
        <v>1468.73</v>
      </c>
      <c r="U819" t="n">
        <v>0.71</v>
      </c>
      <c r="V819" t="n">
        <v>0.75</v>
      </c>
      <c r="W819" t="n">
        <v>1.14</v>
      </c>
      <c r="X819" t="n">
        <v>0.08</v>
      </c>
      <c r="Y819" t="n">
        <v>1</v>
      </c>
      <c r="Z819" t="n">
        <v>10</v>
      </c>
    </row>
    <row r="820">
      <c r="A820" t="n">
        <v>92</v>
      </c>
      <c r="B820" t="n">
        <v>150</v>
      </c>
      <c r="C820" t="inlineStr">
        <is>
          <t xml:space="preserve">CONCLUIDO	</t>
        </is>
      </c>
      <c r="D820" t="n">
        <v>9.950200000000001</v>
      </c>
      <c r="E820" t="n">
        <v>10.05</v>
      </c>
      <c r="F820" t="n">
        <v>6.78</v>
      </c>
      <c r="G820" t="n">
        <v>81.3</v>
      </c>
      <c r="H820" t="n">
        <v>1.23</v>
      </c>
      <c r="I820" t="n">
        <v>5</v>
      </c>
      <c r="J820" t="n">
        <v>349.16</v>
      </c>
      <c r="K820" t="n">
        <v>61.82</v>
      </c>
      <c r="L820" t="n">
        <v>24</v>
      </c>
      <c r="M820" t="n">
        <v>3</v>
      </c>
      <c r="N820" t="n">
        <v>113.34</v>
      </c>
      <c r="O820" t="n">
        <v>43297.21</v>
      </c>
      <c r="P820" t="n">
        <v>121.16</v>
      </c>
      <c r="Q820" t="n">
        <v>204.14</v>
      </c>
      <c r="R820" t="n">
        <v>24.47</v>
      </c>
      <c r="S820" t="n">
        <v>17.37</v>
      </c>
      <c r="T820" t="n">
        <v>1450.07</v>
      </c>
      <c r="U820" t="n">
        <v>0.71</v>
      </c>
      <c r="V820" t="n">
        <v>0.75</v>
      </c>
      <c r="W820" t="n">
        <v>1.14</v>
      </c>
      <c r="X820" t="n">
        <v>0.08</v>
      </c>
      <c r="Y820" t="n">
        <v>1</v>
      </c>
      <c r="Z820" t="n">
        <v>10</v>
      </c>
    </row>
    <row r="821">
      <c r="A821" t="n">
        <v>93</v>
      </c>
      <c r="B821" t="n">
        <v>150</v>
      </c>
      <c r="C821" t="inlineStr">
        <is>
          <t xml:space="preserve">CONCLUIDO	</t>
        </is>
      </c>
      <c r="D821" t="n">
        <v>9.9497</v>
      </c>
      <c r="E821" t="n">
        <v>10.05</v>
      </c>
      <c r="F821" t="n">
        <v>6.78</v>
      </c>
      <c r="G821" t="n">
        <v>81.31</v>
      </c>
      <c r="H821" t="n">
        <v>1.24</v>
      </c>
      <c r="I821" t="n">
        <v>5</v>
      </c>
      <c r="J821" t="n">
        <v>349.79</v>
      </c>
      <c r="K821" t="n">
        <v>61.82</v>
      </c>
      <c r="L821" t="n">
        <v>24.25</v>
      </c>
      <c r="M821" t="n">
        <v>3</v>
      </c>
      <c r="N821" t="n">
        <v>113.72</v>
      </c>
      <c r="O821" t="n">
        <v>43375.3</v>
      </c>
      <c r="P821" t="n">
        <v>121.22</v>
      </c>
      <c r="Q821" t="n">
        <v>204.14</v>
      </c>
      <c r="R821" t="n">
        <v>24.52</v>
      </c>
      <c r="S821" t="n">
        <v>17.37</v>
      </c>
      <c r="T821" t="n">
        <v>1476.25</v>
      </c>
      <c r="U821" t="n">
        <v>0.71</v>
      </c>
      <c r="V821" t="n">
        <v>0.75</v>
      </c>
      <c r="W821" t="n">
        <v>1.14</v>
      </c>
      <c r="X821" t="n">
        <v>0.08</v>
      </c>
      <c r="Y821" t="n">
        <v>1</v>
      </c>
      <c r="Z821" t="n">
        <v>10</v>
      </c>
    </row>
    <row r="822">
      <c r="A822" t="n">
        <v>94</v>
      </c>
      <c r="B822" t="n">
        <v>150</v>
      </c>
      <c r="C822" t="inlineStr">
        <is>
          <t xml:space="preserve">CONCLUIDO	</t>
        </is>
      </c>
      <c r="D822" t="n">
        <v>9.9544</v>
      </c>
      <c r="E822" t="n">
        <v>10.05</v>
      </c>
      <c r="F822" t="n">
        <v>6.77</v>
      </c>
      <c r="G822" t="n">
        <v>81.25</v>
      </c>
      <c r="H822" t="n">
        <v>1.25</v>
      </c>
      <c r="I822" t="n">
        <v>5</v>
      </c>
      <c r="J822" t="n">
        <v>350.43</v>
      </c>
      <c r="K822" t="n">
        <v>61.82</v>
      </c>
      <c r="L822" t="n">
        <v>24.5</v>
      </c>
      <c r="M822" t="n">
        <v>3</v>
      </c>
      <c r="N822" t="n">
        <v>114.11</v>
      </c>
      <c r="O822" t="n">
        <v>43453.61</v>
      </c>
      <c r="P822" t="n">
        <v>121.03</v>
      </c>
      <c r="Q822" t="n">
        <v>204.14</v>
      </c>
      <c r="R822" t="n">
        <v>24.33</v>
      </c>
      <c r="S822" t="n">
        <v>17.37</v>
      </c>
      <c r="T822" t="n">
        <v>1381.92</v>
      </c>
      <c r="U822" t="n">
        <v>0.71</v>
      </c>
      <c r="V822" t="n">
        <v>0.75</v>
      </c>
      <c r="W822" t="n">
        <v>1.14</v>
      </c>
      <c r="X822" t="n">
        <v>0.08</v>
      </c>
      <c r="Y822" t="n">
        <v>1</v>
      </c>
      <c r="Z822" t="n">
        <v>10</v>
      </c>
    </row>
    <row r="823">
      <c r="A823" t="n">
        <v>95</v>
      </c>
      <c r="B823" t="n">
        <v>150</v>
      </c>
      <c r="C823" t="inlineStr">
        <is>
          <t xml:space="preserve">CONCLUIDO	</t>
        </is>
      </c>
      <c r="D823" t="n">
        <v>9.952999999999999</v>
      </c>
      <c r="E823" t="n">
        <v>10.05</v>
      </c>
      <c r="F823" t="n">
        <v>6.77</v>
      </c>
      <c r="G823" t="n">
        <v>81.27</v>
      </c>
      <c r="H823" t="n">
        <v>1.26</v>
      </c>
      <c r="I823" t="n">
        <v>5</v>
      </c>
      <c r="J823" t="n">
        <v>351.06</v>
      </c>
      <c r="K823" t="n">
        <v>61.82</v>
      </c>
      <c r="L823" t="n">
        <v>24.75</v>
      </c>
      <c r="M823" t="n">
        <v>3</v>
      </c>
      <c r="N823" t="n">
        <v>114.49</v>
      </c>
      <c r="O823" t="n">
        <v>43532.12</v>
      </c>
      <c r="P823" t="n">
        <v>121.08</v>
      </c>
      <c r="Q823" t="n">
        <v>204.15</v>
      </c>
      <c r="R823" t="n">
        <v>24.45</v>
      </c>
      <c r="S823" t="n">
        <v>17.37</v>
      </c>
      <c r="T823" t="n">
        <v>1442.3</v>
      </c>
      <c r="U823" t="n">
        <v>0.71</v>
      </c>
      <c r="V823" t="n">
        <v>0.75</v>
      </c>
      <c r="W823" t="n">
        <v>1.14</v>
      </c>
      <c r="X823" t="n">
        <v>0.08</v>
      </c>
      <c r="Y823" t="n">
        <v>1</v>
      </c>
      <c r="Z823" t="n">
        <v>10</v>
      </c>
    </row>
    <row r="824">
      <c r="A824" t="n">
        <v>96</v>
      </c>
      <c r="B824" t="n">
        <v>150</v>
      </c>
      <c r="C824" t="inlineStr">
        <is>
          <t xml:space="preserve">CONCLUIDO	</t>
        </is>
      </c>
      <c r="D824" t="n">
        <v>9.958</v>
      </c>
      <c r="E824" t="n">
        <v>10.04</v>
      </c>
      <c r="F824" t="n">
        <v>6.77</v>
      </c>
      <c r="G824" t="n">
        <v>81.20999999999999</v>
      </c>
      <c r="H824" t="n">
        <v>1.27</v>
      </c>
      <c r="I824" t="n">
        <v>5</v>
      </c>
      <c r="J824" t="n">
        <v>351.7</v>
      </c>
      <c r="K824" t="n">
        <v>61.82</v>
      </c>
      <c r="L824" t="n">
        <v>25</v>
      </c>
      <c r="M824" t="n">
        <v>3</v>
      </c>
      <c r="N824" t="n">
        <v>114.88</v>
      </c>
      <c r="O824" t="n">
        <v>43610.83</v>
      </c>
      <c r="P824" t="n">
        <v>120.97</v>
      </c>
      <c r="Q824" t="n">
        <v>204.14</v>
      </c>
      <c r="R824" t="n">
        <v>24.25</v>
      </c>
      <c r="S824" t="n">
        <v>17.37</v>
      </c>
      <c r="T824" t="n">
        <v>1340.6</v>
      </c>
      <c r="U824" t="n">
        <v>0.72</v>
      </c>
      <c r="V824" t="n">
        <v>0.75</v>
      </c>
      <c r="W824" t="n">
        <v>1.14</v>
      </c>
      <c r="X824" t="n">
        <v>0.08</v>
      </c>
      <c r="Y824" t="n">
        <v>1</v>
      </c>
      <c r="Z824" t="n">
        <v>10</v>
      </c>
    </row>
    <row r="825">
      <c r="A825" t="n">
        <v>97</v>
      </c>
      <c r="B825" t="n">
        <v>150</v>
      </c>
      <c r="C825" t="inlineStr">
        <is>
          <t xml:space="preserve">CONCLUIDO	</t>
        </is>
      </c>
      <c r="D825" t="n">
        <v>9.958</v>
      </c>
      <c r="E825" t="n">
        <v>10.04</v>
      </c>
      <c r="F825" t="n">
        <v>6.77</v>
      </c>
      <c r="G825" t="n">
        <v>81.20999999999999</v>
      </c>
      <c r="H825" t="n">
        <v>1.28</v>
      </c>
      <c r="I825" t="n">
        <v>5</v>
      </c>
      <c r="J825" t="n">
        <v>352.34</v>
      </c>
      <c r="K825" t="n">
        <v>61.82</v>
      </c>
      <c r="L825" t="n">
        <v>25.25</v>
      </c>
      <c r="M825" t="n">
        <v>3</v>
      </c>
      <c r="N825" t="n">
        <v>115.27</v>
      </c>
      <c r="O825" t="n">
        <v>43689.76</v>
      </c>
      <c r="P825" t="n">
        <v>120.87</v>
      </c>
      <c r="Q825" t="n">
        <v>204.14</v>
      </c>
      <c r="R825" t="n">
        <v>24.18</v>
      </c>
      <c r="S825" t="n">
        <v>17.37</v>
      </c>
      <c r="T825" t="n">
        <v>1307.26</v>
      </c>
      <c r="U825" t="n">
        <v>0.72</v>
      </c>
      <c r="V825" t="n">
        <v>0.75</v>
      </c>
      <c r="W825" t="n">
        <v>1.15</v>
      </c>
      <c r="X825" t="n">
        <v>0.08</v>
      </c>
      <c r="Y825" t="n">
        <v>1</v>
      </c>
      <c r="Z825" t="n">
        <v>10</v>
      </c>
    </row>
    <row r="826">
      <c r="A826" t="n">
        <v>98</v>
      </c>
      <c r="B826" t="n">
        <v>150</v>
      </c>
      <c r="C826" t="inlineStr">
        <is>
          <t xml:space="preserve">CONCLUIDO	</t>
        </is>
      </c>
      <c r="D826" t="n">
        <v>9.9604</v>
      </c>
      <c r="E826" t="n">
        <v>10.04</v>
      </c>
      <c r="F826" t="n">
        <v>6.76</v>
      </c>
      <c r="G826" t="n">
        <v>81.18000000000001</v>
      </c>
      <c r="H826" t="n">
        <v>1.29</v>
      </c>
      <c r="I826" t="n">
        <v>5</v>
      </c>
      <c r="J826" t="n">
        <v>352.98</v>
      </c>
      <c r="K826" t="n">
        <v>61.82</v>
      </c>
      <c r="L826" t="n">
        <v>25.5</v>
      </c>
      <c r="M826" t="n">
        <v>3</v>
      </c>
      <c r="N826" t="n">
        <v>115.66</v>
      </c>
      <c r="O826" t="n">
        <v>43769.02</v>
      </c>
      <c r="P826" t="n">
        <v>120.67</v>
      </c>
      <c r="Q826" t="n">
        <v>204.14</v>
      </c>
      <c r="R826" t="n">
        <v>24.14</v>
      </c>
      <c r="S826" t="n">
        <v>17.37</v>
      </c>
      <c r="T826" t="n">
        <v>1284.91</v>
      </c>
      <c r="U826" t="n">
        <v>0.72</v>
      </c>
      <c r="V826" t="n">
        <v>0.75</v>
      </c>
      <c r="W826" t="n">
        <v>1.14</v>
      </c>
      <c r="X826" t="n">
        <v>0.07000000000000001</v>
      </c>
      <c r="Y826" t="n">
        <v>1</v>
      </c>
      <c r="Z826" t="n">
        <v>10</v>
      </c>
    </row>
    <row r="827">
      <c r="A827" t="n">
        <v>99</v>
      </c>
      <c r="B827" t="n">
        <v>150</v>
      </c>
      <c r="C827" t="inlineStr">
        <is>
          <t xml:space="preserve">CONCLUIDO	</t>
        </is>
      </c>
      <c r="D827" t="n">
        <v>9.961499999999999</v>
      </c>
      <c r="E827" t="n">
        <v>10.04</v>
      </c>
      <c r="F827" t="n">
        <v>6.76</v>
      </c>
      <c r="G827" t="n">
        <v>81.16</v>
      </c>
      <c r="H827" t="n">
        <v>1.3</v>
      </c>
      <c r="I827" t="n">
        <v>5</v>
      </c>
      <c r="J827" t="n">
        <v>353.63</v>
      </c>
      <c r="K827" t="n">
        <v>61.82</v>
      </c>
      <c r="L827" t="n">
        <v>25.75</v>
      </c>
      <c r="M827" t="n">
        <v>3</v>
      </c>
      <c r="N827" t="n">
        <v>116.06</v>
      </c>
      <c r="O827" t="n">
        <v>43848.38</v>
      </c>
      <c r="P827" t="n">
        <v>120.48</v>
      </c>
      <c r="Q827" t="n">
        <v>204.14</v>
      </c>
      <c r="R827" t="n">
        <v>24.05</v>
      </c>
      <c r="S827" t="n">
        <v>17.37</v>
      </c>
      <c r="T827" t="n">
        <v>1241.48</v>
      </c>
      <c r="U827" t="n">
        <v>0.72</v>
      </c>
      <c r="V827" t="n">
        <v>0.76</v>
      </c>
      <c r="W827" t="n">
        <v>1.14</v>
      </c>
      <c r="X827" t="n">
        <v>0.07000000000000001</v>
      </c>
      <c r="Y827" t="n">
        <v>1</v>
      </c>
      <c r="Z827" t="n">
        <v>10</v>
      </c>
    </row>
    <row r="828">
      <c r="A828" t="n">
        <v>100</v>
      </c>
      <c r="B828" t="n">
        <v>150</v>
      </c>
      <c r="C828" t="inlineStr">
        <is>
          <t xml:space="preserve">CONCLUIDO	</t>
        </is>
      </c>
      <c r="D828" t="n">
        <v>9.961</v>
      </c>
      <c r="E828" t="n">
        <v>10.04</v>
      </c>
      <c r="F828" t="n">
        <v>6.76</v>
      </c>
      <c r="G828" t="n">
        <v>81.17</v>
      </c>
      <c r="H828" t="n">
        <v>1.31</v>
      </c>
      <c r="I828" t="n">
        <v>5</v>
      </c>
      <c r="J828" t="n">
        <v>354.27</v>
      </c>
      <c r="K828" t="n">
        <v>61.82</v>
      </c>
      <c r="L828" t="n">
        <v>26</v>
      </c>
      <c r="M828" t="n">
        <v>3</v>
      </c>
      <c r="N828" t="n">
        <v>116.45</v>
      </c>
      <c r="O828" t="n">
        <v>43927.95</v>
      </c>
      <c r="P828" t="n">
        <v>120.38</v>
      </c>
      <c r="Q828" t="n">
        <v>204.14</v>
      </c>
      <c r="R828" t="n">
        <v>24.02</v>
      </c>
      <c r="S828" t="n">
        <v>17.37</v>
      </c>
      <c r="T828" t="n">
        <v>1227.05</v>
      </c>
      <c r="U828" t="n">
        <v>0.72</v>
      </c>
      <c r="V828" t="n">
        <v>0.75</v>
      </c>
      <c r="W828" t="n">
        <v>1.15</v>
      </c>
      <c r="X828" t="n">
        <v>0.07000000000000001</v>
      </c>
      <c r="Y828" t="n">
        <v>1</v>
      </c>
      <c r="Z828" t="n">
        <v>10</v>
      </c>
    </row>
    <row r="829">
      <c r="A829" t="n">
        <v>101</v>
      </c>
      <c r="B829" t="n">
        <v>150</v>
      </c>
      <c r="C829" t="inlineStr">
        <is>
          <t xml:space="preserve">CONCLUIDO	</t>
        </is>
      </c>
      <c r="D829" t="n">
        <v>9.9574</v>
      </c>
      <c r="E829" t="n">
        <v>10.04</v>
      </c>
      <c r="F829" t="n">
        <v>6.77</v>
      </c>
      <c r="G829" t="n">
        <v>81.20999999999999</v>
      </c>
      <c r="H829" t="n">
        <v>1.32</v>
      </c>
      <c r="I829" t="n">
        <v>5</v>
      </c>
      <c r="J829" t="n">
        <v>354.92</v>
      </c>
      <c r="K829" t="n">
        <v>61.82</v>
      </c>
      <c r="L829" t="n">
        <v>26.25</v>
      </c>
      <c r="M829" t="n">
        <v>3</v>
      </c>
      <c r="N829" t="n">
        <v>116.85</v>
      </c>
      <c r="O829" t="n">
        <v>44007.74</v>
      </c>
      <c r="P829" t="n">
        <v>120.26</v>
      </c>
      <c r="Q829" t="n">
        <v>204.14</v>
      </c>
      <c r="R829" t="n">
        <v>24.14</v>
      </c>
      <c r="S829" t="n">
        <v>17.37</v>
      </c>
      <c r="T829" t="n">
        <v>1288.63</v>
      </c>
      <c r="U829" t="n">
        <v>0.72</v>
      </c>
      <c r="V829" t="n">
        <v>0.75</v>
      </c>
      <c r="W829" t="n">
        <v>1.15</v>
      </c>
      <c r="X829" t="n">
        <v>0.08</v>
      </c>
      <c r="Y829" t="n">
        <v>1</v>
      </c>
      <c r="Z829" t="n">
        <v>10</v>
      </c>
    </row>
    <row r="830">
      <c r="A830" t="n">
        <v>102</v>
      </c>
      <c r="B830" t="n">
        <v>150</v>
      </c>
      <c r="C830" t="inlineStr">
        <is>
          <t xml:space="preserve">CONCLUIDO	</t>
        </is>
      </c>
      <c r="D830" t="n">
        <v>9.961</v>
      </c>
      <c r="E830" t="n">
        <v>10.04</v>
      </c>
      <c r="F830" t="n">
        <v>6.76</v>
      </c>
      <c r="G830" t="n">
        <v>81.17</v>
      </c>
      <c r="H830" t="n">
        <v>1.33</v>
      </c>
      <c r="I830" t="n">
        <v>5</v>
      </c>
      <c r="J830" t="n">
        <v>355.57</v>
      </c>
      <c r="K830" t="n">
        <v>61.82</v>
      </c>
      <c r="L830" t="n">
        <v>26.5</v>
      </c>
      <c r="M830" t="n">
        <v>3</v>
      </c>
      <c r="N830" t="n">
        <v>117.25</v>
      </c>
      <c r="O830" t="n">
        <v>44087.74</v>
      </c>
      <c r="P830" t="n">
        <v>120.02</v>
      </c>
      <c r="Q830" t="n">
        <v>204.14</v>
      </c>
      <c r="R830" t="n">
        <v>24.2</v>
      </c>
      <c r="S830" t="n">
        <v>17.37</v>
      </c>
      <c r="T830" t="n">
        <v>1318.55</v>
      </c>
      <c r="U830" t="n">
        <v>0.72</v>
      </c>
      <c r="V830" t="n">
        <v>0.75</v>
      </c>
      <c r="W830" t="n">
        <v>1.14</v>
      </c>
      <c r="X830" t="n">
        <v>0.07000000000000001</v>
      </c>
      <c r="Y830" t="n">
        <v>1</v>
      </c>
      <c r="Z830" t="n">
        <v>10</v>
      </c>
    </row>
    <row r="831">
      <c r="A831" t="n">
        <v>103</v>
      </c>
      <c r="B831" t="n">
        <v>150</v>
      </c>
      <c r="C831" t="inlineStr">
        <is>
          <t xml:space="preserve">CONCLUIDO	</t>
        </is>
      </c>
      <c r="D831" t="n">
        <v>9.961</v>
      </c>
      <c r="E831" t="n">
        <v>10.04</v>
      </c>
      <c r="F831" t="n">
        <v>6.76</v>
      </c>
      <c r="G831" t="n">
        <v>81.17</v>
      </c>
      <c r="H831" t="n">
        <v>1.34</v>
      </c>
      <c r="I831" t="n">
        <v>5</v>
      </c>
      <c r="J831" t="n">
        <v>356.22</v>
      </c>
      <c r="K831" t="n">
        <v>61.82</v>
      </c>
      <c r="L831" t="n">
        <v>26.75</v>
      </c>
      <c r="M831" t="n">
        <v>3</v>
      </c>
      <c r="N831" t="n">
        <v>117.65</v>
      </c>
      <c r="O831" t="n">
        <v>44167.96</v>
      </c>
      <c r="P831" t="n">
        <v>119.97</v>
      </c>
      <c r="Q831" t="n">
        <v>204.14</v>
      </c>
      <c r="R831" t="n">
        <v>24.15</v>
      </c>
      <c r="S831" t="n">
        <v>17.37</v>
      </c>
      <c r="T831" t="n">
        <v>1293.31</v>
      </c>
      <c r="U831" t="n">
        <v>0.72</v>
      </c>
      <c r="V831" t="n">
        <v>0.75</v>
      </c>
      <c r="W831" t="n">
        <v>1.14</v>
      </c>
      <c r="X831" t="n">
        <v>0.07000000000000001</v>
      </c>
      <c r="Y831" t="n">
        <v>1</v>
      </c>
      <c r="Z831" t="n">
        <v>10</v>
      </c>
    </row>
    <row r="832">
      <c r="A832" t="n">
        <v>104</v>
      </c>
      <c r="B832" t="n">
        <v>150</v>
      </c>
      <c r="C832" t="inlineStr">
        <is>
          <t xml:space="preserve">CONCLUIDO	</t>
        </is>
      </c>
      <c r="D832" t="n">
        <v>9.953799999999999</v>
      </c>
      <c r="E832" t="n">
        <v>10.05</v>
      </c>
      <c r="F832" t="n">
        <v>6.77</v>
      </c>
      <c r="G832" t="n">
        <v>81.26000000000001</v>
      </c>
      <c r="H832" t="n">
        <v>1.35</v>
      </c>
      <c r="I832" t="n">
        <v>5</v>
      </c>
      <c r="J832" t="n">
        <v>356.87</v>
      </c>
      <c r="K832" t="n">
        <v>61.82</v>
      </c>
      <c r="L832" t="n">
        <v>27</v>
      </c>
      <c r="M832" t="n">
        <v>3</v>
      </c>
      <c r="N832" t="n">
        <v>118.05</v>
      </c>
      <c r="O832" t="n">
        <v>44248.41</v>
      </c>
      <c r="P832" t="n">
        <v>120.05</v>
      </c>
      <c r="Q832" t="n">
        <v>204.17</v>
      </c>
      <c r="R832" t="n">
        <v>24.26</v>
      </c>
      <c r="S832" t="n">
        <v>17.37</v>
      </c>
      <c r="T832" t="n">
        <v>1345.9</v>
      </c>
      <c r="U832" t="n">
        <v>0.72</v>
      </c>
      <c r="V832" t="n">
        <v>0.75</v>
      </c>
      <c r="W832" t="n">
        <v>1.15</v>
      </c>
      <c r="X832" t="n">
        <v>0.08</v>
      </c>
      <c r="Y832" t="n">
        <v>1</v>
      </c>
      <c r="Z832" t="n">
        <v>10</v>
      </c>
    </row>
    <row r="833">
      <c r="A833" t="n">
        <v>105</v>
      </c>
      <c r="B833" t="n">
        <v>150</v>
      </c>
      <c r="C833" t="inlineStr">
        <is>
          <t xml:space="preserve">CONCLUIDO	</t>
        </is>
      </c>
      <c r="D833" t="n">
        <v>9.956300000000001</v>
      </c>
      <c r="E833" t="n">
        <v>10.04</v>
      </c>
      <c r="F833" t="n">
        <v>6.77</v>
      </c>
      <c r="G833" t="n">
        <v>81.23</v>
      </c>
      <c r="H833" t="n">
        <v>1.36</v>
      </c>
      <c r="I833" t="n">
        <v>5</v>
      </c>
      <c r="J833" t="n">
        <v>357.52</v>
      </c>
      <c r="K833" t="n">
        <v>61.82</v>
      </c>
      <c r="L833" t="n">
        <v>27.25</v>
      </c>
      <c r="M833" t="n">
        <v>3</v>
      </c>
      <c r="N833" t="n">
        <v>118.45</v>
      </c>
      <c r="O833" t="n">
        <v>44329.08</v>
      </c>
      <c r="P833" t="n">
        <v>120.03</v>
      </c>
      <c r="Q833" t="n">
        <v>204.14</v>
      </c>
      <c r="R833" t="n">
        <v>24.28</v>
      </c>
      <c r="S833" t="n">
        <v>17.37</v>
      </c>
      <c r="T833" t="n">
        <v>1356.79</v>
      </c>
      <c r="U833" t="n">
        <v>0.72</v>
      </c>
      <c r="V833" t="n">
        <v>0.75</v>
      </c>
      <c r="W833" t="n">
        <v>1.14</v>
      </c>
      <c r="X833" t="n">
        <v>0.08</v>
      </c>
      <c r="Y833" t="n">
        <v>1</v>
      </c>
      <c r="Z833" t="n">
        <v>10</v>
      </c>
    </row>
    <row r="834">
      <c r="A834" t="n">
        <v>106</v>
      </c>
      <c r="B834" t="n">
        <v>150</v>
      </c>
      <c r="C834" t="inlineStr">
        <is>
          <t xml:space="preserve">CONCLUIDO	</t>
        </is>
      </c>
      <c r="D834" t="n">
        <v>9.9541</v>
      </c>
      <c r="E834" t="n">
        <v>10.05</v>
      </c>
      <c r="F834" t="n">
        <v>6.77</v>
      </c>
      <c r="G834" t="n">
        <v>81.25</v>
      </c>
      <c r="H834" t="n">
        <v>1.37</v>
      </c>
      <c r="I834" t="n">
        <v>5</v>
      </c>
      <c r="J834" t="n">
        <v>358.18</v>
      </c>
      <c r="K834" t="n">
        <v>61.82</v>
      </c>
      <c r="L834" t="n">
        <v>27.5</v>
      </c>
      <c r="M834" t="n">
        <v>3</v>
      </c>
      <c r="N834" t="n">
        <v>118.86</v>
      </c>
      <c r="O834" t="n">
        <v>44409.98</v>
      </c>
      <c r="P834" t="n">
        <v>119.96</v>
      </c>
      <c r="Q834" t="n">
        <v>204.14</v>
      </c>
      <c r="R834" t="n">
        <v>24.37</v>
      </c>
      <c r="S834" t="n">
        <v>17.37</v>
      </c>
      <c r="T834" t="n">
        <v>1400.62</v>
      </c>
      <c r="U834" t="n">
        <v>0.71</v>
      </c>
      <c r="V834" t="n">
        <v>0.75</v>
      </c>
      <c r="W834" t="n">
        <v>1.14</v>
      </c>
      <c r="X834" t="n">
        <v>0.08</v>
      </c>
      <c r="Y834" t="n">
        <v>1</v>
      </c>
      <c r="Z834" t="n">
        <v>10</v>
      </c>
    </row>
    <row r="835">
      <c r="A835" t="n">
        <v>107</v>
      </c>
      <c r="B835" t="n">
        <v>150</v>
      </c>
      <c r="C835" t="inlineStr">
        <is>
          <t xml:space="preserve">CONCLUIDO	</t>
        </is>
      </c>
      <c r="D835" t="n">
        <v>9.9513</v>
      </c>
      <c r="E835" t="n">
        <v>10.05</v>
      </c>
      <c r="F835" t="n">
        <v>6.77</v>
      </c>
      <c r="G835" t="n">
        <v>81.29000000000001</v>
      </c>
      <c r="H835" t="n">
        <v>1.38</v>
      </c>
      <c r="I835" t="n">
        <v>5</v>
      </c>
      <c r="J835" t="n">
        <v>358.84</v>
      </c>
      <c r="K835" t="n">
        <v>61.82</v>
      </c>
      <c r="L835" t="n">
        <v>27.75</v>
      </c>
      <c r="M835" t="n">
        <v>3</v>
      </c>
      <c r="N835" t="n">
        <v>119.27</v>
      </c>
      <c r="O835" t="n">
        <v>44491.1</v>
      </c>
      <c r="P835" t="n">
        <v>119.98</v>
      </c>
      <c r="Q835" t="n">
        <v>204.14</v>
      </c>
      <c r="R835" t="n">
        <v>24.39</v>
      </c>
      <c r="S835" t="n">
        <v>17.37</v>
      </c>
      <c r="T835" t="n">
        <v>1414.54</v>
      </c>
      <c r="U835" t="n">
        <v>0.71</v>
      </c>
      <c r="V835" t="n">
        <v>0.75</v>
      </c>
      <c r="W835" t="n">
        <v>1.15</v>
      </c>
      <c r="X835" t="n">
        <v>0.08</v>
      </c>
      <c r="Y835" t="n">
        <v>1</v>
      </c>
      <c r="Z835" t="n">
        <v>10</v>
      </c>
    </row>
    <row r="836">
      <c r="A836" t="n">
        <v>108</v>
      </c>
      <c r="B836" t="n">
        <v>150</v>
      </c>
      <c r="C836" t="inlineStr">
        <is>
          <t xml:space="preserve">CONCLUIDO	</t>
        </is>
      </c>
      <c r="D836" t="n">
        <v>9.957100000000001</v>
      </c>
      <c r="E836" t="n">
        <v>10.04</v>
      </c>
      <c r="F836" t="n">
        <v>6.77</v>
      </c>
      <c r="G836" t="n">
        <v>81.22</v>
      </c>
      <c r="H836" t="n">
        <v>1.39</v>
      </c>
      <c r="I836" t="n">
        <v>5</v>
      </c>
      <c r="J836" t="n">
        <v>359.5</v>
      </c>
      <c r="K836" t="n">
        <v>61.82</v>
      </c>
      <c r="L836" t="n">
        <v>28</v>
      </c>
      <c r="M836" t="n">
        <v>3</v>
      </c>
      <c r="N836" t="n">
        <v>119.68</v>
      </c>
      <c r="O836" t="n">
        <v>44572.45</v>
      </c>
      <c r="P836" t="n">
        <v>119.66</v>
      </c>
      <c r="Q836" t="n">
        <v>204.14</v>
      </c>
      <c r="R836" t="n">
        <v>24.25</v>
      </c>
      <c r="S836" t="n">
        <v>17.37</v>
      </c>
      <c r="T836" t="n">
        <v>1343.86</v>
      </c>
      <c r="U836" t="n">
        <v>0.72</v>
      </c>
      <c r="V836" t="n">
        <v>0.75</v>
      </c>
      <c r="W836" t="n">
        <v>1.14</v>
      </c>
      <c r="X836" t="n">
        <v>0.08</v>
      </c>
      <c r="Y836" t="n">
        <v>1</v>
      </c>
      <c r="Z836" t="n">
        <v>10</v>
      </c>
    </row>
    <row r="837">
      <c r="A837" t="n">
        <v>109</v>
      </c>
      <c r="B837" t="n">
        <v>150</v>
      </c>
      <c r="C837" t="inlineStr">
        <is>
          <t xml:space="preserve">CONCLUIDO	</t>
        </is>
      </c>
      <c r="D837" t="n">
        <v>9.956300000000001</v>
      </c>
      <c r="E837" t="n">
        <v>10.04</v>
      </c>
      <c r="F837" t="n">
        <v>6.77</v>
      </c>
      <c r="G837" t="n">
        <v>81.23</v>
      </c>
      <c r="H837" t="n">
        <v>1.4</v>
      </c>
      <c r="I837" t="n">
        <v>5</v>
      </c>
      <c r="J837" t="n">
        <v>360.16</v>
      </c>
      <c r="K837" t="n">
        <v>61.82</v>
      </c>
      <c r="L837" t="n">
        <v>28.25</v>
      </c>
      <c r="M837" t="n">
        <v>3</v>
      </c>
      <c r="N837" t="n">
        <v>120.09</v>
      </c>
      <c r="O837" t="n">
        <v>44654.04</v>
      </c>
      <c r="P837" t="n">
        <v>119.55</v>
      </c>
      <c r="Q837" t="n">
        <v>204.19</v>
      </c>
      <c r="R837" t="n">
        <v>24.2</v>
      </c>
      <c r="S837" t="n">
        <v>17.37</v>
      </c>
      <c r="T837" t="n">
        <v>1316.08</v>
      </c>
      <c r="U837" t="n">
        <v>0.72</v>
      </c>
      <c r="V837" t="n">
        <v>0.75</v>
      </c>
      <c r="W837" t="n">
        <v>1.15</v>
      </c>
      <c r="X837" t="n">
        <v>0.08</v>
      </c>
      <c r="Y837" t="n">
        <v>1</v>
      </c>
      <c r="Z837" t="n">
        <v>10</v>
      </c>
    </row>
    <row r="838">
      <c r="A838" t="n">
        <v>110</v>
      </c>
      <c r="B838" t="n">
        <v>150</v>
      </c>
      <c r="C838" t="inlineStr">
        <is>
          <t xml:space="preserve">CONCLUIDO	</t>
        </is>
      </c>
      <c r="D838" t="n">
        <v>10.0393</v>
      </c>
      <c r="E838" t="n">
        <v>9.960000000000001</v>
      </c>
      <c r="F838" t="n">
        <v>6.74</v>
      </c>
      <c r="G838" t="n">
        <v>101.12</v>
      </c>
      <c r="H838" t="n">
        <v>1.41</v>
      </c>
      <c r="I838" t="n">
        <v>4</v>
      </c>
      <c r="J838" t="n">
        <v>360.82</v>
      </c>
      <c r="K838" t="n">
        <v>61.82</v>
      </c>
      <c r="L838" t="n">
        <v>28.5</v>
      </c>
      <c r="M838" t="n">
        <v>2</v>
      </c>
      <c r="N838" t="n">
        <v>120.5</v>
      </c>
      <c r="O838" t="n">
        <v>44735.86</v>
      </c>
      <c r="P838" t="n">
        <v>118.96</v>
      </c>
      <c r="Q838" t="n">
        <v>204.14</v>
      </c>
      <c r="R838" t="n">
        <v>23.47</v>
      </c>
      <c r="S838" t="n">
        <v>17.37</v>
      </c>
      <c r="T838" t="n">
        <v>956.5599999999999</v>
      </c>
      <c r="U838" t="n">
        <v>0.74</v>
      </c>
      <c r="V838" t="n">
        <v>0.76</v>
      </c>
      <c r="W838" t="n">
        <v>1.14</v>
      </c>
      <c r="X838" t="n">
        <v>0.05</v>
      </c>
      <c r="Y838" t="n">
        <v>1</v>
      </c>
      <c r="Z838" t="n">
        <v>10</v>
      </c>
    </row>
    <row r="839">
      <c r="A839" t="n">
        <v>111</v>
      </c>
      <c r="B839" t="n">
        <v>150</v>
      </c>
      <c r="C839" t="inlineStr">
        <is>
          <t xml:space="preserve">CONCLUIDO	</t>
        </is>
      </c>
      <c r="D839" t="n">
        <v>10.0371</v>
      </c>
      <c r="E839" t="n">
        <v>9.960000000000001</v>
      </c>
      <c r="F839" t="n">
        <v>6.74</v>
      </c>
      <c r="G839" t="n">
        <v>101.15</v>
      </c>
      <c r="H839" t="n">
        <v>1.42</v>
      </c>
      <c r="I839" t="n">
        <v>4</v>
      </c>
      <c r="J839" t="n">
        <v>361.49</v>
      </c>
      <c r="K839" t="n">
        <v>61.82</v>
      </c>
      <c r="L839" t="n">
        <v>28.75</v>
      </c>
      <c r="M839" t="n">
        <v>2</v>
      </c>
      <c r="N839" t="n">
        <v>120.92</v>
      </c>
      <c r="O839" t="n">
        <v>44817.91</v>
      </c>
      <c r="P839" t="n">
        <v>119.02</v>
      </c>
      <c r="Q839" t="n">
        <v>204.14</v>
      </c>
      <c r="R839" t="n">
        <v>23.45</v>
      </c>
      <c r="S839" t="n">
        <v>17.37</v>
      </c>
      <c r="T839" t="n">
        <v>948.79</v>
      </c>
      <c r="U839" t="n">
        <v>0.74</v>
      </c>
      <c r="V839" t="n">
        <v>0.76</v>
      </c>
      <c r="W839" t="n">
        <v>1.14</v>
      </c>
      <c r="X839" t="n">
        <v>0.05</v>
      </c>
      <c r="Y839" t="n">
        <v>1</v>
      </c>
      <c r="Z839" t="n">
        <v>10</v>
      </c>
    </row>
    <row r="840">
      <c r="A840" t="n">
        <v>112</v>
      </c>
      <c r="B840" t="n">
        <v>150</v>
      </c>
      <c r="C840" t="inlineStr">
        <is>
          <t xml:space="preserve">CONCLUIDO	</t>
        </is>
      </c>
      <c r="D840" t="n">
        <v>10.0334</v>
      </c>
      <c r="E840" t="n">
        <v>9.970000000000001</v>
      </c>
      <c r="F840" t="n">
        <v>6.75</v>
      </c>
      <c r="G840" t="n">
        <v>101.21</v>
      </c>
      <c r="H840" t="n">
        <v>1.43</v>
      </c>
      <c r="I840" t="n">
        <v>4</v>
      </c>
      <c r="J840" t="n">
        <v>362.16</v>
      </c>
      <c r="K840" t="n">
        <v>61.82</v>
      </c>
      <c r="L840" t="n">
        <v>29</v>
      </c>
      <c r="M840" t="n">
        <v>2</v>
      </c>
      <c r="N840" t="n">
        <v>121.34</v>
      </c>
      <c r="O840" t="n">
        <v>44900.33</v>
      </c>
      <c r="P840" t="n">
        <v>119.29</v>
      </c>
      <c r="Q840" t="n">
        <v>204.14</v>
      </c>
      <c r="R840" t="n">
        <v>23.49</v>
      </c>
      <c r="S840" t="n">
        <v>17.37</v>
      </c>
      <c r="T840" t="n">
        <v>965.76</v>
      </c>
      <c r="U840" t="n">
        <v>0.74</v>
      </c>
      <c r="V840" t="n">
        <v>0.76</v>
      </c>
      <c r="W840" t="n">
        <v>1.15</v>
      </c>
      <c r="X840" t="n">
        <v>0.06</v>
      </c>
      <c r="Y840" t="n">
        <v>1</v>
      </c>
      <c r="Z840" t="n">
        <v>10</v>
      </c>
    </row>
    <row r="841">
      <c r="A841" t="n">
        <v>113</v>
      </c>
      <c r="B841" t="n">
        <v>150</v>
      </c>
      <c r="C841" t="inlineStr">
        <is>
          <t xml:space="preserve">CONCLUIDO	</t>
        </is>
      </c>
      <c r="D841" t="n">
        <v>10.0348</v>
      </c>
      <c r="E841" t="n">
        <v>9.970000000000001</v>
      </c>
      <c r="F841" t="n">
        <v>6.75</v>
      </c>
      <c r="G841" t="n">
        <v>101.19</v>
      </c>
      <c r="H841" t="n">
        <v>1.44</v>
      </c>
      <c r="I841" t="n">
        <v>4</v>
      </c>
      <c r="J841" t="n">
        <v>362.83</v>
      </c>
      <c r="K841" t="n">
        <v>61.82</v>
      </c>
      <c r="L841" t="n">
        <v>29.25</v>
      </c>
      <c r="M841" t="n">
        <v>2</v>
      </c>
      <c r="N841" t="n">
        <v>121.75</v>
      </c>
      <c r="O841" t="n">
        <v>44982.86</v>
      </c>
      <c r="P841" t="n">
        <v>119.34</v>
      </c>
      <c r="Q841" t="n">
        <v>204.14</v>
      </c>
      <c r="R841" t="n">
        <v>23.51</v>
      </c>
      <c r="S841" t="n">
        <v>17.37</v>
      </c>
      <c r="T841" t="n">
        <v>978.99</v>
      </c>
      <c r="U841" t="n">
        <v>0.74</v>
      </c>
      <c r="V841" t="n">
        <v>0.76</v>
      </c>
      <c r="W841" t="n">
        <v>1.14</v>
      </c>
      <c r="X841" t="n">
        <v>0.05</v>
      </c>
      <c r="Y841" t="n">
        <v>1</v>
      </c>
      <c r="Z841" t="n">
        <v>10</v>
      </c>
    </row>
    <row r="842">
      <c r="A842" t="n">
        <v>114</v>
      </c>
      <c r="B842" t="n">
        <v>150</v>
      </c>
      <c r="C842" t="inlineStr">
        <is>
          <t xml:space="preserve">CONCLUIDO	</t>
        </is>
      </c>
      <c r="D842" t="n">
        <v>10.0309</v>
      </c>
      <c r="E842" t="n">
        <v>9.970000000000001</v>
      </c>
      <c r="F842" t="n">
        <v>6.75</v>
      </c>
      <c r="G842" t="n">
        <v>101.25</v>
      </c>
      <c r="H842" t="n">
        <v>1.45</v>
      </c>
      <c r="I842" t="n">
        <v>4</v>
      </c>
      <c r="J842" t="n">
        <v>363.5</v>
      </c>
      <c r="K842" t="n">
        <v>61.82</v>
      </c>
      <c r="L842" t="n">
        <v>29.5</v>
      </c>
      <c r="M842" t="n">
        <v>2</v>
      </c>
      <c r="N842" t="n">
        <v>122.18</v>
      </c>
      <c r="O842" t="n">
        <v>45065.64</v>
      </c>
      <c r="P842" t="n">
        <v>119.65</v>
      </c>
      <c r="Q842" t="n">
        <v>204.14</v>
      </c>
      <c r="R842" t="n">
        <v>23.65</v>
      </c>
      <c r="S842" t="n">
        <v>17.37</v>
      </c>
      <c r="T842" t="n">
        <v>1048.94</v>
      </c>
      <c r="U842" t="n">
        <v>0.73</v>
      </c>
      <c r="V842" t="n">
        <v>0.76</v>
      </c>
      <c r="W842" t="n">
        <v>1.14</v>
      </c>
      <c r="X842" t="n">
        <v>0.06</v>
      </c>
      <c r="Y842" t="n">
        <v>1</v>
      </c>
      <c r="Z842" t="n">
        <v>10</v>
      </c>
    </row>
    <row r="843">
      <c r="A843" t="n">
        <v>115</v>
      </c>
      <c r="B843" t="n">
        <v>150</v>
      </c>
      <c r="C843" t="inlineStr">
        <is>
          <t xml:space="preserve">CONCLUIDO	</t>
        </is>
      </c>
      <c r="D843" t="n">
        <v>10.0332</v>
      </c>
      <c r="E843" t="n">
        <v>9.970000000000001</v>
      </c>
      <c r="F843" t="n">
        <v>6.75</v>
      </c>
      <c r="G843" t="n">
        <v>101.21</v>
      </c>
      <c r="H843" t="n">
        <v>1.46</v>
      </c>
      <c r="I843" t="n">
        <v>4</v>
      </c>
      <c r="J843" t="n">
        <v>364.17</v>
      </c>
      <c r="K843" t="n">
        <v>61.82</v>
      </c>
      <c r="L843" t="n">
        <v>29.75</v>
      </c>
      <c r="M843" t="n">
        <v>2</v>
      </c>
      <c r="N843" t="n">
        <v>122.6</v>
      </c>
      <c r="O843" t="n">
        <v>45148.66</v>
      </c>
      <c r="P843" t="n">
        <v>119.79</v>
      </c>
      <c r="Q843" t="n">
        <v>204.14</v>
      </c>
      <c r="R843" t="n">
        <v>23.6</v>
      </c>
      <c r="S843" t="n">
        <v>17.37</v>
      </c>
      <c r="T843" t="n">
        <v>1024.78</v>
      </c>
      <c r="U843" t="n">
        <v>0.74</v>
      </c>
      <c r="V843" t="n">
        <v>0.76</v>
      </c>
      <c r="W843" t="n">
        <v>1.14</v>
      </c>
      <c r="X843" t="n">
        <v>0.06</v>
      </c>
      <c r="Y843" t="n">
        <v>1</v>
      </c>
      <c r="Z843" t="n">
        <v>10</v>
      </c>
    </row>
    <row r="844">
      <c r="A844" t="n">
        <v>116</v>
      </c>
      <c r="B844" t="n">
        <v>150</v>
      </c>
      <c r="C844" t="inlineStr">
        <is>
          <t xml:space="preserve">CONCLUIDO	</t>
        </is>
      </c>
      <c r="D844" t="n">
        <v>10.0309</v>
      </c>
      <c r="E844" t="n">
        <v>9.970000000000001</v>
      </c>
      <c r="F844" t="n">
        <v>6.75</v>
      </c>
      <c r="G844" t="n">
        <v>101.25</v>
      </c>
      <c r="H844" t="n">
        <v>1.47</v>
      </c>
      <c r="I844" t="n">
        <v>4</v>
      </c>
      <c r="J844" t="n">
        <v>364.85</v>
      </c>
      <c r="K844" t="n">
        <v>61.82</v>
      </c>
      <c r="L844" t="n">
        <v>30</v>
      </c>
      <c r="M844" t="n">
        <v>2</v>
      </c>
      <c r="N844" t="n">
        <v>123.02</v>
      </c>
      <c r="O844" t="n">
        <v>45231.92</v>
      </c>
      <c r="P844" t="n">
        <v>119.98</v>
      </c>
      <c r="Q844" t="n">
        <v>204.14</v>
      </c>
      <c r="R844" t="n">
        <v>23.64</v>
      </c>
      <c r="S844" t="n">
        <v>17.37</v>
      </c>
      <c r="T844" t="n">
        <v>1042.3</v>
      </c>
      <c r="U844" t="n">
        <v>0.73</v>
      </c>
      <c r="V844" t="n">
        <v>0.76</v>
      </c>
      <c r="W844" t="n">
        <v>1.14</v>
      </c>
      <c r="X844" t="n">
        <v>0.06</v>
      </c>
      <c r="Y844" t="n">
        <v>1</v>
      </c>
      <c r="Z844" t="n">
        <v>10</v>
      </c>
    </row>
    <row r="845">
      <c r="A845" t="n">
        <v>117</v>
      </c>
      <c r="B845" t="n">
        <v>150</v>
      </c>
      <c r="C845" t="inlineStr">
        <is>
          <t xml:space="preserve">CONCLUIDO	</t>
        </is>
      </c>
      <c r="D845" t="n">
        <v>10.032</v>
      </c>
      <c r="E845" t="n">
        <v>9.970000000000001</v>
      </c>
      <c r="F845" t="n">
        <v>6.75</v>
      </c>
      <c r="G845" t="n">
        <v>101.23</v>
      </c>
      <c r="H845" t="n">
        <v>1.48</v>
      </c>
      <c r="I845" t="n">
        <v>4</v>
      </c>
      <c r="J845" t="n">
        <v>365.52</v>
      </c>
      <c r="K845" t="n">
        <v>61.82</v>
      </c>
      <c r="L845" t="n">
        <v>30.25</v>
      </c>
      <c r="M845" t="n">
        <v>2</v>
      </c>
      <c r="N845" t="n">
        <v>123.45</v>
      </c>
      <c r="O845" t="n">
        <v>45315.43</v>
      </c>
      <c r="P845" t="n">
        <v>120.01</v>
      </c>
      <c r="Q845" t="n">
        <v>204.14</v>
      </c>
      <c r="R845" t="n">
        <v>23.7</v>
      </c>
      <c r="S845" t="n">
        <v>17.37</v>
      </c>
      <c r="T845" t="n">
        <v>1072.21</v>
      </c>
      <c r="U845" t="n">
        <v>0.73</v>
      </c>
      <c r="V845" t="n">
        <v>0.76</v>
      </c>
      <c r="W845" t="n">
        <v>1.14</v>
      </c>
      <c r="X845" t="n">
        <v>0.06</v>
      </c>
      <c r="Y845" t="n">
        <v>1</v>
      </c>
      <c r="Z845" t="n">
        <v>10</v>
      </c>
    </row>
    <row r="846">
      <c r="A846" t="n">
        <v>118</v>
      </c>
      <c r="B846" t="n">
        <v>150</v>
      </c>
      <c r="C846" t="inlineStr">
        <is>
          <t xml:space="preserve">CONCLUIDO	</t>
        </is>
      </c>
      <c r="D846" t="n">
        <v>10.0309</v>
      </c>
      <c r="E846" t="n">
        <v>9.970000000000001</v>
      </c>
      <c r="F846" t="n">
        <v>6.75</v>
      </c>
      <c r="G846" t="n">
        <v>101.25</v>
      </c>
      <c r="H846" t="n">
        <v>1.49</v>
      </c>
      <c r="I846" t="n">
        <v>4</v>
      </c>
      <c r="J846" t="n">
        <v>366.2</v>
      </c>
      <c r="K846" t="n">
        <v>61.82</v>
      </c>
      <c r="L846" t="n">
        <v>30.5</v>
      </c>
      <c r="M846" t="n">
        <v>2</v>
      </c>
      <c r="N846" t="n">
        <v>123.88</v>
      </c>
      <c r="O846" t="n">
        <v>45399.2</v>
      </c>
      <c r="P846" t="n">
        <v>120.24</v>
      </c>
      <c r="Q846" t="n">
        <v>204.14</v>
      </c>
      <c r="R846" t="n">
        <v>23.69</v>
      </c>
      <c r="S846" t="n">
        <v>17.37</v>
      </c>
      <c r="T846" t="n">
        <v>1067.61</v>
      </c>
      <c r="U846" t="n">
        <v>0.73</v>
      </c>
      <c r="V846" t="n">
        <v>0.76</v>
      </c>
      <c r="W846" t="n">
        <v>1.14</v>
      </c>
      <c r="X846" t="n">
        <v>0.06</v>
      </c>
      <c r="Y846" t="n">
        <v>1</v>
      </c>
      <c r="Z846" t="n">
        <v>10</v>
      </c>
    </row>
    <row r="847">
      <c r="A847" t="n">
        <v>119</v>
      </c>
      <c r="B847" t="n">
        <v>150</v>
      </c>
      <c r="C847" t="inlineStr">
        <is>
          <t xml:space="preserve">CONCLUIDO	</t>
        </is>
      </c>
      <c r="D847" t="n">
        <v>10.0343</v>
      </c>
      <c r="E847" t="n">
        <v>9.970000000000001</v>
      </c>
      <c r="F847" t="n">
        <v>6.75</v>
      </c>
      <c r="G847" t="n">
        <v>101.2</v>
      </c>
      <c r="H847" t="n">
        <v>1.49</v>
      </c>
      <c r="I847" t="n">
        <v>4</v>
      </c>
      <c r="J847" t="n">
        <v>366.88</v>
      </c>
      <c r="K847" t="n">
        <v>61.82</v>
      </c>
      <c r="L847" t="n">
        <v>30.75</v>
      </c>
      <c r="M847" t="n">
        <v>2</v>
      </c>
      <c r="N847" t="n">
        <v>124.31</v>
      </c>
      <c r="O847" t="n">
        <v>45483.22</v>
      </c>
      <c r="P847" t="n">
        <v>120.37</v>
      </c>
      <c r="Q847" t="n">
        <v>204.14</v>
      </c>
      <c r="R847" t="n">
        <v>23.6</v>
      </c>
      <c r="S847" t="n">
        <v>17.37</v>
      </c>
      <c r="T847" t="n">
        <v>1021.43</v>
      </c>
      <c r="U847" t="n">
        <v>0.74</v>
      </c>
      <c r="V847" t="n">
        <v>0.76</v>
      </c>
      <c r="W847" t="n">
        <v>1.14</v>
      </c>
      <c r="X847" t="n">
        <v>0.06</v>
      </c>
      <c r="Y847" t="n">
        <v>1</v>
      </c>
      <c r="Z847" t="n">
        <v>10</v>
      </c>
    </row>
    <row r="848">
      <c r="A848" t="n">
        <v>120</v>
      </c>
      <c r="B848" t="n">
        <v>150</v>
      </c>
      <c r="C848" t="inlineStr">
        <is>
          <t xml:space="preserve">CONCLUIDO	</t>
        </is>
      </c>
      <c r="D848" t="n">
        <v>10.036</v>
      </c>
      <c r="E848" t="n">
        <v>9.960000000000001</v>
      </c>
      <c r="F848" t="n">
        <v>6.74</v>
      </c>
      <c r="G848" t="n">
        <v>101.17</v>
      </c>
      <c r="H848" t="n">
        <v>1.5</v>
      </c>
      <c r="I848" t="n">
        <v>4</v>
      </c>
      <c r="J848" t="n">
        <v>367.57</v>
      </c>
      <c r="K848" t="n">
        <v>61.82</v>
      </c>
      <c r="L848" t="n">
        <v>31</v>
      </c>
      <c r="M848" t="n">
        <v>2</v>
      </c>
      <c r="N848" t="n">
        <v>124.74</v>
      </c>
      <c r="O848" t="n">
        <v>45567.49</v>
      </c>
      <c r="P848" t="n">
        <v>120.42</v>
      </c>
      <c r="Q848" t="n">
        <v>204.14</v>
      </c>
      <c r="R848" t="n">
        <v>23.53</v>
      </c>
      <c r="S848" t="n">
        <v>17.37</v>
      </c>
      <c r="T848" t="n">
        <v>989.42</v>
      </c>
      <c r="U848" t="n">
        <v>0.74</v>
      </c>
      <c r="V848" t="n">
        <v>0.76</v>
      </c>
      <c r="W848" t="n">
        <v>1.14</v>
      </c>
      <c r="X848" t="n">
        <v>0.05</v>
      </c>
      <c r="Y848" t="n">
        <v>1</v>
      </c>
      <c r="Z848" t="n">
        <v>10</v>
      </c>
    </row>
    <row r="849">
      <c r="A849" t="n">
        <v>121</v>
      </c>
      <c r="B849" t="n">
        <v>150</v>
      </c>
      <c r="C849" t="inlineStr">
        <is>
          <t xml:space="preserve">CONCLUIDO	</t>
        </is>
      </c>
      <c r="D849" t="n">
        <v>10.0393</v>
      </c>
      <c r="E849" t="n">
        <v>9.960000000000001</v>
      </c>
      <c r="F849" t="n">
        <v>6.74</v>
      </c>
      <c r="G849" t="n">
        <v>101.12</v>
      </c>
      <c r="H849" t="n">
        <v>1.51</v>
      </c>
      <c r="I849" t="n">
        <v>4</v>
      </c>
      <c r="J849" t="n">
        <v>368.25</v>
      </c>
      <c r="K849" t="n">
        <v>61.82</v>
      </c>
      <c r="L849" t="n">
        <v>31.25</v>
      </c>
      <c r="M849" t="n">
        <v>2</v>
      </c>
      <c r="N849" t="n">
        <v>125.18</v>
      </c>
      <c r="O849" t="n">
        <v>45652.02</v>
      </c>
      <c r="P849" t="n">
        <v>120.42</v>
      </c>
      <c r="Q849" t="n">
        <v>204.14</v>
      </c>
      <c r="R849" t="n">
        <v>23.43</v>
      </c>
      <c r="S849" t="n">
        <v>17.37</v>
      </c>
      <c r="T849" t="n">
        <v>937.14</v>
      </c>
      <c r="U849" t="n">
        <v>0.74</v>
      </c>
      <c r="V849" t="n">
        <v>0.76</v>
      </c>
      <c r="W849" t="n">
        <v>1.14</v>
      </c>
      <c r="X849" t="n">
        <v>0.05</v>
      </c>
      <c r="Y849" t="n">
        <v>1</v>
      </c>
      <c r="Z849" t="n">
        <v>10</v>
      </c>
    </row>
    <row r="850">
      <c r="A850" t="n">
        <v>122</v>
      </c>
      <c r="B850" t="n">
        <v>150</v>
      </c>
      <c r="C850" t="inlineStr">
        <is>
          <t xml:space="preserve">CONCLUIDO	</t>
        </is>
      </c>
      <c r="D850" t="n">
        <v>10.0371</v>
      </c>
      <c r="E850" t="n">
        <v>9.960000000000001</v>
      </c>
      <c r="F850" t="n">
        <v>6.74</v>
      </c>
      <c r="G850" t="n">
        <v>101.15</v>
      </c>
      <c r="H850" t="n">
        <v>1.52</v>
      </c>
      <c r="I850" t="n">
        <v>4</v>
      </c>
      <c r="J850" t="n">
        <v>368.94</v>
      </c>
      <c r="K850" t="n">
        <v>61.82</v>
      </c>
      <c r="L850" t="n">
        <v>31.5</v>
      </c>
      <c r="M850" t="n">
        <v>2</v>
      </c>
      <c r="N850" t="n">
        <v>125.62</v>
      </c>
      <c r="O850" t="n">
        <v>45736.8</v>
      </c>
      <c r="P850" t="n">
        <v>120.57</v>
      </c>
      <c r="Q850" t="n">
        <v>204.14</v>
      </c>
      <c r="R850" t="n">
        <v>23.5</v>
      </c>
      <c r="S850" t="n">
        <v>17.37</v>
      </c>
      <c r="T850" t="n">
        <v>973.41</v>
      </c>
      <c r="U850" t="n">
        <v>0.74</v>
      </c>
      <c r="V850" t="n">
        <v>0.76</v>
      </c>
      <c r="W850" t="n">
        <v>1.14</v>
      </c>
      <c r="X850" t="n">
        <v>0.05</v>
      </c>
      <c r="Y850" t="n">
        <v>1</v>
      </c>
      <c r="Z850" t="n">
        <v>10</v>
      </c>
    </row>
    <row r="851">
      <c r="A851" t="n">
        <v>123</v>
      </c>
      <c r="B851" t="n">
        <v>150</v>
      </c>
      <c r="C851" t="inlineStr">
        <is>
          <t xml:space="preserve">CONCLUIDO	</t>
        </is>
      </c>
      <c r="D851" t="n">
        <v>10.0343</v>
      </c>
      <c r="E851" t="n">
        <v>9.970000000000001</v>
      </c>
      <c r="F851" t="n">
        <v>6.75</v>
      </c>
      <c r="G851" t="n">
        <v>101.2</v>
      </c>
      <c r="H851" t="n">
        <v>1.53</v>
      </c>
      <c r="I851" t="n">
        <v>4</v>
      </c>
      <c r="J851" t="n">
        <v>369.63</v>
      </c>
      <c r="K851" t="n">
        <v>61.82</v>
      </c>
      <c r="L851" t="n">
        <v>31.75</v>
      </c>
      <c r="M851" t="n">
        <v>2</v>
      </c>
      <c r="N851" t="n">
        <v>126.06</v>
      </c>
      <c r="O851" t="n">
        <v>45821.85</v>
      </c>
      <c r="P851" t="n">
        <v>120.72</v>
      </c>
      <c r="Q851" t="n">
        <v>204.14</v>
      </c>
      <c r="R851" t="n">
        <v>23.49</v>
      </c>
      <c r="S851" t="n">
        <v>17.37</v>
      </c>
      <c r="T851" t="n">
        <v>968.3</v>
      </c>
      <c r="U851" t="n">
        <v>0.74</v>
      </c>
      <c r="V851" t="n">
        <v>0.76</v>
      </c>
      <c r="W851" t="n">
        <v>1.14</v>
      </c>
      <c r="X851" t="n">
        <v>0.06</v>
      </c>
      <c r="Y851" t="n">
        <v>1</v>
      </c>
      <c r="Z851" t="n">
        <v>10</v>
      </c>
    </row>
    <row r="852">
      <c r="A852" t="n">
        <v>124</v>
      </c>
      <c r="B852" t="n">
        <v>150</v>
      </c>
      <c r="C852" t="inlineStr">
        <is>
          <t xml:space="preserve">CONCLUIDO	</t>
        </is>
      </c>
      <c r="D852" t="n">
        <v>10.0357</v>
      </c>
      <c r="E852" t="n">
        <v>9.960000000000001</v>
      </c>
      <c r="F852" t="n">
        <v>6.75</v>
      </c>
      <c r="G852" t="n">
        <v>101.17</v>
      </c>
      <c r="H852" t="n">
        <v>1.54</v>
      </c>
      <c r="I852" t="n">
        <v>4</v>
      </c>
      <c r="J852" t="n">
        <v>370.32</v>
      </c>
      <c r="K852" t="n">
        <v>61.82</v>
      </c>
      <c r="L852" t="n">
        <v>32</v>
      </c>
      <c r="M852" t="n">
        <v>2</v>
      </c>
      <c r="N852" t="n">
        <v>126.5</v>
      </c>
      <c r="O852" t="n">
        <v>45907.3</v>
      </c>
      <c r="P852" t="n">
        <v>120.76</v>
      </c>
      <c r="Q852" t="n">
        <v>204.14</v>
      </c>
      <c r="R852" t="n">
        <v>23.55</v>
      </c>
      <c r="S852" t="n">
        <v>17.37</v>
      </c>
      <c r="T852" t="n">
        <v>994.95</v>
      </c>
      <c r="U852" t="n">
        <v>0.74</v>
      </c>
      <c r="V852" t="n">
        <v>0.76</v>
      </c>
      <c r="W852" t="n">
        <v>1.14</v>
      </c>
      <c r="X852" t="n">
        <v>0.05</v>
      </c>
      <c r="Y852" t="n">
        <v>1</v>
      </c>
      <c r="Z852" t="n">
        <v>10</v>
      </c>
    </row>
    <row r="853">
      <c r="A853" t="n">
        <v>125</v>
      </c>
      <c r="B853" t="n">
        <v>150</v>
      </c>
      <c r="C853" t="inlineStr">
        <is>
          <t xml:space="preserve">CONCLUIDO	</t>
        </is>
      </c>
      <c r="D853" t="n">
        <v>10.0295</v>
      </c>
      <c r="E853" t="n">
        <v>9.970000000000001</v>
      </c>
      <c r="F853" t="n">
        <v>6.75</v>
      </c>
      <c r="G853" t="n">
        <v>101.27</v>
      </c>
      <c r="H853" t="n">
        <v>1.55</v>
      </c>
      <c r="I853" t="n">
        <v>4</v>
      </c>
      <c r="J853" t="n">
        <v>371.02</v>
      </c>
      <c r="K853" t="n">
        <v>61.82</v>
      </c>
      <c r="L853" t="n">
        <v>32.25</v>
      </c>
      <c r="M853" t="n">
        <v>2</v>
      </c>
      <c r="N853" t="n">
        <v>126.94</v>
      </c>
      <c r="O853" t="n">
        <v>45992.88</v>
      </c>
      <c r="P853" t="n">
        <v>120.93</v>
      </c>
      <c r="Q853" t="n">
        <v>204.14</v>
      </c>
      <c r="R853" t="n">
        <v>23.7</v>
      </c>
      <c r="S853" t="n">
        <v>17.37</v>
      </c>
      <c r="T853" t="n">
        <v>1072.51</v>
      </c>
      <c r="U853" t="n">
        <v>0.73</v>
      </c>
      <c r="V853" t="n">
        <v>0.76</v>
      </c>
      <c r="W853" t="n">
        <v>1.14</v>
      </c>
      <c r="X853" t="n">
        <v>0.06</v>
      </c>
      <c r="Y853" t="n">
        <v>1</v>
      </c>
      <c r="Z853" t="n">
        <v>10</v>
      </c>
    </row>
    <row r="854">
      <c r="A854" t="n">
        <v>126</v>
      </c>
      <c r="B854" t="n">
        <v>150</v>
      </c>
      <c r="C854" t="inlineStr">
        <is>
          <t xml:space="preserve">CONCLUIDO	</t>
        </is>
      </c>
      <c r="D854" t="n">
        <v>10.0281</v>
      </c>
      <c r="E854" t="n">
        <v>9.970000000000001</v>
      </c>
      <c r="F854" t="n">
        <v>6.75</v>
      </c>
      <c r="G854" t="n">
        <v>101.29</v>
      </c>
      <c r="H854" t="n">
        <v>1.56</v>
      </c>
      <c r="I854" t="n">
        <v>4</v>
      </c>
      <c r="J854" t="n">
        <v>371.71</v>
      </c>
      <c r="K854" t="n">
        <v>61.82</v>
      </c>
      <c r="L854" t="n">
        <v>32.5</v>
      </c>
      <c r="M854" t="n">
        <v>2</v>
      </c>
      <c r="N854" t="n">
        <v>127.39</v>
      </c>
      <c r="O854" t="n">
        <v>46078.74</v>
      </c>
      <c r="P854" t="n">
        <v>121.04</v>
      </c>
      <c r="Q854" t="n">
        <v>204.15</v>
      </c>
      <c r="R854" t="n">
        <v>23.72</v>
      </c>
      <c r="S854" t="n">
        <v>17.37</v>
      </c>
      <c r="T854" t="n">
        <v>1082.78</v>
      </c>
      <c r="U854" t="n">
        <v>0.73</v>
      </c>
      <c r="V854" t="n">
        <v>0.76</v>
      </c>
      <c r="W854" t="n">
        <v>1.14</v>
      </c>
      <c r="X854" t="n">
        <v>0.06</v>
      </c>
      <c r="Y854" t="n">
        <v>1</v>
      </c>
      <c r="Z854" t="n">
        <v>10</v>
      </c>
    </row>
    <row r="855">
      <c r="A855" t="n">
        <v>127</v>
      </c>
      <c r="B855" t="n">
        <v>150</v>
      </c>
      <c r="C855" t="inlineStr">
        <is>
          <t xml:space="preserve">CONCLUIDO	</t>
        </is>
      </c>
      <c r="D855" t="n">
        <v>10.0312</v>
      </c>
      <c r="E855" t="n">
        <v>9.970000000000001</v>
      </c>
      <c r="F855" t="n">
        <v>6.75</v>
      </c>
      <c r="G855" t="n">
        <v>101.24</v>
      </c>
      <c r="H855" t="n">
        <v>1.57</v>
      </c>
      <c r="I855" t="n">
        <v>4</v>
      </c>
      <c r="J855" t="n">
        <v>372.41</v>
      </c>
      <c r="K855" t="n">
        <v>61.82</v>
      </c>
      <c r="L855" t="n">
        <v>32.75</v>
      </c>
      <c r="M855" t="n">
        <v>2</v>
      </c>
      <c r="N855" t="n">
        <v>127.84</v>
      </c>
      <c r="O855" t="n">
        <v>46164.87</v>
      </c>
      <c r="P855" t="n">
        <v>121.02</v>
      </c>
      <c r="Q855" t="n">
        <v>204.14</v>
      </c>
      <c r="R855" t="n">
        <v>23.7</v>
      </c>
      <c r="S855" t="n">
        <v>17.37</v>
      </c>
      <c r="T855" t="n">
        <v>1073.63</v>
      </c>
      <c r="U855" t="n">
        <v>0.73</v>
      </c>
      <c r="V855" t="n">
        <v>0.76</v>
      </c>
      <c r="W855" t="n">
        <v>1.14</v>
      </c>
      <c r="X855" t="n">
        <v>0.06</v>
      </c>
      <c r="Y855" t="n">
        <v>1</v>
      </c>
      <c r="Z855" t="n">
        <v>10</v>
      </c>
    </row>
    <row r="856">
      <c r="A856" t="n">
        <v>128</v>
      </c>
      <c r="B856" t="n">
        <v>150</v>
      </c>
      <c r="C856" t="inlineStr">
        <is>
          <t xml:space="preserve">CONCLUIDO	</t>
        </is>
      </c>
      <c r="D856" t="n">
        <v>10.0273</v>
      </c>
      <c r="E856" t="n">
        <v>9.970000000000001</v>
      </c>
      <c r="F856" t="n">
        <v>6.75</v>
      </c>
      <c r="G856" t="n">
        <v>101.3</v>
      </c>
      <c r="H856" t="n">
        <v>1.58</v>
      </c>
      <c r="I856" t="n">
        <v>4</v>
      </c>
      <c r="J856" t="n">
        <v>373.11</v>
      </c>
      <c r="K856" t="n">
        <v>61.82</v>
      </c>
      <c r="L856" t="n">
        <v>33</v>
      </c>
      <c r="M856" t="n">
        <v>2</v>
      </c>
      <c r="N856" t="n">
        <v>128.29</v>
      </c>
      <c r="O856" t="n">
        <v>46251.27</v>
      </c>
      <c r="P856" t="n">
        <v>121.17</v>
      </c>
      <c r="Q856" t="n">
        <v>204.14</v>
      </c>
      <c r="R856" t="n">
        <v>23.76</v>
      </c>
      <c r="S856" t="n">
        <v>17.37</v>
      </c>
      <c r="T856" t="n">
        <v>1101.53</v>
      </c>
      <c r="U856" t="n">
        <v>0.73</v>
      </c>
      <c r="V856" t="n">
        <v>0.76</v>
      </c>
      <c r="W856" t="n">
        <v>1.14</v>
      </c>
      <c r="X856" t="n">
        <v>0.06</v>
      </c>
      <c r="Y856" t="n">
        <v>1</v>
      </c>
      <c r="Z856" t="n">
        <v>10</v>
      </c>
    </row>
    <row r="857">
      <c r="A857" t="n">
        <v>129</v>
      </c>
      <c r="B857" t="n">
        <v>150</v>
      </c>
      <c r="C857" t="inlineStr">
        <is>
          <t xml:space="preserve">CONCLUIDO	</t>
        </is>
      </c>
      <c r="D857" t="n">
        <v>10.0343</v>
      </c>
      <c r="E857" t="n">
        <v>9.970000000000001</v>
      </c>
      <c r="F857" t="n">
        <v>6.75</v>
      </c>
      <c r="G857" t="n">
        <v>101.2</v>
      </c>
      <c r="H857" t="n">
        <v>1.59</v>
      </c>
      <c r="I857" t="n">
        <v>4</v>
      </c>
      <c r="J857" t="n">
        <v>373.81</v>
      </c>
      <c r="K857" t="n">
        <v>61.82</v>
      </c>
      <c r="L857" t="n">
        <v>33.25</v>
      </c>
      <c r="M857" t="n">
        <v>2</v>
      </c>
      <c r="N857" t="n">
        <v>128.74</v>
      </c>
      <c r="O857" t="n">
        <v>46337.95</v>
      </c>
      <c r="P857" t="n">
        <v>121.05</v>
      </c>
      <c r="Q857" t="n">
        <v>204.14</v>
      </c>
      <c r="R857" t="n">
        <v>23.63</v>
      </c>
      <c r="S857" t="n">
        <v>17.37</v>
      </c>
      <c r="T857" t="n">
        <v>1037.27</v>
      </c>
      <c r="U857" t="n">
        <v>0.74</v>
      </c>
      <c r="V857" t="n">
        <v>0.76</v>
      </c>
      <c r="W857" t="n">
        <v>1.14</v>
      </c>
      <c r="X857" t="n">
        <v>0.06</v>
      </c>
      <c r="Y857" t="n">
        <v>1</v>
      </c>
      <c r="Z857" t="n">
        <v>10</v>
      </c>
    </row>
    <row r="858">
      <c r="A858" t="n">
        <v>130</v>
      </c>
      <c r="B858" t="n">
        <v>150</v>
      </c>
      <c r="C858" t="inlineStr">
        <is>
          <t xml:space="preserve">CONCLUIDO	</t>
        </is>
      </c>
      <c r="D858" t="n">
        <v>10.032</v>
      </c>
      <c r="E858" t="n">
        <v>9.970000000000001</v>
      </c>
      <c r="F858" t="n">
        <v>6.75</v>
      </c>
      <c r="G858" t="n">
        <v>101.23</v>
      </c>
      <c r="H858" t="n">
        <v>1.6</v>
      </c>
      <c r="I858" t="n">
        <v>4</v>
      </c>
      <c r="J858" t="n">
        <v>374.52</v>
      </c>
      <c r="K858" t="n">
        <v>61.82</v>
      </c>
      <c r="L858" t="n">
        <v>33.5</v>
      </c>
      <c r="M858" t="n">
        <v>2</v>
      </c>
      <c r="N858" t="n">
        <v>129.2</v>
      </c>
      <c r="O858" t="n">
        <v>46424.91</v>
      </c>
      <c r="P858" t="n">
        <v>121.07</v>
      </c>
      <c r="Q858" t="n">
        <v>204.14</v>
      </c>
      <c r="R858" t="n">
        <v>23.57</v>
      </c>
      <c r="S858" t="n">
        <v>17.37</v>
      </c>
      <c r="T858" t="n">
        <v>1008.3</v>
      </c>
      <c r="U858" t="n">
        <v>0.74</v>
      </c>
      <c r="V858" t="n">
        <v>0.76</v>
      </c>
      <c r="W858" t="n">
        <v>1.14</v>
      </c>
      <c r="X858" t="n">
        <v>0.06</v>
      </c>
      <c r="Y858" t="n">
        <v>1</v>
      </c>
      <c r="Z858" t="n">
        <v>10</v>
      </c>
    </row>
    <row r="859">
      <c r="A859" t="n">
        <v>131</v>
      </c>
      <c r="B859" t="n">
        <v>150</v>
      </c>
      <c r="C859" t="inlineStr">
        <is>
          <t xml:space="preserve">CONCLUIDO	</t>
        </is>
      </c>
      <c r="D859" t="n">
        <v>10.0318</v>
      </c>
      <c r="E859" t="n">
        <v>9.970000000000001</v>
      </c>
      <c r="F859" t="n">
        <v>6.75</v>
      </c>
      <c r="G859" t="n">
        <v>101.23</v>
      </c>
      <c r="H859" t="n">
        <v>1.6</v>
      </c>
      <c r="I859" t="n">
        <v>4</v>
      </c>
      <c r="J859" t="n">
        <v>375.23</v>
      </c>
      <c r="K859" t="n">
        <v>61.82</v>
      </c>
      <c r="L859" t="n">
        <v>33.75</v>
      </c>
      <c r="M859" t="n">
        <v>2</v>
      </c>
      <c r="N859" t="n">
        <v>129.65</v>
      </c>
      <c r="O859" t="n">
        <v>46512.15</v>
      </c>
      <c r="P859" t="n">
        <v>121.16</v>
      </c>
      <c r="Q859" t="n">
        <v>204.14</v>
      </c>
      <c r="R859" t="n">
        <v>23.61</v>
      </c>
      <c r="S859" t="n">
        <v>17.37</v>
      </c>
      <c r="T859" t="n">
        <v>1026.61</v>
      </c>
      <c r="U859" t="n">
        <v>0.74</v>
      </c>
      <c r="V859" t="n">
        <v>0.76</v>
      </c>
      <c r="W859" t="n">
        <v>1.14</v>
      </c>
      <c r="X859" t="n">
        <v>0.06</v>
      </c>
      <c r="Y859" t="n">
        <v>1</v>
      </c>
      <c r="Z859" t="n">
        <v>10</v>
      </c>
    </row>
    <row r="860">
      <c r="A860" t="n">
        <v>132</v>
      </c>
      <c r="B860" t="n">
        <v>150</v>
      </c>
      <c r="C860" t="inlineStr">
        <is>
          <t xml:space="preserve">CONCLUIDO	</t>
        </is>
      </c>
      <c r="D860" t="n">
        <v>10.0346</v>
      </c>
      <c r="E860" t="n">
        <v>9.970000000000001</v>
      </c>
      <c r="F860" t="n">
        <v>6.75</v>
      </c>
      <c r="G860" t="n">
        <v>101.19</v>
      </c>
      <c r="H860" t="n">
        <v>1.61</v>
      </c>
      <c r="I860" t="n">
        <v>4</v>
      </c>
      <c r="J860" t="n">
        <v>375.93</v>
      </c>
      <c r="K860" t="n">
        <v>61.82</v>
      </c>
      <c r="L860" t="n">
        <v>34</v>
      </c>
      <c r="M860" t="n">
        <v>2</v>
      </c>
      <c r="N860" t="n">
        <v>130.11</v>
      </c>
      <c r="O860" t="n">
        <v>46599.68</v>
      </c>
      <c r="P860" t="n">
        <v>121.14</v>
      </c>
      <c r="Q860" t="n">
        <v>204.14</v>
      </c>
      <c r="R860" t="n">
        <v>23.56</v>
      </c>
      <c r="S860" t="n">
        <v>17.37</v>
      </c>
      <c r="T860" t="n">
        <v>1004.11</v>
      </c>
      <c r="U860" t="n">
        <v>0.74</v>
      </c>
      <c r="V860" t="n">
        <v>0.76</v>
      </c>
      <c r="W860" t="n">
        <v>1.14</v>
      </c>
      <c r="X860" t="n">
        <v>0.06</v>
      </c>
      <c r="Y860" t="n">
        <v>1</v>
      </c>
      <c r="Z860" t="n">
        <v>10</v>
      </c>
    </row>
    <row r="861">
      <c r="A861" t="n">
        <v>133</v>
      </c>
      <c r="B861" t="n">
        <v>150</v>
      </c>
      <c r="C861" t="inlineStr">
        <is>
          <t xml:space="preserve">CONCLUIDO	</t>
        </is>
      </c>
      <c r="D861" t="n">
        <v>10.0374</v>
      </c>
      <c r="E861" t="n">
        <v>9.960000000000001</v>
      </c>
      <c r="F861" t="n">
        <v>6.74</v>
      </c>
      <c r="G861" t="n">
        <v>101.15</v>
      </c>
      <c r="H861" t="n">
        <v>1.62</v>
      </c>
      <c r="I861" t="n">
        <v>4</v>
      </c>
      <c r="J861" t="n">
        <v>376.65</v>
      </c>
      <c r="K861" t="n">
        <v>61.82</v>
      </c>
      <c r="L861" t="n">
        <v>34.25</v>
      </c>
      <c r="M861" t="n">
        <v>2</v>
      </c>
      <c r="N861" t="n">
        <v>130.58</v>
      </c>
      <c r="O861" t="n">
        <v>46687.5</v>
      </c>
      <c r="P861" t="n">
        <v>121.05</v>
      </c>
      <c r="Q861" t="n">
        <v>204.14</v>
      </c>
      <c r="R861" t="n">
        <v>23.46</v>
      </c>
      <c r="S861" t="n">
        <v>17.37</v>
      </c>
      <c r="T861" t="n">
        <v>951.09</v>
      </c>
      <c r="U861" t="n">
        <v>0.74</v>
      </c>
      <c r="V861" t="n">
        <v>0.76</v>
      </c>
      <c r="W861" t="n">
        <v>1.14</v>
      </c>
      <c r="X861" t="n">
        <v>0.05</v>
      </c>
      <c r="Y861" t="n">
        <v>1</v>
      </c>
      <c r="Z861" t="n">
        <v>10</v>
      </c>
    </row>
    <row r="862">
      <c r="A862" t="n">
        <v>134</v>
      </c>
      <c r="B862" t="n">
        <v>150</v>
      </c>
      <c r="C862" t="inlineStr">
        <is>
          <t xml:space="preserve">CONCLUIDO	</t>
        </is>
      </c>
      <c r="D862" t="n">
        <v>10.0393</v>
      </c>
      <c r="E862" t="n">
        <v>9.960000000000001</v>
      </c>
      <c r="F862" t="n">
        <v>6.74</v>
      </c>
      <c r="G862" t="n">
        <v>101.12</v>
      </c>
      <c r="H862" t="n">
        <v>1.63</v>
      </c>
      <c r="I862" t="n">
        <v>4</v>
      </c>
      <c r="J862" t="n">
        <v>377.36</v>
      </c>
      <c r="K862" t="n">
        <v>61.82</v>
      </c>
      <c r="L862" t="n">
        <v>34.5</v>
      </c>
      <c r="M862" t="n">
        <v>2</v>
      </c>
      <c r="N862" t="n">
        <v>131.04</v>
      </c>
      <c r="O862" t="n">
        <v>46775.73</v>
      </c>
      <c r="P862" t="n">
        <v>121.07</v>
      </c>
      <c r="Q862" t="n">
        <v>204.14</v>
      </c>
      <c r="R862" t="n">
        <v>23.36</v>
      </c>
      <c r="S862" t="n">
        <v>17.37</v>
      </c>
      <c r="T862" t="n">
        <v>904.77</v>
      </c>
      <c r="U862" t="n">
        <v>0.74</v>
      </c>
      <c r="V862" t="n">
        <v>0.76</v>
      </c>
      <c r="W862" t="n">
        <v>1.14</v>
      </c>
      <c r="X862" t="n">
        <v>0.05</v>
      </c>
      <c r="Y862" t="n">
        <v>1</v>
      </c>
      <c r="Z862" t="n">
        <v>10</v>
      </c>
    </row>
    <row r="863">
      <c r="A863" t="n">
        <v>135</v>
      </c>
      <c r="B863" t="n">
        <v>150</v>
      </c>
      <c r="C863" t="inlineStr">
        <is>
          <t xml:space="preserve">CONCLUIDO	</t>
        </is>
      </c>
      <c r="D863" t="n">
        <v>10.0379</v>
      </c>
      <c r="E863" t="n">
        <v>9.960000000000001</v>
      </c>
      <c r="F863" t="n">
        <v>6.74</v>
      </c>
      <c r="G863" t="n">
        <v>101.14</v>
      </c>
      <c r="H863" t="n">
        <v>1.64</v>
      </c>
      <c r="I863" t="n">
        <v>4</v>
      </c>
      <c r="J863" t="n">
        <v>378.08</v>
      </c>
      <c r="K863" t="n">
        <v>61.82</v>
      </c>
      <c r="L863" t="n">
        <v>34.75</v>
      </c>
      <c r="M863" t="n">
        <v>2</v>
      </c>
      <c r="N863" t="n">
        <v>131.51</v>
      </c>
      <c r="O863" t="n">
        <v>46864.14</v>
      </c>
      <c r="P863" t="n">
        <v>121.04</v>
      </c>
      <c r="Q863" t="n">
        <v>204.14</v>
      </c>
      <c r="R863" t="n">
        <v>23.42</v>
      </c>
      <c r="S863" t="n">
        <v>17.37</v>
      </c>
      <c r="T863" t="n">
        <v>930.5599999999999</v>
      </c>
      <c r="U863" t="n">
        <v>0.74</v>
      </c>
      <c r="V863" t="n">
        <v>0.76</v>
      </c>
      <c r="W863" t="n">
        <v>1.14</v>
      </c>
      <c r="X863" t="n">
        <v>0.05</v>
      </c>
      <c r="Y863" t="n">
        <v>1</v>
      </c>
      <c r="Z863" t="n">
        <v>10</v>
      </c>
    </row>
    <row r="864">
      <c r="A864" t="n">
        <v>136</v>
      </c>
      <c r="B864" t="n">
        <v>150</v>
      </c>
      <c r="C864" t="inlineStr">
        <is>
          <t xml:space="preserve">CONCLUIDO	</t>
        </is>
      </c>
      <c r="D864" t="n">
        <v>10.0388</v>
      </c>
      <c r="E864" t="n">
        <v>9.960000000000001</v>
      </c>
      <c r="F864" t="n">
        <v>6.74</v>
      </c>
      <c r="G864" t="n">
        <v>101.13</v>
      </c>
      <c r="H864" t="n">
        <v>1.65</v>
      </c>
      <c r="I864" t="n">
        <v>4</v>
      </c>
      <c r="J864" t="n">
        <v>378.8</v>
      </c>
      <c r="K864" t="n">
        <v>61.82</v>
      </c>
      <c r="L864" t="n">
        <v>35</v>
      </c>
      <c r="M864" t="n">
        <v>2</v>
      </c>
      <c r="N864" t="n">
        <v>131.98</v>
      </c>
      <c r="O864" t="n">
        <v>46952.84</v>
      </c>
      <c r="P864" t="n">
        <v>121.02</v>
      </c>
      <c r="Q864" t="n">
        <v>204.14</v>
      </c>
      <c r="R864" t="n">
        <v>23.44</v>
      </c>
      <c r="S864" t="n">
        <v>17.37</v>
      </c>
      <c r="T864" t="n">
        <v>941.8200000000001</v>
      </c>
      <c r="U864" t="n">
        <v>0.74</v>
      </c>
      <c r="V864" t="n">
        <v>0.76</v>
      </c>
      <c r="W864" t="n">
        <v>1.14</v>
      </c>
      <c r="X864" t="n">
        <v>0.05</v>
      </c>
      <c r="Y864" t="n">
        <v>1</v>
      </c>
      <c r="Z864" t="n">
        <v>10</v>
      </c>
    </row>
    <row r="865">
      <c r="A865" t="n">
        <v>137</v>
      </c>
      <c r="B865" t="n">
        <v>150</v>
      </c>
      <c r="C865" t="inlineStr">
        <is>
          <t xml:space="preserve">CONCLUIDO	</t>
        </is>
      </c>
      <c r="D865" t="n">
        <v>10.0385</v>
      </c>
      <c r="E865" t="n">
        <v>9.960000000000001</v>
      </c>
      <c r="F865" t="n">
        <v>6.74</v>
      </c>
      <c r="G865" t="n">
        <v>101.13</v>
      </c>
      <c r="H865" t="n">
        <v>1.66</v>
      </c>
      <c r="I865" t="n">
        <v>4</v>
      </c>
      <c r="J865" t="n">
        <v>379.52</v>
      </c>
      <c r="K865" t="n">
        <v>61.82</v>
      </c>
      <c r="L865" t="n">
        <v>35.25</v>
      </c>
      <c r="M865" t="n">
        <v>2</v>
      </c>
      <c r="N865" t="n">
        <v>132.45</v>
      </c>
      <c r="O865" t="n">
        <v>47041.84</v>
      </c>
      <c r="P865" t="n">
        <v>120.98</v>
      </c>
      <c r="Q865" t="n">
        <v>204.14</v>
      </c>
      <c r="R865" t="n">
        <v>23.48</v>
      </c>
      <c r="S865" t="n">
        <v>17.37</v>
      </c>
      <c r="T865" t="n">
        <v>961.21</v>
      </c>
      <c r="U865" t="n">
        <v>0.74</v>
      </c>
      <c r="V865" t="n">
        <v>0.76</v>
      </c>
      <c r="W865" t="n">
        <v>1.14</v>
      </c>
      <c r="X865" t="n">
        <v>0.05</v>
      </c>
      <c r="Y865" t="n">
        <v>1</v>
      </c>
      <c r="Z865" t="n">
        <v>10</v>
      </c>
    </row>
    <row r="866">
      <c r="A866" t="n">
        <v>138</v>
      </c>
      <c r="B866" t="n">
        <v>150</v>
      </c>
      <c r="C866" t="inlineStr">
        <is>
          <t xml:space="preserve">CONCLUIDO	</t>
        </is>
      </c>
      <c r="D866" t="n">
        <v>10.0393</v>
      </c>
      <c r="E866" t="n">
        <v>9.960000000000001</v>
      </c>
      <c r="F866" t="n">
        <v>6.74</v>
      </c>
      <c r="G866" t="n">
        <v>101.12</v>
      </c>
      <c r="H866" t="n">
        <v>1.67</v>
      </c>
      <c r="I866" t="n">
        <v>4</v>
      </c>
      <c r="J866" t="n">
        <v>380.24</v>
      </c>
      <c r="K866" t="n">
        <v>61.82</v>
      </c>
      <c r="L866" t="n">
        <v>35.5</v>
      </c>
      <c r="M866" t="n">
        <v>2</v>
      </c>
      <c r="N866" t="n">
        <v>132.92</v>
      </c>
      <c r="O866" t="n">
        <v>47131.15</v>
      </c>
      <c r="P866" t="n">
        <v>120.95</v>
      </c>
      <c r="Q866" t="n">
        <v>204.15</v>
      </c>
      <c r="R866" t="n">
        <v>23.38</v>
      </c>
      <c r="S866" t="n">
        <v>17.37</v>
      </c>
      <c r="T866" t="n">
        <v>914.67</v>
      </c>
      <c r="U866" t="n">
        <v>0.74</v>
      </c>
      <c r="V866" t="n">
        <v>0.76</v>
      </c>
      <c r="W866" t="n">
        <v>1.14</v>
      </c>
      <c r="X866" t="n">
        <v>0.05</v>
      </c>
      <c r="Y866" t="n">
        <v>1</v>
      </c>
      <c r="Z866" t="n">
        <v>10</v>
      </c>
    </row>
    <row r="867">
      <c r="A867" t="n">
        <v>139</v>
      </c>
      <c r="B867" t="n">
        <v>150</v>
      </c>
      <c r="C867" t="inlineStr">
        <is>
          <t xml:space="preserve">CONCLUIDO	</t>
        </is>
      </c>
      <c r="D867" t="n">
        <v>10.0382</v>
      </c>
      <c r="E867" t="n">
        <v>9.960000000000001</v>
      </c>
      <c r="F867" t="n">
        <v>6.74</v>
      </c>
      <c r="G867" t="n">
        <v>101.14</v>
      </c>
      <c r="H867" t="n">
        <v>1.67</v>
      </c>
      <c r="I867" t="n">
        <v>4</v>
      </c>
      <c r="J867" t="n">
        <v>380.97</v>
      </c>
      <c r="K867" t="n">
        <v>61.82</v>
      </c>
      <c r="L867" t="n">
        <v>35.75</v>
      </c>
      <c r="M867" t="n">
        <v>2</v>
      </c>
      <c r="N867" t="n">
        <v>133.4</v>
      </c>
      <c r="O867" t="n">
        <v>47220.77</v>
      </c>
      <c r="P867" t="n">
        <v>120.99</v>
      </c>
      <c r="Q867" t="n">
        <v>204.14</v>
      </c>
      <c r="R867" t="n">
        <v>23.37</v>
      </c>
      <c r="S867" t="n">
        <v>17.37</v>
      </c>
      <c r="T867" t="n">
        <v>904.9400000000001</v>
      </c>
      <c r="U867" t="n">
        <v>0.74</v>
      </c>
      <c r="V867" t="n">
        <v>0.76</v>
      </c>
      <c r="W867" t="n">
        <v>1.14</v>
      </c>
      <c r="X867" t="n">
        <v>0.05</v>
      </c>
      <c r="Y867" t="n">
        <v>1</v>
      </c>
      <c r="Z867" t="n">
        <v>10</v>
      </c>
    </row>
    <row r="868">
      <c r="A868" t="n">
        <v>140</v>
      </c>
      <c r="B868" t="n">
        <v>150</v>
      </c>
      <c r="C868" t="inlineStr">
        <is>
          <t xml:space="preserve">CONCLUIDO	</t>
        </is>
      </c>
      <c r="D868" t="n">
        <v>10.0396</v>
      </c>
      <c r="E868" t="n">
        <v>9.960000000000001</v>
      </c>
      <c r="F868" t="n">
        <v>6.74</v>
      </c>
      <c r="G868" t="n">
        <v>101.12</v>
      </c>
      <c r="H868" t="n">
        <v>1.68</v>
      </c>
      <c r="I868" t="n">
        <v>4</v>
      </c>
      <c r="J868" t="n">
        <v>381.7</v>
      </c>
      <c r="K868" t="n">
        <v>61.82</v>
      </c>
      <c r="L868" t="n">
        <v>36</v>
      </c>
      <c r="M868" t="n">
        <v>2</v>
      </c>
      <c r="N868" t="n">
        <v>133.88</v>
      </c>
      <c r="O868" t="n">
        <v>47310.69</v>
      </c>
      <c r="P868" t="n">
        <v>120.88</v>
      </c>
      <c r="Q868" t="n">
        <v>204.14</v>
      </c>
      <c r="R868" t="n">
        <v>23.39</v>
      </c>
      <c r="S868" t="n">
        <v>17.37</v>
      </c>
      <c r="T868" t="n">
        <v>916.58</v>
      </c>
      <c r="U868" t="n">
        <v>0.74</v>
      </c>
      <c r="V868" t="n">
        <v>0.76</v>
      </c>
      <c r="W868" t="n">
        <v>1.14</v>
      </c>
      <c r="X868" t="n">
        <v>0.05</v>
      </c>
      <c r="Y868" t="n">
        <v>1</v>
      </c>
      <c r="Z868" t="n">
        <v>10</v>
      </c>
    </row>
    <row r="869">
      <c r="A869" t="n">
        <v>141</v>
      </c>
      <c r="B869" t="n">
        <v>150</v>
      </c>
      <c r="C869" t="inlineStr">
        <is>
          <t xml:space="preserve">CONCLUIDO	</t>
        </is>
      </c>
      <c r="D869" t="n">
        <v>10.039</v>
      </c>
      <c r="E869" t="n">
        <v>9.960000000000001</v>
      </c>
      <c r="F869" t="n">
        <v>6.74</v>
      </c>
      <c r="G869" t="n">
        <v>101.12</v>
      </c>
      <c r="H869" t="n">
        <v>1.69</v>
      </c>
      <c r="I869" t="n">
        <v>4</v>
      </c>
      <c r="J869" t="n">
        <v>382.43</v>
      </c>
      <c r="K869" t="n">
        <v>61.82</v>
      </c>
      <c r="L869" t="n">
        <v>36.25</v>
      </c>
      <c r="M869" t="n">
        <v>2</v>
      </c>
      <c r="N869" t="n">
        <v>134.36</v>
      </c>
      <c r="O869" t="n">
        <v>47400.92</v>
      </c>
      <c r="P869" t="n">
        <v>120.83</v>
      </c>
      <c r="Q869" t="n">
        <v>204.14</v>
      </c>
      <c r="R869" t="n">
        <v>23.4</v>
      </c>
      <c r="S869" t="n">
        <v>17.37</v>
      </c>
      <c r="T869" t="n">
        <v>921.17</v>
      </c>
      <c r="U869" t="n">
        <v>0.74</v>
      </c>
      <c r="V869" t="n">
        <v>0.76</v>
      </c>
      <c r="W869" t="n">
        <v>1.14</v>
      </c>
      <c r="X869" t="n">
        <v>0.05</v>
      </c>
      <c r="Y869" t="n">
        <v>1</v>
      </c>
      <c r="Z869" t="n">
        <v>10</v>
      </c>
    </row>
    <row r="870">
      <c r="A870" t="n">
        <v>142</v>
      </c>
      <c r="B870" t="n">
        <v>150</v>
      </c>
      <c r="C870" t="inlineStr">
        <is>
          <t xml:space="preserve">CONCLUIDO	</t>
        </is>
      </c>
      <c r="D870" t="n">
        <v>10.0374</v>
      </c>
      <c r="E870" t="n">
        <v>9.960000000000001</v>
      </c>
      <c r="F870" t="n">
        <v>6.74</v>
      </c>
      <c r="G870" t="n">
        <v>101.15</v>
      </c>
      <c r="H870" t="n">
        <v>1.7</v>
      </c>
      <c r="I870" t="n">
        <v>4</v>
      </c>
      <c r="J870" t="n">
        <v>383.17</v>
      </c>
      <c r="K870" t="n">
        <v>61.82</v>
      </c>
      <c r="L870" t="n">
        <v>36.5</v>
      </c>
      <c r="M870" t="n">
        <v>2</v>
      </c>
      <c r="N870" t="n">
        <v>134.84</v>
      </c>
      <c r="O870" t="n">
        <v>47491.48</v>
      </c>
      <c r="P870" t="n">
        <v>120.81</v>
      </c>
      <c r="Q870" t="n">
        <v>204.14</v>
      </c>
      <c r="R870" t="n">
        <v>23.43</v>
      </c>
      <c r="S870" t="n">
        <v>17.37</v>
      </c>
      <c r="T870" t="n">
        <v>938.75</v>
      </c>
      <c r="U870" t="n">
        <v>0.74</v>
      </c>
      <c r="V870" t="n">
        <v>0.76</v>
      </c>
      <c r="W870" t="n">
        <v>1.14</v>
      </c>
      <c r="X870" t="n">
        <v>0.05</v>
      </c>
      <c r="Y870" t="n">
        <v>1</v>
      </c>
      <c r="Z870" t="n">
        <v>10</v>
      </c>
    </row>
    <row r="871">
      <c r="A871" t="n">
        <v>143</v>
      </c>
      <c r="B871" t="n">
        <v>150</v>
      </c>
      <c r="C871" t="inlineStr">
        <is>
          <t xml:space="preserve">CONCLUIDO	</t>
        </is>
      </c>
      <c r="D871" t="n">
        <v>10.0446</v>
      </c>
      <c r="E871" t="n">
        <v>9.960000000000001</v>
      </c>
      <c r="F871" t="n">
        <v>6.74</v>
      </c>
      <c r="G871" t="n">
        <v>101.04</v>
      </c>
      <c r="H871" t="n">
        <v>1.71</v>
      </c>
      <c r="I871" t="n">
        <v>4</v>
      </c>
      <c r="J871" t="n">
        <v>383.9</v>
      </c>
      <c r="K871" t="n">
        <v>61.82</v>
      </c>
      <c r="L871" t="n">
        <v>36.75</v>
      </c>
      <c r="M871" t="n">
        <v>2</v>
      </c>
      <c r="N871" t="n">
        <v>135.33</v>
      </c>
      <c r="O871" t="n">
        <v>47582.35</v>
      </c>
      <c r="P871" t="n">
        <v>120.69</v>
      </c>
      <c r="Q871" t="n">
        <v>204.14</v>
      </c>
      <c r="R871" t="n">
        <v>23.2</v>
      </c>
      <c r="S871" t="n">
        <v>17.37</v>
      </c>
      <c r="T871" t="n">
        <v>822.36</v>
      </c>
      <c r="U871" t="n">
        <v>0.75</v>
      </c>
      <c r="V871" t="n">
        <v>0.76</v>
      </c>
      <c r="W871" t="n">
        <v>1.14</v>
      </c>
      <c r="X871" t="n">
        <v>0.04</v>
      </c>
      <c r="Y871" t="n">
        <v>1</v>
      </c>
      <c r="Z871" t="n">
        <v>10</v>
      </c>
    </row>
    <row r="872">
      <c r="A872" t="n">
        <v>144</v>
      </c>
      <c r="B872" t="n">
        <v>150</v>
      </c>
      <c r="C872" t="inlineStr">
        <is>
          <t xml:space="preserve">CONCLUIDO	</t>
        </is>
      </c>
      <c r="D872" t="n">
        <v>10.0455</v>
      </c>
      <c r="E872" t="n">
        <v>9.949999999999999</v>
      </c>
      <c r="F872" t="n">
        <v>6.74</v>
      </c>
      <c r="G872" t="n">
        <v>101.03</v>
      </c>
      <c r="H872" t="n">
        <v>1.72</v>
      </c>
      <c r="I872" t="n">
        <v>4</v>
      </c>
      <c r="J872" t="n">
        <v>384.64</v>
      </c>
      <c r="K872" t="n">
        <v>61.82</v>
      </c>
      <c r="L872" t="n">
        <v>37</v>
      </c>
      <c r="M872" t="n">
        <v>2</v>
      </c>
      <c r="N872" t="n">
        <v>135.82</v>
      </c>
      <c r="O872" t="n">
        <v>47673.67</v>
      </c>
      <c r="P872" t="n">
        <v>120.56</v>
      </c>
      <c r="Q872" t="n">
        <v>204.15</v>
      </c>
      <c r="R872" t="n">
        <v>23.16</v>
      </c>
      <c r="S872" t="n">
        <v>17.37</v>
      </c>
      <c r="T872" t="n">
        <v>800.58</v>
      </c>
      <c r="U872" t="n">
        <v>0.75</v>
      </c>
      <c r="V872" t="n">
        <v>0.76</v>
      </c>
      <c r="W872" t="n">
        <v>1.14</v>
      </c>
      <c r="X872" t="n">
        <v>0.04</v>
      </c>
      <c r="Y872" t="n">
        <v>1</v>
      </c>
      <c r="Z872" t="n">
        <v>10</v>
      </c>
    </row>
    <row r="873">
      <c r="A873" t="n">
        <v>145</v>
      </c>
      <c r="B873" t="n">
        <v>150</v>
      </c>
      <c r="C873" t="inlineStr">
        <is>
          <t xml:space="preserve">CONCLUIDO	</t>
        </is>
      </c>
      <c r="D873" t="n">
        <v>10.0469</v>
      </c>
      <c r="E873" t="n">
        <v>9.949999999999999</v>
      </c>
      <c r="F873" t="n">
        <v>6.73</v>
      </c>
      <c r="G873" t="n">
        <v>101.01</v>
      </c>
      <c r="H873" t="n">
        <v>1.72</v>
      </c>
      <c r="I873" t="n">
        <v>4</v>
      </c>
      <c r="J873" t="n">
        <v>385.38</v>
      </c>
      <c r="K873" t="n">
        <v>61.82</v>
      </c>
      <c r="L873" t="n">
        <v>37.25</v>
      </c>
      <c r="M873" t="n">
        <v>2</v>
      </c>
      <c r="N873" t="n">
        <v>136.31</v>
      </c>
      <c r="O873" t="n">
        <v>47765.19</v>
      </c>
      <c r="P873" t="n">
        <v>120.54</v>
      </c>
      <c r="Q873" t="n">
        <v>204.15</v>
      </c>
      <c r="R873" t="n">
        <v>23.11</v>
      </c>
      <c r="S873" t="n">
        <v>17.37</v>
      </c>
      <c r="T873" t="n">
        <v>776.3099999999999</v>
      </c>
      <c r="U873" t="n">
        <v>0.75</v>
      </c>
      <c r="V873" t="n">
        <v>0.76</v>
      </c>
      <c r="W873" t="n">
        <v>1.14</v>
      </c>
      <c r="X873" t="n">
        <v>0.04</v>
      </c>
      <c r="Y873" t="n">
        <v>1</v>
      </c>
      <c r="Z873" t="n">
        <v>10</v>
      </c>
    </row>
    <row r="874">
      <c r="A874" t="n">
        <v>146</v>
      </c>
      <c r="B874" t="n">
        <v>150</v>
      </c>
      <c r="C874" t="inlineStr">
        <is>
          <t xml:space="preserve">CONCLUIDO	</t>
        </is>
      </c>
      <c r="D874" t="n">
        <v>10.0455</v>
      </c>
      <c r="E874" t="n">
        <v>9.949999999999999</v>
      </c>
      <c r="F874" t="n">
        <v>6.74</v>
      </c>
      <c r="G874" t="n">
        <v>101.03</v>
      </c>
      <c r="H874" t="n">
        <v>1.73</v>
      </c>
      <c r="I874" t="n">
        <v>4</v>
      </c>
      <c r="J874" t="n">
        <v>386.13</v>
      </c>
      <c r="K874" t="n">
        <v>61.82</v>
      </c>
      <c r="L874" t="n">
        <v>37.5</v>
      </c>
      <c r="M874" t="n">
        <v>2</v>
      </c>
      <c r="N874" t="n">
        <v>136.81</v>
      </c>
      <c r="O874" t="n">
        <v>47857.05</v>
      </c>
      <c r="P874" t="n">
        <v>120.52</v>
      </c>
      <c r="Q874" t="n">
        <v>204.14</v>
      </c>
      <c r="R874" t="n">
        <v>23.11</v>
      </c>
      <c r="S874" t="n">
        <v>17.37</v>
      </c>
      <c r="T874" t="n">
        <v>775.75</v>
      </c>
      <c r="U874" t="n">
        <v>0.75</v>
      </c>
      <c r="V874" t="n">
        <v>0.76</v>
      </c>
      <c r="W874" t="n">
        <v>1.14</v>
      </c>
      <c r="X874" t="n">
        <v>0.04</v>
      </c>
      <c r="Y874" t="n">
        <v>1</v>
      </c>
      <c r="Z874" t="n">
        <v>10</v>
      </c>
    </row>
    <row r="875">
      <c r="A875" t="n">
        <v>147</v>
      </c>
      <c r="B875" t="n">
        <v>150</v>
      </c>
      <c r="C875" t="inlineStr">
        <is>
          <t xml:space="preserve">CONCLUIDO	</t>
        </is>
      </c>
      <c r="D875" t="n">
        <v>10.0446</v>
      </c>
      <c r="E875" t="n">
        <v>9.960000000000001</v>
      </c>
      <c r="F875" t="n">
        <v>6.74</v>
      </c>
      <c r="G875" t="n">
        <v>101.04</v>
      </c>
      <c r="H875" t="n">
        <v>1.74</v>
      </c>
      <c r="I875" t="n">
        <v>4</v>
      </c>
      <c r="J875" t="n">
        <v>386.88</v>
      </c>
      <c r="K875" t="n">
        <v>61.82</v>
      </c>
      <c r="L875" t="n">
        <v>37.75</v>
      </c>
      <c r="M875" t="n">
        <v>2</v>
      </c>
      <c r="N875" t="n">
        <v>137.31</v>
      </c>
      <c r="O875" t="n">
        <v>47949.23</v>
      </c>
      <c r="P875" t="n">
        <v>120.4</v>
      </c>
      <c r="Q875" t="n">
        <v>204.14</v>
      </c>
      <c r="R875" t="n">
        <v>23.14</v>
      </c>
      <c r="S875" t="n">
        <v>17.37</v>
      </c>
      <c r="T875" t="n">
        <v>793.88</v>
      </c>
      <c r="U875" t="n">
        <v>0.75</v>
      </c>
      <c r="V875" t="n">
        <v>0.76</v>
      </c>
      <c r="W875" t="n">
        <v>1.14</v>
      </c>
      <c r="X875" t="n">
        <v>0.04</v>
      </c>
      <c r="Y875" t="n">
        <v>1</v>
      </c>
      <c r="Z875" t="n">
        <v>10</v>
      </c>
    </row>
    <row r="876">
      <c r="A876" t="n">
        <v>148</v>
      </c>
      <c r="B876" t="n">
        <v>150</v>
      </c>
      <c r="C876" t="inlineStr">
        <is>
          <t xml:space="preserve">CONCLUIDO	</t>
        </is>
      </c>
      <c r="D876" t="n">
        <v>10.0444</v>
      </c>
      <c r="E876" t="n">
        <v>9.960000000000001</v>
      </c>
      <c r="F876" t="n">
        <v>6.74</v>
      </c>
      <c r="G876" t="n">
        <v>101.05</v>
      </c>
      <c r="H876" t="n">
        <v>1.75</v>
      </c>
      <c r="I876" t="n">
        <v>4</v>
      </c>
      <c r="J876" t="n">
        <v>387.63</v>
      </c>
      <c r="K876" t="n">
        <v>61.82</v>
      </c>
      <c r="L876" t="n">
        <v>38</v>
      </c>
      <c r="M876" t="n">
        <v>2</v>
      </c>
      <c r="N876" t="n">
        <v>137.81</v>
      </c>
      <c r="O876" t="n">
        <v>48041.76</v>
      </c>
      <c r="P876" t="n">
        <v>120.4</v>
      </c>
      <c r="Q876" t="n">
        <v>204.14</v>
      </c>
      <c r="R876" t="n">
        <v>23.2</v>
      </c>
      <c r="S876" t="n">
        <v>17.37</v>
      </c>
      <c r="T876" t="n">
        <v>822.0599999999999</v>
      </c>
      <c r="U876" t="n">
        <v>0.75</v>
      </c>
      <c r="V876" t="n">
        <v>0.76</v>
      </c>
      <c r="W876" t="n">
        <v>1.14</v>
      </c>
      <c r="X876" t="n">
        <v>0.05</v>
      </c>
      <c r="Y876" t="n">
        <v>1</v>
      </c>
      <c r="Z876" t="n">
        <v>10</v>
      </c>
    </row>
    <row r="877">
      <c r="A877" t="n">
        <v>149</v>
      </c>
      <c r="B877" t="n">
        <v>150</v>
      </c>
      <c r="C877" t="inlineStr">
        <is>
          <t xml:space="preserve">CONCLUIDO	</t>
        </is>
      </c>
      <c r="D877" t="n">
        <v>10.0432</v>
      </c>
      <c r="E877" t="n">
        <v>9.960000000000001</v>
      </c>
      <c r="F877" t="n">
        <v>6.74</v>
      </c>
      <c r="G877" t="n">
        <v>101.06</v>
      </c>
      <c r="H877" t="n">
        <v>1.76</v>
      </c>
      <c r="I877" t="n">
        <v>4</v>
      </c>
      <c r="J877" t="n">
        <v>388.38</v>
      </c>
      <c r="K877" t="n">
        <v>61.82</v>
      </c>
      <c r="L877" t="n">
        <v>38.25</v>
      </c>
      <c r="M877" t="n">
        <v>2</v>
      </c>
      <c r="N877" t="n">
        <v>138.31</v>
      </c>
      <c r="O877" t="n">
        <v>48134.63</v>
      </c>
      <c r="P877" t="n">
        <v>120.44</v>
      </c>
      <c r="Q877" t="n">
        <v>204.14</v>
      </c>
      <c r="R877" t="n">
        <v>23.25</v>
      </c>
      <c r="S877" t="n">
        <v>17.37</v>
      </c>
      <c r="T877" t="n">
        <v>845.03</v>
      </c>
      <c r="U877" t="n">
        <v>0.75</v>
      </c>
      <c r="V877" t="n">
        <v>0.76</v>
      </c>
      <c r="W877" t="n">
        <v>1.14</v>
      </c>
      <c r="X877" t="n">
        <v>0.05</v>
      </c>
      <c r="Y877" t="n">
        <v>1</v>
      </c>
      <c r="Z877" t="n">
        <v>10</v>
      </c>
    </row>
    <row r="878">
      <c r="A878" t="n">
        <v>150</v>
      </c>
      <c r="B878" t="n">
        <v>150</v>
      </c>
      <c r="C878" t="inlineStr">
        <is>
          <t xml:space="preserve">CONCLUIDO	</t>
        </is>
      </c>
      <c r="D878" t="n">
        <v>10.0449</v>
      </c>
      <c r="E878" t="n">
        <v>9.960000000000001</v>
      </c>
      <c r="F878" t="n">
        <v>6.74</v>
      </c>
      <c r="G878" t="n">
        <v>101.04</v>
      </c>
      <c r="H878" t="n">
        <v>1.76</v>
      </c>
      <c r="I878" t="n">
        <v>4</v>
      </c>
      <c r="J878" t="n">
        <v>389.14</v>
      </c>
      <c r="K878" t="n">
        <v>61.82</v>
      </c>
      <c r="L878" t="n">
        <v>38.5</v>
      </c>
      <c r="M878" t="n">
        <v>2</v>
      </c>
      <c r="N878" t="n">
        <v>138.81</v>
      </c>
      <c r="O878" t="n">
        <v>48227.84</v>
      </c>
      <c r="P878" t="n">
        <v>120.37</v>
      </c>
      <c r="Q878" t="n">
        <v>204.14</v>
      </c>
      <c r="R878" t="n">
        <v>23.24</v>
      </c>
      <c r="S878" t="n">
        <v>17.37</v>
      </c>
      <c r="T878" t="n">
        <v>843.3200000000001</v>
      </c>
      <c r="U878" t="n">
        <v>0.75</v>
      </c>
      <c r="V878" t="n">
        <v>0.76</v>
      </c>
      <c r="W878" t="n">
        <v>1.14</v>
      </c>
      <c r="X878" t="n">
        <v>0.04</v>
      </c>
      <c r="Y878" t="n">
        <v>1</v>
      </c>
      <c r="Z878" t="n">
        <v>10</v>
      </c>
    </row>
    <row r="879">
      <c r="A879" t="n">
        <v>151</v>
      </c>
      <c r="B879" t="n">
        <v>150</v>
      </c>
      <c r="C879" t="inlineStr">
        <is>
          <t xml:space="preserve">CONCLUIDO	</t>
        </is>
      </c>
      <c r="D879" t="n">
        <v>10.0416</v>
      </c>
      <c r="E879" t="n">
        <v>9.960000000000001</v>
      </c>
      <c r="F879" t="n">
        <v>6.74</v>
      </c>
      <c r="G879" t="n">
        <v>101.09</v>
      </c>
      <c r="H879" t="n">
        <v>1.77</v>
      </c>
      <c r="I879" t="n">
        <v>4</v>
      </c>
      <c r="J879" t="n">
        <v>389.89</v>
      </c>
      <c r="K879" t="n">
        <v>61.82</v>
      </c>
      <c r="L879" t="n">
        <v>38.75</v>
      </c>
      <c r="M879" t="n">
        <v>2</v>
      </c>
      <c r="N879" t="n">
        <v>139.32</v>
      </c>
      <c r="O879" t="n">
        <v>48321.4</v>
      </c>
      <c r="P879" t="n">
        <v>120.37</v>
      </c>
      <c r="Q879" t="n">
        <v>204.15</v>
      </c>
      <c r="R879" t="n">
        <v>23.28</v>
      </c>
      <c r="S879" t="n">
        <v>17.37</v>
      </c>
      <c r="T879" t="n">
        <v>863.4299999999999</v>
      </c>
      <c r="U879" t="n">
        <v>0.75</v>
      </c>
      <c r="V879" t="n">
        <v>0.76</v>
      </c>
      <c r="W879" t="n">
        <v>1.14</v>
      </c>
      <c r="X879" t="n">
        <v>0.05</v>
      </c>
      <c r="Y879" t="n">
        <v>1</v>
      </c>
      <c r="Z879" t="n">
        <v>10</v>
      </c>
    </row>
    <row r="880">
      <c r="A880" t="n">
        <v>152</v>
      </c>
      <c r="B880" t="n">
        <v>150</v>
      </c>
      <c r="C880" t="inlineStr">
        <is>
          <t xml:space="preserve">CONCLUIDO	</t>
        </is>
      </c>
      <c r="D880" t="n">
        <v>10.0393</v>
      </c>
      <c r="E880" t="n">
        <v>9.960000000000001</v>
      </c>
      <c r="F880" t="n">
        <v>6.74</v>
      </c>
      <c r="G880" t="n">
        <v>101.12</v>
      </c>
      <c r="H880" t="n">
        <v>1.78</v>
      </c>
      <c r="I880" t="n">
        <v>4</v>
      </c>
      <c r="J880" t="n">
        <v>390.66</v>
      </c>
      <c r="K880" t="n">
        <v>61.82</v>
      </c>
      <c r="L880" t="n">
        <v>39</v>
      </c>
      <c r="M880" t="n">
        <v>2</v>
      </c>
      <c r="N880" t="n">
        <v>139.83</v>
      </c>
      <c r="O880" t="n">
        <v>48415.31</v>
      </c>
      <c r="P880" t="n">
        <v>120.38</v>
      </c>
      <c r="Q880" t="n">
        <v>204.14</v>
      </c>
      <c r="R880" t="n">
        <v>23.37</v>
      </c>
      <c r="S880" t="n">
        <v>17.37</v>
      </c>
      <c r="T880" t="n">
        <v>906.03</v>
      </c>
      <c r="U880" t="n">
        <v>0.74</v>
      </c>
      <c r="V880" t="n">
        <v>0.76</v>
      </c>
      <c r="W880" t="n">
        <v>1.14</v>
      </c>
      <c r="X880" t="n">
        <v>0.05</v>
      </c>
      <c r="Y880" t="n">
        <v>1</v>
      </c>
      <c r="Z880" t="n">
        <v>10</v>
      </c>
    </row>
    <row r="881">
      <c r="A881" t="n">
        <v>153</v>
      </c>
      <c r="B881" t="n">
        <v>150</v>
      </c>
      <c r="C881" t="inlineStr">
        <is>
          <t xml:space="preserve">CONCLUIDO	</t>
        </is>
      </c>
      <c r="D881" t="n">
        <v>10.0382</v>
      </c>
      <c r="E881" t="n">
        <v>9.960000000000001</v>
      </c>
      <c r="F881" t="n">
        <v>6.74</v>
      </c>
      <c r="G881" t="n">
        <v>101.14</v>
      </c>
      <c r="H881" t="n">
        <v>1.79</v>
      </c>
      <c r="I881" t="n">
        <v>4</v>
      </c>
      <c r="J881" t="n">
        <v>391.42</v>
      </c>
      <c r="K881" t="n">
        <v>61.82</v>
      </c>
      <c r="L881" t="n">
        <v>39.25</v>
      </c>
      <c r="M881" t="n">
        <v>2</v>
      </c>
      <c r="N881" t="n">
        <v>140.35</v>
      </c>
      <c r="O881" t="n">
        <v>48509.7</v>
      </c>
      <c r="P881" t="n">
        <v>120.23</v>
      </c>
      <c r="Q881" t="n">
        <v>204.14</v>
      </c>
      <c r="R881" t="n">
        <v>23.39</v>
      </c>
      <c r="S881" t="n">
        <v>17.37</v>
      </c>
      <c r="T881" t="n">
        <v>914.87</v>
      </c>
      <c r="U881" t="n">
        <v>0.74</v>
      </c>
      <c r="V881" t="n">
        <v>0.76</v>
      </c>
      <c r="W881" t="n">
        <v>1.14</v>
      </c>
      <c r="X881" t="n">
        <v>0.05</v>
      </c>
      <c r="Y881" t="n">
        <v>1</v>
      </c>
      <c r="Z881" t="n">
        <v>10</v>
      </c>
    </row>
    <row r="882">
      <c r="A882" t="n">
        <v>154</v>
      </c>
      <c r="B882" t="n">
        <v>150</v>
      </c>
      <c r="C882" t="inlineStr">
        <is>
          <t xml:space="preserve">CONCLUIDO	</t>
        </is>
      </c>
      <c r="D882" t="n">
        <v>10.0399</v>
      </c>
      <c r="E882" t="n">
        <v>9.960000000000001</v>
      </c>
      <c r="F882" t="n">
        <v>6.74</v>
      </c>
      <c r="G882" t="n">
        <v>101.11</v>
      </c>
      <c r="H882" t="n">
        <v>1.8</v>
      </c>
      <c r="I882" t="n">
        <v>4</v>
      </c>
      <c r="J882" t="n">
        <v>392.19</v>
      </c>
      <c r="K882" t="n">
        <v>61.82</v>
      </c>
      <c r="L882" t="n">
        <v>39.5</v>
      </c>
      <c r="M882" t="n">
        <v>2</v>
      </c>
      <c r="N882" t="n">
        <v>140.87</v>
      </c>
      <c r="O882" t="n">
        <v>48604.33</v>
      </c>
      <c r="P882" t="n">
        <v>120.18</v>
      </c>
      <c r="Q882" t="n">
        <v>204.14</v>
      </c>
      <c r="R882" t="n">
        <v>23.36</v>
      </c>
      <c r="S882" t="n">
        <v>17.37</v>
      </c>
      <c r="T882" t="n">
        <v>904</v>
      </c>
      <c r="U882" t="n">
        <v>0.74</v>
      </c>
      <c r="V882" t="n">
        <v>0.76</v>
      </c>
      <c r="W882" t="n">
        <v>1.14</v>
      </c>
      <c r="X882" t="n">
        <v>0.05</v>
      </c>
      <c r="Y882" t="n">
        <v>1</v>
      </c>
      <c r="Z882" t="n">
        <v>10</v>
      </c>
    </row>
    <row r="883">
      <c r="A883" t="n">
        <v>155</v>
      </c>
      <c r="B883" t="n">
        <v>150</v>
      </c>
      <c r="C883" t="inlineStr">
        <is>
          <t xml:space="preserve">CONCLUIDO	</t>
        </is>
      </c>
      <c r="D883" t="n">
        <v>10.0399</v>
      </c>
      <c r="E883" t="n">
        <v>9.960000000000001</v>
      </c>
      <c r="F883" t="n">
        <v>6.74</v>
      </c>
      <c r="G883" t="n">
        <v>101.11</v>
      </c>
      <c r="H883" t="n">
        <v>1.8</v>
      </c>
      <c r="I883" t="n">
        <v>4</v>
      </c>
      <c r="J883" t="n">
        <v>392.96</v>
      </c>
      <c r="K883" t="n">
        <v>61.82</v>
      </c>
      <c r="L883" t="n">
        <v>39.75</v>
      </c>
      <c r="M883" t="n">
        <v>2</v>
      </c>
      <c r="N883" t="n">
        <v>141.39</v>
      </c>
      <c r="O883" t="n">
        <v>48699.33</v>
      </c>
      <c r="P883" t="n">
        <v>120.11</v>
      </c>
      <c r="Q883" t="n">
        <v>204.14</v>
      </c>
      <c r="R883" t="n">
        <v>23.31</v>
      </c>
      <c r="S883" t="n">
        <v>17.37</v>
      </c>
      <c r="T883" t="n">
        <v>877.0700000000001</v>
      </c>
      <c r="U883" t="n">
        <v>0.75</v>
      </c>
      <c r="V883" t="n">
        <v>0.76</v>
      </c>
      <c r="W883" t="n">
        <v>1.14</v>
      </c>
      <c r="X883" t="n">
        <v>0.05</v>
      </c>
      <c r="Y883" t="n">
        <v>1</v>
      </c>
      <c r="Z883" t="n">
        <v>10</v>
      </c>
    </row>
    <row r="884">
      <c r="A884" t="n">
        <v>156</v>
      </c>
      <c r="B884" t="n">
        <v>150</v>
      </c>
      <c r="C884" t="inlineStr">
        <is>
          <t xml:space="preserve">CONCLUIDO	</t>
        </is>
      </c>
      <c r="D884" t="n">
        <v>10.0424</v>
      </c>
      <c r="E884" t="n">
        <v>9.960000000000001</v>
      </c>
      <c r="F884" t="n">
        <v>6.74</v>
      </c>
      <c r="G884" t="n">
        <v>101.08</v>
      </c>
      <c r="H884" t="n">
        <v>1.81</v>
      </c>
      <c r="I884" t="n">
        <v>4</v>
      </c>
      <c r="J884" t="n">
        <v>393.73</v>
      </c>
      <c r="K884" t="n">
        <v>61.82</v>
      </c>
      <c r="L884" t="n">
        <v>40</v>
      </c>
      <c r="M884" t="n">
        <v>2</v>
      </c>
      <c r="N884" t="n">
        <v>141.91</v>
      </c>
      <c r="O884" t="n">
        <v>48794.7</v>
      </c>
      <c r="P884" t="n">
        <v>120.01</v>
      </c>
      <c r="Q884" t="n">
        <v>204.14</v>
      </c>
      <c r="R884" t="n">
        <v>23.26</v>
      </c>
      <c r="S884" t="n">
        <v>17.37</v>
      </c>
      <c r="T884" t="n">
        <v>852.15</v>
      </c>
      <c r="U884" t="n">
        <v>0.75</v>
      </c>
      <c r="V884" t="n">
        <v>0.76</v>
      </c>
      <c r="W884" t="n">
        <v>1.14</v>
      </c>
      <c r="X884" t="n">
        <v>0.05</v>
      </c>
      <c r="Y884" t="n">
        <v>1</v>
      </c>
      <c r="Z884" t="n">
        <v>10</v>
      </c>
    </row>
    <row r="885">
      <c r="A885" t="n">
        <v>0</v>
      </c>
      <c r="B885" t="n">
        <v>10</v>
      </c>
      <c r="C885" t="inlineStr">
        <is>
          <t xml:space="preserve">CONCLUIDO	</t>
        </is>
      </c>
      <c r="D885" t="n">
        <v>11.079</v>
      </c>
      <c r="E885" t="n">
        <v>9.029999999999999</v>
      </c>
      <c r="F885" t="n">
        <v>7.13</v>
      </c>
      <c r="G885" t="n">
        <v>19.46</v>
      </c>
      <c r="H885" t="n">
        <v>0.64</v>
      </c>
      <c r="I885" t="n">
        <v>22</v>
      </c>
      <c r="J885" t="n">
        <v>26.11</v>
      </c>
      <c r="K885" t="n">
        <v>12.1</v>
      </c>
      <c r="L885" t="n">
        <v>1</v>
      </c>
      <c r="M885" t="n">
        <v>0</v>
      </c>
      <c r="N885" t="n">
        <v>3.01</v>
      </c>
      <c r="O885" t="n">
        <v>3454.41</v>
      </c>
      <c r="P885" t="n">
        <v>20.64</v>
      </c>
      <c r="Q885" t="n">
        <v>204.2</v>
      </c>
      <c r="R885" t="n">
        <v>34.82</v>
      </c>
      <c r="S885" t="n">
        <v>17.37</v>
      </c>
      <c r="T885" t="n">
        <v>6541.6</v>
      </c>
      <c r="U885" t="n">
        <v>0.5</v>
      </c>
      <c r="V885" t="n">
        <v>0.72</v>
      </c>
      <c r="W885" t="n">
        <v>1.2</v>
      </c>
      <c r="X885" t="n">
        <v>0.44</v>
      </c>
      <c r="Y885" t="n">
        <v>1</v>
      </c>
      <c r="Z885" t="n">
        <v>10</v>
      </c>
    </row>
    <row r="886">
      <c r="A886" t="n">
        <v>0</v>
      </c>
      <c r="B886" t="n">
        <v>45</v>
      </c>
      <c r="C886" t="inlineStr">
        <is>
          <t xml:space="preserve">CONCLUIDO	</t>
        </is>
      </c>
      <c r="D886" t="n">
        <v>9.355499999999999</v>
      </c>
      <c r="E886" t="n">
        <v>10.69</v>
      </c>
      <c r="F886" t="n">
        <v>7.67</v>
      </c>
      <c r="G886" t="n">
        <v>9.210000000000001</v>
      </c>
      <c r="H886" t="n">
        <v>0.18</v>
      </c>
      <c r="I886" t="n">
        <v>50</v>
      </c>
      <c r="J886" t="n">
        <v>98.70999999999999</v>
      </c>
      <c r="K886" t="n">
        <v>39.72</v>
      </c>
      <c r="L886" t="n">
        <v>1</v>
      </c>
      <c r="M886" t="n">
        <v>48</v>
      </c>
      <c r="N886" t="n">
        <v>12.99</v>
      </c>
      <c r="O886" t="n">
        <v>12407.75</v>
      </c>
      <c r="P886" t="n">
        <v>68.06</v>
      </c>
      <c r="Q886" t="n">
        <v>204.24</v>
      </c>
      <c r="R886" t="n">
        <v>52.35</v>
      </c>
      <c r="S886" t="n">
        <v>17.37</v>
      </c>
      <c r="T886" t="n">
        <v>15165.68</v>
      </c>
      <c r="U886" t="n">
        <v>0.33</v>
      </c>
      <c r="V886" t="n">
        <v>0.67</v>
      </c>
      <c r="W886" t="n">
        <v>1.22</v>
      </c>
      <c r="X886" t="n">
        <v>0.98</v>
      </c>
      <c r="Y886" t="n">
        <v>1</v>
      </c>
      <c r="Z886" t="n">
        <v>10</v>
      </c>
    </row>
    <row r="887">
      <c r="A887" t="n">
        <v>1</v>
      </c>
      <c r="B887" t="n">
        <v>45</v>
      </c>
      <c r="C887" t="inlineStr">
        <is>
          <t xml:space="preserve">CONCLUIDO	</t>
        </is>
      </c>
      <c r="D887" t="n">
        <v>9.738200000000001</v>
      </c>
      <c r="E887" t="n">
        <v>10.27</v>
      </c>
      <c r="F887" t="n">
        <v>7.48</v>
      </c>
      <c r="G887" t="n">
        <v>11.51</v>
      </c>
      <c r="H887" t="n">
        <v>0.22</v>
      </c>
      <c r="I887" t="n">
        <v>39</v>
      </c>
      <c r="J887" t="n">
        <v>99.02</v>
      </c>
      <c r="K887" t="n">
        <v>39.72</v>
      </c>
      <c r="L887" t="n">
        <v>1.25</v>
      </c>
      <c r="M887" t="n">
        <v>37</v>
      </c>
      <c r="N887" t="n">
        <v>13.05</v>
      </c>
      <c r="O887" t="n">
        <v>12446.14</v>
      </c>
      <c r="P887" t="n">
        <v>66</v>
      </c>
      <c r="Q887" t="n">
        <v>204.15</v>
      </c>
      <c r="R887" t="n">
        <v>46.14</v>
      </c>
      <c r="S887" t="n">
        <v>17.37</v>
      </c>
      <c r="T887" t="n">
        <v>12118.15</v>
      </c>
      <c r="U887" t="n">
        <v>0.38</v>
      </c>
      <c r="V887" t="n">
        <v>0.68</v>
      </c>
      <c r="W887" t="n">
        <v>1.21</v>
      </c>
      <c r="X887" t="n">
        <v>0.79</v>
      </c>
      <c r="Y887" t="n">
        <v>1</v>
      </c>
      <c r="Z887" t="n">
        <v>10</v>
      </c>
    </row>
    <row r="888">
      <c r="A888" t="n">
        <v>2</v>
      </c>
      <c r="B888" t="n">
        <v>45</v>
      </c>
      <c r="C888" t="inlineStr">
        <is>
          <t xml:space="preserve">CONCLUIDO	</t>
        </is>
      </c>
      <c r="D888" t="n">
        <v>10.0309</v>
      </c>
      <c r="E888" t="n">
        <v>9.970000000000001</v>
      </c>
      <c r="F888" t="n">
        <v>7.32</v>
      </c>
      <c r="G888" t="n">
        <v>13.73</v>
      </c>
      <c r="H888" t="n">
        <v>0.27</v>
      </c>
      <c r="I888" t="n">
        <v>32</v>
      </c>
      <c r="J888" t="n">
        <v>99.33</v>
      </c>
      <c r="K888" t="n">
        <v>39.72</v>
      </c>
      <c r="L888" t="n">
        <v>1.5</v>
      </c>
      <c r="M888" t="n">
        <v>30</v>
      </c>
      <c r="N888" t="n">
        <v>13.11</v>
      </c>
      <c r="O888" t="n">
        <v>12484.55</v>
      </c>
      <c r="P888" t="n">
        <v>64.17</v>
      </c>
      <c r="Q888" t="n">
        <v>204.19</v>
      </c>
      <c r="R888" t="n">
        <v>41.3</v>
      </c>
      <c r="S888" t="n">
        <v>17.37</v>
      </c>
      <c r="T888" t="n">
        <v>9730.309999999999</v>
      </c>
      <c r="U888" t="n">
        <v>0.42</v>
      </c>
      <c r="V888" t="n">
        <v>0.7</v>
      </c>
      <c r="W888" t="n">
        <v>1.19</v>
      </c>
      <c r="X888" t="n">
        <v>0.63</v>
      </c>
      <c r="Y888" t="n">
        <v>1</v>
      </c>
      <c r="Z888" t="n">
        <v>10</v>
      </c>
    </row>
    <row r="889">
      <c r="A889" t="n">
        <v>3</v>
      </c>
      <c r="B889" t="n">
        <v>45</v>
      </c>
      <c r="C889" t="inlineStr">
        <is>
          <t xml:space="preserve">CONCLUIDO	</t>
        </is>
      </c>
      <c r="D889" t="n">
        <v>10.2471</v>
      </c>
      <c r="E889" t="n">
        <v>9.76</v>
      </c>
      <c r="F889" t="n">
        <v>7.22</v>
      </c>
      <c r="G889" t="n">
        <v>16.04</v>
      </c>
      <c r="H889" t="n">
        <v>0.31</v>
      </c>
      <c r="I889" t="n">
        <v>27</v>
      </c>
      <c r="J889" t="n">
        <v>99.64</v>
      </c>
      <c r="K889" t="n">
        <v>39.72</v>
      </c>
      <c r="L889" t="n">
        <v>1.75</v>
      </c>
      <c r="M889" t="n">
        <v>25</v>
      </c>
      <c r="N889" t="n">
        <v>13.18</v>
      </c>
      <c r="O889" t="n">
        <v>12522.99</v>
      </c>
      <c r="P889" t="n">
        <v>62.86</v>
      </c>
      <c r="Q889" t="n">
        <v>204.16</v>
      </c>
      <c r="R889" t="n">
        <v>37.99</v>
      </c>
      <c r="S889" t="n">
        <v>17.37</v>
      </c>
      <c r="T889" t="n">
        <v>8101.19</v>
      </c>
      <c r="U889" t="n">
        <v>0.46</v>
      </c>
      <c r="V889" t="n">
        <v>0.71</v>
      </c>
      <c r="W889" t="n">
        <v>1.19</v>
      </c>
      <c r="X889" t="n">
        <v>0.52</v>
      </c>
      <c r="Y889" t="n">
        <v>1</v>
      </c>
      <c r="Z889" t="n">
        <v>10</v>
      </c>
    </row>
    <row r="890">
      <c r="A890" t="n">
        <v>4</v>
      </c>
      <c r="B890" t="n">
        <v>45</v>
      </c>
      <c r="C890" t="inlineStr">
        <is>
          <t xml:space="preserve">CONCLUIDO	</t>
        </is>
      </c>
      <c r="D890" t="n">
        <v>10.3803</v>
      </c>
      <c r="E890" t="n">
        <v>9.630000000000001</v>
      </c>
      <c r="F890" t="n">
        <v>7.15</v>
      </c>
      <c r="G890" t="n">
        <v>17.88</v>
      </c>
      <c r="H890" t="n">
        <v>0.35</v>
      </c>
      <c r="I890" t="n">
        <v>24</v>
      </c>
      <c r="J890" t="n">
        <v>99.95</v>
      </c>
      <c r="K890" t="n">
        <v>39.72</v>
      </c>
      <c r="L890" t="n">
        <v>2</v>
      </c>
      <c r="M890" t="n">
        <v>22</v>
      </c>
      <c r="N890" t="n">
        <v>13.24</v>
      </c>
      <c r="O890" t="n">
        <v>12561.45</v>
      </c>
      <c r="P890" t="n">
        <v>61.92</v>
      </c>
      <c r="Q890" t="n">
        <v>204.19</v>
      </c>
      <c r="R890" t="n">
        <v>36.24</v>
      </c>
      <c r="S890" t="n">
        <v>17.37</v>
      </c>
      <c r="T890" t="n">
        <v>7240.04</v>
      </c>
      <c r="U890" t="n">
        <v>0.48</v>
      </c>
      <c r="V890" t="n">
        <v>0.71</v>
      </c>
      <c r="W890" t="n">
        <v>1.17</v>
      </c>
      <c r="X890" t="n">
        <v>0.46</v>
      </c>
      <c r="Y890" t="n">
        <v>1</v>
      </c>
      <c r="Z890" t="n">
        <v>10</v>
      </c>
    </row>
    <row r="891">
      <c r="A891" t="n">
        <v>5</v>
      </c>
      <c r="B891" t="n">
        <v>45</v>
      </c>
      <c r="C891" t="inlineStr">
        <is>
          <t xml:space="preserve">CONCLUIDO	</t>
        </is>
      </c>
      <c r="D891" t="n">
        <v>10.5208</v>
      </c>
      <c r="E891" t="n">
        <v>9.51</v>
      </c>
      <c r="F891" t="n">
        <v>7.09</v>
      </c>
      <c r="G891" t="n">
        <v>20.24</v>
      </c>
      <c r="H891" t="n">
        <v>0.39</v>
      </c>
      <c r="I891" t="n">
        <v>21</v>
      </c>
      <c r="J891" t="n">
        <v>100.27</v>
      </c>
      <c r="K891" t="n">
        <v>39.72</v>
      </c>
      <c r="L891" t="n">
        <v>2.25</v>
      </c>
      <c r="M891" t="n">
        <v>19</v>
      </c>
      <c r="N891" t="n">
        <v>13.3</v>
      </c>
      <c r="O891" t="n">
        <v>12599.94</v>
      </c>
      <c r="P891" t="n">
        <v>60.93</v>
      </c>
      <c r="Q891" t="n">
        <v>204.16</v>
      </c>
      <c r="R891" t="n">
        <v>34.11</v>
      </c>
      <c r="S891" t="n">
        <v>17.37</v>
      </c>
      <c r="T891" t="n">
        <v>6192.65</v>
      </c>
      <c r="U891" t="n">
        <v>0.51</v>
      </c>
      <c r="V891" t="n">
        <v>0.72</v>
      </c>
      <c r="W891" t="n">
        <v>1.17</v>
      </c>
      <c r="X891" t="n">
        <v>0.39</v>
      </c>
      <c r="Y891" t="n">
        <v>1</v>
      </c>
      <c r="Z891" t="n">
        <v>10</v>
      </c>
    </row>
    <row r="892">
      <c r="A892" t="n">
        <v>6</v>
      </c>
      <c r="B892" t="n">
        <v>45</v>
      </c>
      <c r="C892" t="inlineStr">
        <is>
          <t xml:space="preserve">CONCLUIDO	</t>
        </is>
      </c>
      <c r="D892" t="n">
        <v>10.6073</v>
      </c>
      <c r="E892" t="n">
        <v>9.43</v>
      </c>
      <c r="F892" t="n">
        <v>7.05</v>
      </c>
      <c r="G892" t="n">
        <v>22.26</v>
      </c>
      <c r="H892" t="n">
        <v>0.44</v>
      </c>
      <c r="I892" t="n">
        <v>19</v>
      </c>
      <c r="J892" t="n">
        <v>100.58</v>
      </c>
      <c r="K892" t="n">
        <v>39.72</v>
      </c>
      <c r="L892" t="n">
        <v>2.5</v>
      </c>
      <c r="M892" t="n">
        <v>17</v>
      </c>
      <c r="N892" t="n">
        <v>13.36</v>
      </c>
      <c r="O892" t="n">
        <v>12638.45</v>
      </c>
      <c r="P892" t="n">
        <v>60.31</v>
      </c>
      <c r="Q892" t="n">
        <v>204.18</v>
      </c>
      <c r="R892" t="n">
        <v>32.86</v>
      </c>
      <c r="S892" t="n">
        <v>17.37</v>
      </c>
      <c r="T892" t="n">
        <v>5575.14</v>
      </c>
      <c r="U892" t="n">
        <v>0.53</v>
      </c>
      <c r="V892" t="n">
        <v>0.72</v>
      </c>
      <c r="W892" t="n">
        <v>1.17</v>
      </c>
      <c r="X892" t="n">
        <v>0.36</v>
      </c>
      <c r="Y892" t="n">
        <v>1</v>
      </c>
      <c r="Z892" t="n">
        <v>10</v>
      </c>
    </row>
    <row r="893">
      <c r="A893" t="n">
        <v>7</v>
      </c>
      <c r="B893" t="n">
        <v>45</v>
      </c>
      <c r="C893" t="inlineStr">
        <is>
          <t xml:space="preserve">CONCLUIDO	</t>
        </is>
      </c>
      <c r="D893" t="n">
        <v>10.6787</v>
      </c>
      <c r="E893" t="n">
        <v>9.359999999999999</v>
      </c>
      <c r="F893" t="n">
        <v>7.03</v>
      </c>
      <c r="G893" t="n">
        <v>24.8</v>
      </c>
      <c r="H893" t="n">
        <v>0.48</v>
      </c>
      <c r="I893" t="n">
        <v>17</v>
      </c>
      <c r="J893" t="n">
        <v>100.89</v>
      </c>
      <c r="K893" t="n">
        <v>39.72</v>
      </c>
      <c r="L893" t="n">
        <v>2.75</v>
      </c>
      <c r="M893" t="n">
        <v>15</v>
      </c>
      <c r="N893" t="n">
        <v>13.42</v>
      </c>
      <c r="O893" t="n">
        <v>12676.98</v>
      </c>
      <c r="P893" t="n">
        <v>59.77</v>
      </c>
      <c r="Q893" t="n">
        <v>204.15</v>
      </c>
      <c r="R893" t="n">
        <v>32.32</v>
      </c>
      <c r="S893" t="n">
        <v>17.37</v>
      </c>
      <c r="T893" t="n">
        <v>5315.47</v>
      </c>
      <c r="U893" t="n">
        <v>0.54</v>
      </c>
      <c r="V893" t="n">
        <v>0.73</v>
      </c>
      <c r="W893" t="n">
        <v>1.16</v>
      </c>
      <c r="X893" t="n">
        <v>0.34</v>
      </c>
      <c r="Y893" t="n">
        <v>1</v>
      </c>
      <c r="Z893" t="n">
        <v>10</v>
      </c>
    </row>
    <row r="894">
      <c r="A894" t="n">
        <v>8</v>
      </c>
      <c r="B894" t="n">
        <v>45</v>
      </c>
      <c r="C894" t="inlineStr">
        <is>
          <t xml:space="preserve">CONCLUIDO	</t>
        </is>
      </c>
      <c r="D894" t="n">
        <v>10.7223</v>
      </c>
      <c r="E894" t="n">
        <v>9.33</v>
      </c>
      <c r="F894" t="n">
        <v>7.01</v>
      </c>
      <c r="G894" t="n">
        <v>26.29</v>
      </c>
      <c r="H894" t="n">
        <v>0.52</v>
      </c>
      <c r="I894" t="n">
        <v>16</v>
      </c>
      <c r="J894" t="n">
        <v>101.2</v>
      </c>
      <c r="K894" t="n">
        <v>39.72</v>
      </c>
      <c r="L894" t="n">
        <v>3</v>
      </c>
      <c r="M894" t="n">
        <v>14</v>
      </c>
      <c r="N894" t="n">
        <v>13.49</v>
      </c>
      <c r="O894" t="n">
        <v>12715.54</v>
      </c>
      <c r="P894" t="n">
        <v>59.16</v>
      </c>
      <c r="Q894" t="n">
        <v>204.2</v>
      </c>
      <c r="R894" t="n">
        <v>31.84</v>
      </c>
      <c r="S894" t="n">
        <v>17.37</v>
      </c>
      <c r="T894" t="n">
        <v>5081.59</v>
      </c>
      <c r="U894" t="n">
        <v>0.55</v>
      </c>
      <c r="V894" t="n">
        <v>0.73</v>
      </c>
      <c r="W894" t="n">
        <v>1.16</v>
      </c>
      <c r="X894" t="n">
        <v>0.32</v>
      </c>
      <c r="Y894" t="n">
        <v>1</v>
      </c>
      <c r="Z894" t="n">
        <v>10</v>
      </c>
    </row>
    <row r="895">
      <c r="A895" t="n">
        <v>9</v>
      </c>
      <c r="B895" t="n">
        <v>45</v>
      </c>
      <c r="C895" t="inlineStr">
        <is>
          <t xml:space="preserve">CONCLUIDO	</t>
        </is>
      </c>
      <c r="D895" t="n">
        <v>10.8375</v>
      </c>
      <c r="E895" t="n">
        <v>9.23</v>
      </c>
      <c r="F895" t="n">
        <v>6.95</v>
      </c>
      <c r="G895" t="n">
        <v>29.79</v>
      </c>
      <c r="H895" t="n">
        <v>0.5600000000000001</v>
      </c>
      <c r="I895" t="n">
        <v>14</v>
      </c>
      <c r="J895" t="n">
        <v>101.52</v>
      </c>
      <c r="K895" t="n">
        <v>39.72</v>
      </c>
      <c r="L895" t="n">
        <v>3.25</v>
      </c>
      <c r="M895" t="n">
        <v>12</v>
      </c>
      <c r="N895" t="n">
        <v>13.55</v>
      </c>
      <c r="O895" t="n">
        <v>12754.13</v>
      </c>
      <c r="P895" t="n">
        <v>58.26</v>
      </c>
      <c r="Q895" t="n">
        <v>204.21</v>
      </c>
      <c r="R895" t="n">
        <v>29.99</v>
      </c>
      <c r="S895" t="n">
        <v>17.37</v>
      </c>
      <c r="T895" t="n">
        <v>4168.61</v>
      </c>
      <c r="U895" t="n">
        <v>0.58</v>
      </c>
      <c r="V895" t="n">
        <v>0.73</v>
      </c>
      <c r="W895" t="n">
        <v>1.16</v>
      </c>
      <c r="X895" t="n">
        <v>0.26</v>
      </c>
      <c r="Y895" t="n">
        <v>1</v>
      </c>
      <c r="Z895" t="n">
        <v>10</v>
      </c>
    </row>
    <row r="896">
      <c r="A896" t="n">
        <v>10</v>
      </c>
      <c r="B896" t="n">
        <v>45</v>
      </c>
      <c r="C896" t="inlineStr">
        <is>
          <t xml:space="preserve">CONCLUIDO	</t>
        </is>
      </c>
      <c r="D896" t="n">
        <v>10.889</v>
      </c>
      <c r="E896" t="n">
        <v>9.18</v>
      </c>
      <c r="F896" t="n">
        <v>6.93</v>
      </c>
      <c r="G896" t="n">
        <v>31.98</v>
      </c>
      <c r="H896" t="n">
        <v>0.6</v>
      </c>
      <c r="I896" t="n">
        <v>13</v>
      </c>
      <c r="J896" t="n">
        <v>101.83</v>
      </c>
      <c r="K896" t="n">
        <v>39.72</v>
      </c>
      <c r="L896" t="n">
        <v>3.5</v>
      </c>
      <c r="M896" t="n">
        <v>11</v>
      </c>
      <c r="N896" t="n">
        <v>13.61</v>
      </c>
      <c r="O896" t="n">
        <v>12792.74</v>
      </c>
      <c r="P896" t="n">
        <v>57.72</v>
      </c>
      <c r="Q896" t="n">
        <v>204.14</v>
      </c>
      <c r="R896" t="n">
        <v>29.25</v>
      </c>
      <c r="S896" t="n">
        <v>17.37</v>
      </c>
      <c r="T896" t="n">
        <v>3803.24</v>
      </c>
      <c r="U896" t="n">
        <v>0.59</v>
      </c>
      <c r="V896" t="n">
        <v>0.74</v>
      </c>
      <c r="W896" t="n">
        <v>1.16</v>
      </c>
      <c r="X896" t="n">
        <v>0.24</v>
      </c>
      <c r="Y896" t="n">
        <v>1</v>
      </c>
      <c r="Z896" t="n">
        <v>10</v>
      </c>
    </row>
    <row r="897">
      <c r="A897" t="n">
        <v>11</v>
      </c>
      <c r="B897" t="n">
        <v>45</v>
      </c>
      <c r="C897" t="inlineStr">
        <is>
          <t xml:space="preserve">CONCLUIDO	</t>
        </is>
      </c>
      <c r="D897" t="n">
        <v>10.9373</v>
      </c>
      <c r="E897" t="n">
        <v>9.140000000000001</v>
      </c>
      <c r="F897" t="n">
        <v>6.91</v>
      </c>
      <c r="G897" t="n">
        <v>34.54</v>
      </c>
      <c r="H897" t="n">
        <v>0.65</v>
      </c>
      <c r="I897" t="n">
        <v>12</v>
      </c>
      <c r="J897" t="n">
        <v>102.14</v>
      </c>
      <c r="K897" t="n">
        <v>39.72</v>
      </c>
      <c r="L897" t="n">
        <v>3.75</v>
      </c>
      <c r="M897" t="n">
        <v>10</v>
      </c>
      <c r="N897" t="n">
        <v>13.68</v>
      </c>
      <c r="O897" t="n">
        <v>12831.37</v>
      </c>
      <c r="P897" t="n">
        <v>57.17</v>
      </c>
      <c r="Q897" t="n">
        <v>204.14</v>
      </c>
      <c r="R897" t="n">
        <v>28.75</v>
      </c>
      <c r="S897" t="n">
        <v>17.37</v>
      </c>
      <c r="T897" t="n">
        <v>3558.02</v>
      </c>
      <c r="U897" t="n">
        <v>0.6</v>
      </c>
      <c r="V897" t="n">
        <v>0.74</v>
      </c>
      <c r="W897" t="n">
        <v>1.15</v>
      </c>
      <c r="X897" t="n">
        <v>0.22</v>
      </c>
      <c r="Y897" t="n">
        <v>1</v>
      </c>
      <c r="Z897" t="n">
        <v>10</v>
      </c>
    </row>
    <row r="898">
      <c r="A898" t="n">
        <v>12</v>
      </c>
      <c r="B898" t="n">
        <v>45</v>
      </c>
      <c r="C898" t="inlineStr">
        <is>
          <t xml:space="preserve">CONCLUIDO	</t>
        </is>
      </c>
      <c r="D898" t="n">
        <v>10.9333</v>
      </c>
      <c r="E898" t="n">
        <v>9.15</v>
      </c>
      <c r="F898" t="n">
        <v>6.91</v>
      </c>
      <c r="G898" t="n">
        <v>34.56</v>
      </c>
      <c r="H898" t="n">
        <v>0.6899999999999999</v>
      </c>
      <c r="I898" t="n">
        <v>12</v>
      </c>
      <c r="J898" t="n">
        <v>102.45</v>
      </c>
      <c r="K898" t="n">
        <v>39.72</v>
      </c>
      <c r="L898" t="n">
        <v>4</v>
      </c>
      <c r="M898" t="n">
        <v>10</v>
      </c>
      <c r="N898" t="n">
        <v>13.74</v>
      </c>
      <c r="O898" t="n">
        <v>12870.03</v>
      </c>
      <c r="P898" t="n">
        <v>56.7</v>
      </c>
      <c r="Q898" t="n">
        <v>204.16</v>
      </c>
      <c r="R898" t="n">
        <v>28.58</v>
      </c>
      <c r="S898" t="n">
        <v>17.37</v>
      </c>
      <c r="T898" t="n">
        <v>3474.38</v>
      </c>
      <c r="U898" t="n">
        <v>0.61</v>
      </c>
      <c r="V898" t="n">
        <v>0.74</v>
      </c>
      <c r="W898" t="n">
        <v>1.16</v>
      </c>
      <c r="X898" t="n">
        <v>0.22</v>
      </c>
      <c r="Y898" t="n">
        <v>1</v>
      </c>
      <c r="Z898" t="n">
        <v>10</v>
      </c>
    </row>
    <row r="899">
      <c r="A899" t="n">
        <v>13</v>
      </c>
      <c r="B899" t="n">
        <v>45</v>
      </c>
      <c r="C899" t="inlineStr">
        <is>
          <t xml:space="preserve">CONCLUIDO	</t>
        </is>
      </c>
      <c r="D899" t="n">
        <v>10.9863</v>
      </c>
      <c r="E899" t="n">
        <v>9.1</v>
      </c>
      <c r="F899" t="n">
        <v>6.89</v>
      </c>
      <c r="G899" t="n">
        <v>37.57</v>
      </c>
      <c r="H899" t="n">
        <v>0.73</v>
      </c>
      <c r="I899" t="n">
        <v>11</v>
      </c>
      <c r="J899" t="n">
        <v>102.77</v>
      </c>
      <c r="K899" t="n">
        <v>39.72</v>
      </c>
      <c r="L899" t="n">
        <v>4.25</v>
      </c>
      <c r="M899" t="n">
        <v>9</v>
      </c>
      <c r="N899" t="n">
        <v>13.8</v>
      </c>
      <c r="O899" t="n">
        <v>12908.71</v>
      </c>
      <c r="P899" t="n">
        <v>56.1</v>
      </c>
      <c r="Q899" t="n">
        <v>204.14</v>
      </c>
      <c r="R899" t="n">
        <v>28.09</v>
      </c>
      <c r="S899" t="n">
        <v>17.37</v>
      </c>
      <c r="T899" t="n">
        <v>3234.16</v>
      </c>
      <c r="U899" t="n">
        <v>0.62</v>
      </c>
      <c r="V899" t="n">
        <v>0.74</v>
      </c>
      <c r="W899" t="n">
        <v>1.15</v>
      </c>
      <c r="X899" t="n">
        <v>0.2</v>
      </c>
      <c r="Y899" t="n">
        <v>1</v>
      </c>
      <c r="Z899" t="n">
        <v>10</v>
      </c>
    </row>
    <row r="900">
      <c r="A900" t="n">
        <v>14</v>
      </c>
      <c r="B900" t="n">
        <v>45</v>
      </c>
      <c r="C900" t="inlineStr">
        <is>
          <t xml:space="preserve">CONCLUIDO	</t>
        </is>
      </c>
      <c r="D900" t="n">
        <v>11.0314</v>
      </c>
      <c r="E900" t="n">
        <v>9.06</v>
      </c>
      <c r="F900" t="n">
        <v>6.87</v>
      </c>
      <c r="G900" t="n">
        <v>41.23</v>
      </c>
      <c r="H900" t="n">
        <v>0.77</v>
      </c>
      <c r="I900" t="n">
        <v>10</v>
      </c>
      <c r="J900" t="n">
        <v>103.08</v>
      </c>
      <c r="K900" t="n">
        <v>39.72</v>
      </c>
      <c r="L900" t="n">
        <v>4.5</v>
      </c>
      <c r="M900" t="n">
        <v>8</v>
      </c>
      <c r="N900" t="n">
        <v>13.87</v>
      </c>
      <c r="O900" t="n">
        <v>12947.42</v>
      </c>
      <c r="P900" t="n">
        <v>55.3</v>
      </c>
      <c r="Q900" t="n">
        <v>204.15</v>
      </c>
      <c r="R900" t="n">
        <v>27.33</v>
      </c>
      <c r="S900" t="n">
        <v>17.37</v>
      </c>
      <c r="T900" t="n">
        <v>2856.13</v>
      </c>
      <c r="U900" t="n">
        <v>0.64</v>
      </c>
      <c r="V900" t="n">
        <v>0.74</v>
      </c>
      <c r="W900" t="n">
        <v>1.15</v>
      </c>
      <c r="X900" t="n">
        <v>0.18</v>
      </c>
      <c r="Y900" t="n">
        <v>1</v>
      </c>
      <c r="Z900" t="n">
        <v>10</v>
      </c>
    </row>
    <row r="901">
      <c r="A901" t="n">
        <v>15</v>
      </c>
      <c r="B901" t="n">
        <v>45</v>
      </c>
      <c r="C901" t="inlineStr">
        <is>
          <t xml:space="preserve">CONCLUIDO	</t>
        </is>
      </c>
      <c r="D901" t="n">
        <v>11.0426</v>
      </c>
      <c r="E901" t="n">
        <v>9.06</v>
      </c>
      <c r="F901" t="n">
        <v>6.86</v>
      </c>
      <c r="G901" t="n">
        <v>41.17</v>
      </c>
      <c r="H901" t="n">
        <v>0.8100000000000001</v>
      </c>
      <c r="I901" t="n">
        <v>10</v>
      </c>
      <c r="J901" t="n">
        <v>103.4</v>
      </c>
      <c r="K901" t="n">
        <v>39.72</v>
      </c>
      <c r="L901" t="n">
        <v>4.75</v>
      </c>
      <c r="M901" t="n">
        <v>8</v>
      </c>
      <c r="N901" t="n">
        <v>13.93</v>
      </c>
      <c r="O901" t="n">
        <v>12986.15</v>
      </c>
      <c r="P901" t="n">
        <v>55.15</v>
      </c>
      <c r="Q901" t="n">
        <v>204.14</v>
      </c>
      <c r="R901" t="n">
        <v>27.15</v>
      </c>
      <c r="S901" t="n">
        <v>17.37</v>
      </c>
      <c r="T901" t="n">
        <v>2767.93</v>
      </c>
      <c r="U901" t="n">
        <v>0.64</v>
      </c>
      <c r="V901" t="n">
        <v>0.74</v>
      </c>
      <c r="W901" t="n">
        <v>1.15</v>
      </c>
      <c r="X901" t="n">
        <v>0.17</v>
      </c>
      <c r="Y901" t="n">
        <v>1</v>
      </c>
      <c r="Z901" t="n">
        <v>10</v>
      </c>
    </row>
    <row r="902">
      <c r="A902" t="n">
        <v>16</v>
      </c>
      <c r="B902" t="n">
        <v>45</v>
      </c>
      <c r="C902" t="inlineStr">
        <is>
          <t xml:space="preserve">CONCLUIDO	</t>
        </is>
      </c>
      <c r="D902" t="n">
        <v>11.0698</v>
      </c>
      <c r="E902" t="n">
        <v>9.029999999999999</v>
      </c>
      <c r="F902" t="n">
        <v>6.86</v>
      </c>
      <c r="G902" t="n">
        <v>45.74</v>
      </c>
      <c r="H902" t="n">
        <v>0.85</v>
      </c>
      <c r="I902" t="n">
        <v>9</v>
      </c>
      <c r="J902" t="n">
        <v>103.71</v>
      </c>
      <c r="K902" t="n">
        <v>39.72</v>
      </c>
      <c r="L902" t="n">
        <v>5</v>
      </c>
      <c r="M902" t="n">
        <v>7</v>
      </c>
      <c r="N902" t="n">
        <v>14</v>
      </c>
      <c r="O902" t="n">
        <v>13024.91</v>
      </c>
      <c r="P902" t="n">
        <v>54.76</v>
      </c>
      <c r="Q902" t="n">
        <v>204.15</v>
      </c>
      <c r="R902" t="n">
        <v>27.05</v>
      </c>
      <c r="S902" t="n">
        <v>17.37</v>
      </c>
      <c r="T902" t="n">
        <v>2724.02</v>
      </c>
      <c r="U902" t="n">
        <v>0.64</v>
      </c>
      <c r="V902" t="n">
        <v>0.74</v>
      </c>
      <c r="W902" t="n">
        <v>1.15</v>
      </c>
      <c r="X902" t="n">
        <v>0.17</v>
      </c>
      <c r="Y902" t="n">
        <v>1</v>
      </c>
      <c r="Z902" t="n">
        <v>10</v>
      </c>
    </row>
    <row r="903">
      <c r="A903" t="n">
        <v>17</v>
      </c>
      <c r="B903" t="n">
        <v>45</v>
      </c>
      <c r="C903" t="inlineStr">
        <is>
          <t xml:space="preserve">CONCLUIDO	</t>
        </is>
      </c>
      <c r="D903" t="n">
        <v>11.0756</v>
      </c>
      <c r="E903" t="n">
        <v>9.029999999999999</v>
      </c>
      <c r="F903" t="n">
        <v>6.86</v>
      </c>
      <c r="G903" t="n">
        <v>45.71</v>
      </c>
      <c r="H903" t="n">
        <v>0.89</v>
      </c>
      <c r="I903" t="n">
        <v>9</v>
      </c>
      <c r="J903" t="n">
        <v>104.03</v>
      </c>
      <c r="K903" t="n">
        <v>39.72</v>
      </c>
      <c r="L903" t="n">
        <v>5.25</v>
      </c>
      <c r="M903" t="n">
        <v>7</v>
      </c>
      <c r="N903" t="n">
        <v>14.06</v>
      </c>
      <c r="O903" t="n">
        <v>13063.69</v>
      </c>
      <c r="P903" t="n">
        <v>54.34</v>
      </c>
      <c r="Q903" t="n">
        <v>204.17</v>
      </c>
      <c r="R903" t="n">
        <v>27.03</v>
      </c>
      <c r="S903" t="n">
        <v>17.37</v>
      </c>
      <c r="T903" t="n">
        <v>2710.53</v>
      </c>
      <c r="U903" t="n">
        <v>0.64</v>
      </c>
      <c r="V903" t="n">
        <v>0.74</v>
      </c>
      <c r="W903" t="n">
        <v>1.15</v>
      </c>
      <c r="X903" t="n">
        <v>0.16</v>
      </c>
      <c r="Y903" t="n">
        <v>1</v>
      </c>
      <c r="Z903" t="n">
        <v>10</v>
      </c>
    </row>
    <row r="904">
      <c r="A904" t="n">
        <v>18</v>
      </c>
      <c r="B904" t="n">
        <v>45</v>
      </c>
      <c r="C904" t="inlineStr">
        <is>
          <t xml:space="preserve">CONCLUIDO	</t>
        </is>
      </c>
      <c r="D904" t="n">
        <v>11.1262</v>
      </c>
      <c r="E904" t="n">
        <v>8.99</v>
      </c>
      <c r="F904" t="n">
        <v>6.84</v>
      </c>
      <c r="G904" t="n">
        <v>51.26</v>
      </c>
      <c r="H904" t="n">
        <v>0.93</v>
      </c>
      <c r="I904" t="n">
        <v>8</v>
      </c>
      <c r="J904" t="n">
        <v>104.34</v>
      </c>
      <c r="K904" t="n">
        <v>39.72</v>
      </c>
      <c r="L904" t="n">
        <v>5.5</v>
      </c>
      <c r="M904" t="n">
        <v>6</v>
      </c>
      <c r="N904" t="n">
        <v>14.12</v>
      </c>
      <c r="O904" t="n">
        <v>13102.5</v>
      </c>
      <c r="P904" t="n">
        <v>53.52</v>
      </c>
      <c r="Q904" t="n">
        <v>204.19</v>
      </c>
      <c r="R904" t="n">
        <v>26.29</v>
      </c>
      <c r="S904" t="n">
        <v>17.37</v>
      </c>
      <c r="T904" t="n">
        <v>2347.39</v>
      </c>
      <c r="U904" t="n">
        <v>0.66</v>
      </c>
      <c r="V904" t="n">
        <v>0.75</v>
      </c>
      <c r="W904" t="n">
        <v>1.15</v>
      </c>
      <c r="X904" t="n">
        <v>0.14</v>
      </c>
      <c r="Y904" t="n">
        <v>1</v>
      </c>
      <c r="Z904" t="n">
        <v>10</v>
      </c>
    </row>
    <row r="905">
      <c r="A905" t="n">
        <v>19</v>
      </c>
      <c r="B905" t="n">
        <v>45</v>
      </c>
      <c r="C905" t="inlineStr">
        <is>
          <t xml:space="preserve">CONCLUIDO	</t>
        </is>
      </c>
      <c r="D905" t="n">
        <v>11.1269</v>
      </c>
      <c r="E905" t="n">
        <v>8.99</v>
      </c>
      <c r="F905" t="n">
        <v>6.83</v>
      </c>
      <c r="G905" t="n">
        <v>51.26</v>
      </c>
      <c r="H905" t="n">
        <v>0.97</v>
      </c>
      <c r="I905" t="n">
        <v>8</v>
      </c>
      <c r="J905" t="n">
        <v>104.65</v>
      </c>
      <c r="K905" t="n">
        <v>39.72</v>
      </c>
      <c r="L905" t="n">
        <v>5.75</v>
      </c>
      <c r="M905" t="n">
        <v>6</v>
      </c>
      <c r="N905" t="n">
        <v>14.19</v>
      </c>
      <c r="O905" t="n">
        <v>13141.33</v>
      </c>
      <c r="P905" t="n">
        <v>52.8</v>
      </c>
      <c r="Q905" t="n">
        <v>204.14</v>
      </c>
      <c r="R905" t="n">
        <v>26.32</v>
      </c>
      <c r="S905" t="n">
        <v>17.37</v>
      </c>
      <c r="T905" t="n">
        <v>2361.02</v>
      </c>
      <c r="U905" t="n">
        <v>0.66</v>
      </c>
      <c r="V905" t="n">
        <v>0.75</v>
      </c>
      <c r="W905" t="n">
        <v>1.15</v>
      </c>
      <c r="X905" t="n">
        <v>0.14</v>
      </c>
      <c r="Y905" t="n">
        <v>1</v>
      </c>
      <c r="Z905" t="n">
        <v>10</v>
      </c>
    </row>
    <row r="906">
      <c r="A906" t="n">
        <v>20</v>
      </c>
      <c r="B906" t="n">
        <v>45</v>
      </c>
      <c r="C906" t="inlineStr">
        <is>
          <t xml:space="preserve">CONCLUIDO	</t>
        </is>
      </c>
      <c r="D906" t="n">
        <v>11.1328</v>
      </c>
      <c r="E906" t="n">
        <v>8.98</v>
      </c>
      <c r="F906" t="n">
        <v>6.83</v>
      </c>
      <c r="G906" t="n">
        <v>51.23</v>
      </c>
      <c r="H906" t="n">
        <v>1.01</v>
      </c>
      <c r="I906" t="n">
        <v>8</v>
      </c>
      <c r="J906" t="n">
        <v>104.97</v>
      </c>
      <c r="K906" t="n">
        <v>39.72</v>
      </c>
      <c r="L906" t="n">
        <v>6</v>
      </c>
      <c r="M906" t="n">
        <v>6</v>
      </c>
      <c r="N906" t="n">
        <v>14.25</v>
      </c>
      <c r="O906" t="n">
        <v>13180.19</v>
      </c>
      <c r="P906" t="n">
        <v>52.46</v>
      </c>
      <c r="Q906" t="n">
        <v>204.14</v>
      </c>
      <c r="R906" t="n">
        <v>26.17</v>
      </c>
      <c r="S906" t="n">
        <v>17.37</v>
      </c>
      <c r="T906" t="n">
        <v>2287.54</v>
      </c>
      <c r="U906" t="n">
        <v>0.66</v>
      </c>
      <c r="V906" t="n">
        <v>0.75</v>
      </c>
      <c r="W906" t="n">
        <v>1.15</v>
      </c>
      <c r="X906" t="n">
        <v>0.14</v>
      </c>
      <c r="Y906" t="n">
        <v>1</v>
      </c>
      <c r="Z906" t="n">
        <v>10</v>
      </c>
    </row>
    <row r="907">
      <c r="A907" t="n">
        <v>21</v>
      </c>
      <c r="B907" t="n">
        <v>45</v>
      </c>
      <c r="C907" t="inlineStr">
        <is>
          <t xml:space="preserve">CONCLUIDO	</t>
        </is>
      </c>
      <c r="D907" t="n">
        <v>11.1912</v>
      </c>
      <c r="E907" t="n">
        <v>8.94</v>
      </c>
      <c r="F907" t="n">
        <v>6.8</v>
      </c>
      <c r="G907" t="n">
        <v>58.32</v>
      </c>
      <c r="H907" t="n">
        <v>1.05</v>
      </c>
      <c r="I907" t="n">
        <v>7</v>
      </c>
      <c r="J907" t="n">
        <v>105.28</v>
      </c>
      <c r="K907" t="n">
        <v>39.72</v>
      </c>
      <c r="L907" t="n">
        <v>6.25</v>
      </c>
      <c r="M907" t="n">
        <v>5</v>
      </c>
      <c r="N907" t="n">
        <v>14.32</v>
      </c>
      <c r="O907" t="n">
        <v>13219.07</v>
      </c>
      <c r="P907" t="n">
        <v>51.82</v>
      </c>
      <c r="Q907" t="n">
        <v>204.2</v>
      </c>
      <c r="R907" t="n">
        <v>25.31</v>
      </c>
      <c r="S907" t="n">
        <v>17.37</v>
      </c>
      <c r="T907" t="n">
        <v>1862.59</v>
      </c>
      <c r="U907" t="n">
        <v>0.6899999999999999</v>
      </c>
      <c r="V907" t="n">
        <v>0.75</v>
      </c>
      <c r="W907" t="n">
        <v>1.15</v>
      </c>
      <c r="X907" t="n">
        <v>0.11</v>
      </c>
      <c r="Y907" t="n">
        <v>1</v>
      </c>
      <c r="Z907" t="n">
        <v>10</v>
      </c>
    </row>
    <row r="908">
      <c r="A908" t="n">
        <v>22</v>
      </c>
      <c r="B908" t="n">
        <v>45</v>
      </c>
      <c r="C908" t="inlineStr">
        <is>
          <t xml:space="preserve">CONCLUIDO	</t>
        </is>
      </c>
      <c r="D908" t="n">
        <v>11.1829</v>
      </c>
      <c r="E908" t="n">
        <v>8.94</v>
      </c>
      <c r="F908" t="n">
        <v>6.81</v>
      </c>
      <c r="G908" t="n">
        <v>58.37</v>
      </c>
      <c r="H908" t="n">
        <v>1.08</v>
      </c>
      <c r="I908" t="n">
        <v>7</v>
      </c>
      <c r="J908" t="n">
        <v>105.6</v>
      </c>
      <c r="K908" t="n">
        <v>39.72</v>
      </c>
      <c r="L908" t="n">
        <v>6.5</v>
      </c>
      <c r="M908" t="n">
        <v>5</v>
      </c>
      <c r="N908" t="n">
        <v>14.39</v>
      </c>
      <c r="O908" t="n">
        <v>13257.98</v>
      </c>
      <c r="P908" t="n">
        <v>51.8</v>
      </c>
      <c r="Q908" t="n">
        <v>204.14</v>
      </c>
      <c r="R908" t="n">
        <v>25.58</v>
      </c>
      <c r="S908" t="n">
        <v>17.37</v>
      </c>
      <c r="T908" t="n">
        <v>1999.57</v>
      </c>
      <c r="U908" t="n">
        <v>0.68</v>
      </c>
      <c r="V908" t="n">
        <v>0.75</v>
      </c>
      <c r="W908" t="n">
        <v>1.15</v>
      </c>
      <c r="X908" t="n">
        <v>0.12</v>
      </c>
      <c r="Y908" t="n">
        <v>1</v>
      </c>
      <c r="Z908" t="n">
        <v>10</v>
      </c>
    </row>
    <row r="909">
      <c r="A909" t="n">
        <v>23</v>
      </c>
      <c r="B909" t="n">
        <v>45</v>
      </c>
      <c r="C909" t="inlineStr">
        <is>
          <t xml:space="preserve">CONCLUIDO	</t>
        </is>
      </c>
      <c r="D909" t="n">
        <v>11.1829</v>
      </c>
      <c r="E909" t="n">
        <v>8.94</v>
      </c>
      <c r="F909" t="n">
        <v>6.81</v>
      </c>
      <c r="G909" t="n">
        <v>58.37</v>
      </c>
      <c r="H909" t="n">
        <v>1.12</v>
      </c>
      <c r="I909" t="n">
        <v>7</v>
      </c>
      <c r="J909" t="n">
        <v>105.92</v>
      </c>
      <c r="K909" t="n">
        <v>39.72</v>
      </c>
      <c r="L909" t="n">
        <v>6.75</v>
      </c>
      <c r="M909" t="n">
        <v>5</v>
      </c>
      <c r="N909" t="n">
        <v>14.45</v>
      </c>
      <c r="O909" t="n">
        <v>13296.91</v>
      </c>
      <c r="P909" t="n">
        <v>51.43</v>
      </c>
      <c r="Q909" t="n">
        <v>204.16</v>
      </c>
      <c r="R909" t="n">
        <v>25.63</v>
      </c>
      <c r="S909" t="n">
        <v>17.37</v>
      </c>
      <c r="T909" t="n">
        <v>2022.45</v>
      </c>
      <c r="U909" t="n">
        <v>0.68</v>
      </c>
      <c r="V909" t="n">
        <v>0.75</v>
      </c>
      <c r="W909" t="n">
        <v>1.15</v>
      </c>
      <c r="X909" t="n">
        <v>0.12</v>
      </c>
      <c r="Y909" t="n">
        <v>1</v>
      </c>
      <c r="Z909" t="n">
        <v>10</v>
      </c>
    </row>
    <row r="910">
      <c r="A910" t="n">
        <v>24</v>
      </c>
      <c r="B910" t="n">
        <v>45</v>
      </c>
      <c r="C910" t="inlineStr">
        <is>
          <t xml:space="preserve">CONCLUIDO	</t>
        </is>
      </c>
      <c r="D910" t="n">
        <v>11.1798</v>
      </c>
      <c r="E910" t="n">
        <v>8.94</v>
      </c>
      <c r="F910" t="n">
        <v>6.81</v>
      </c>
      <c r="G910" t="n">
        <v>58.4</v>
      </c>
      <c r="H910" t="n">
        <v>1.16</v>
      </c>
      <c r="I910" t="n">
        <v>7</v>
      </c>
      <c r="J910" t="n">
        <v>106.23</v>
      </c>
      <c r="K910" t="n">
        <v>39.72</v>
      </c>
      <c r="L910" t="n">
        <v>7</v>
      </c>
      <c r="M910" t="n">
        <v>5</v>
      </c>
      <c r="N910" t="n">
        <v>14.52</v>
      </c>
      <c r="O910" t="n">
        <v>13335.87</v>
      </c>
      <c r="P910" t="n">
        <v>50.62</v>
      </c>
      <c r="Q910" t="n">
        <v>204.14</v>
      </c>
      <c r="R910" t="n">
        <v>25.62</v>
      </c>
      <c r="S910" t="n">
        <v>17.37</v>
      </c>
      <c r="T910" t="n">
        <v>2019.23</v>
      </c>
      <c r="U910" t="n">
        <v>0.68</v>
      </c>
      <c r="V910" t="n">
        <v>0.75</v>
      </c>
      <c r="W910" t="n">
        <v>1.15</v>
      </c>
      <c r="X910" t="n">
        <v>0.12</v>
      </c>
      <c r="Y910" t="n">
        <v>1</v>
      </c>
      <c r="Z910" t="n">
        <v>10</v>
      </c>
    </row>
    <row r="911">
      <c r="A911" t="n">
        <v>25</v>
      </c>
      <c r="B911" t="n">
        <v>45</v>
      </c>
      <c r="C911" t="inlineStr">
        <is>
          <t xml:space="preserve">CONCLUIDO	</t>
        </is>
      </c>
      <c r="D911" t="n">
        <v>11.2433</v>
      </c>
      <c r="E911" t="n">
        <v>8.890000000000001</v>
      </c>
      <c r="F911" t="n">
        <v>6.78</v>
      </c>
      <c r="G911" t="n">
        <v>67.83</v>
      </c>
      <c r="H911" t="n">
        <v>1.2</v>
      </c>
      <c r="I911" t="n">
        <v>6</v>
      </c>
      <c r="J911" t="n">
        <v>106.55</v>
      </c>
      <c r="K911" t="n">
        <v>39.72</v>
      </c>
      <c r="L911" t="n">
        <v>7.25</v>
      </c>
      <c r="M911" t="n">
        <v>3</v>
      </c>
      <c r="N911" t="n">
        <v>14.58</v>
      </c>
      <c r="O911" t="n">
        <v>13374.86</v>
      </c>
      <c r="P911" t="n">
        <v>49.78</v>
      </c>
      <c r="Q911" t="n">
        <v>204.14</v>
      </c>
      <c r="R911" t="n">
        <v>24.59</v>
      </c>
      <c r="S911" t="n">
        <v>17.37</v>
      </c>
      <c r="T911" t="n">
        <v>1508.33</v>
      </c>
      <c r="U911" t="n">
        <v>0.71</v>
      </c>
      <c r="V911" t="n">
        <v>0.75</v>
      </c>
      <c r="W911" t="n">
        <v>1.15</v>
      </c>
      <c r="X911" t="n">
        <v>0.09</v>
      </c>
      <c r="Y911" t="n">
        <v>1</v>
      </c>
      <c r="Z911" t="n">
        <v>10</v>
      </c>
    </row>
    <row r="912">
      <c r="A912" t="n">
        <v>26</v>
      </c>
      <c r="B912" t="n">
        <v>45</v>
      </c>
      <c r="C912" t="inlineStr">
        <is>
          <t xml:space="preserve">CONCLUIDO	</t>
        </is>
      </c>
      <c r="D912" t="n">
        <v>11.236</v>
      </c>
      <c r="E912" t="n">
        <v>8.9</v>
      </c>
      <c r="F912" t="n">
        <v>6.79</v>
      </c>
      <c r="G912" t="n">
        <v>67.89</v>
      </c>
      <c r="H912" t="n">
        <v>1.24</v>
      </c>
      <c r="I912" t="n">
        <v>6</v>
      </c>
      <c r="J912" t="n">
        <v>106.86</v>
      </c>
      <c r="K912" t="n">
        <v>39.72</v>
      </c>
      <c r="L912" t="n">
        <v>7.5</v>
      </c>
      <c r="M912" t="n">
        <v>3</v>
      </c>
      <c r="N912" t="n">
        <v>14.65</v>
      </c>
      <c r="O912" t="n">
        <v>13413.87</v>
      </c>
      <c r="P912" t="n">
        <v>49.78</v>
      </c>
      <c r="Q912" t="n">
        <v>204.15</v>
      </c>
      <c r="R912" t="n">
        <v>24.81</v>
      </c>
      <c r="S912" t="n">
        <v>17.37</v>
      </c>
      <c r="T912" t="n">
        <v>1617.97</v>
      </c>
      <c r="U912" t="n">
        <v>0.7</v>
      </c>
      <c r="V912" t="n">
        <v>0.75</v>
      </c>
      <c r="W912" t="n">
        <v>1.15</v>
      </c>
      <c r="X912" t="n">
        <v>0.1</v>
      </c>
      <c r="Y912" t="n">
        <v>1</v>
      </c>
      <c r="Z912" t="n">
        <v>10</v>
      </c>
    </row>
    <row r="913">
      <c r="A913" t="n">
        <v>27</v>
      </c>
      <c r="B913" t="n">
        <v>45</v>
      </c>
      <c r="C913" t="inlineStr">
        <is>
          <t xml:space="preserve">CONCLUIDO	</t>
        </is>
      </c>
      <c r="D913" t="n">
        <v>11.2346</v>
      </c>
      <c r="E913" t="n">
        <v>8.9</v>
      </c>
      <c r="F913" t="n">
        <v>6.79</v>
      </c>
      <c r="G913" t="n">
        <v>67.90000000000001</v>
      </c>
      <c r="H913" t="n">
        <v>1.27</v>
      </c>
      <c r="I913" t="n">
        <v>6</v>
      </c>
      <c r="J913" t="n">
        <v>107.18</v>
      </c>
      <c r="K913" t="n">
        <v>39.72</v>
      </c>
      <c r="L913" t="n">
        <v>7.75</v>
      </c>
      <c r="M913" t="n">
        <v>0</v>
      </c>
      <c r="N913" t="n">
        <v>14.72</v>
      </c>
      <c r="O913" t="n">
        <v>13452.9</v>
      </c>
      <c r="P913" t="n">
        <v>49.83</v>
      </c>
      <c r="Q913" t="n">
        <v>204.14</v>
      </c>
      <c r="R913" t="n">
        <v>24.68</v>
      </c>
      <c r="S913" t="n">
        <v>17.37</v>
      </c>
      <c r="T913" t="n">
        <v>1552.03</v>
      </c>
      <c r="U913" t="n">
        <v>0.7</v>
      </c>
      <c r="V913" t="n">
        <v>0.75</v>
      </c>
      <c r="W913" t="n">
        <v>1.15</v>
      </c>
      <c r="X913" t="n">
        <v>0.1</v>
      </c>
      <c r="Y913" t="n">
        <v>1</v>
      </c>
      <c r="Z913" t="n">
        <v>10</v>
      </c>
    </row>
    <row r="914">
      <c r="A914" t="n">
        <v>0</v>
      </c>
      <c r="B914" t="n">
        <v>105</v>
      </c>
      <c r="C914" t="inlineStr">
        <is>
          <t xml:space="preserve">CONCLUIDO	</t>
        </is>
      </c>
      <c r="D914" t="n">
        <v>6.8076</v>
      </c>
      <c r="E914" t="n">
        <v>14.69</v>
      </c>
      <c r="F914" t="n">
        <v>8.52</v>
      </c>
      <c r="G914" t="n">
        <v>5.74</v>
      </c>
      <c r="H914" t="n">
        <v>0.09</v>
      </c>
      <c r="I914" t="n">
        <v>89</v>
      </c>
      <c r="J914" t="n">
        <v>204</v>
      </c>
      <c r="K914" t="n">
        <v>55.27</v>
      </c>
      <c r="L914" t="n">
        <v>1</v>
      </c>
      <c r="M914" t="n">
        <v>87</v>
      </c>
      <c r="N914" t="n">
        <v>42.72</v>
      </c>
      <c r="O914" t="n">
        <v>25393.6</v>
      </c>
      <c r="P914" t="n">
        <v>122.61</v>
      </c>
      <c r="Q914" t="n">
        <v>204.17</v>
      </c>
      <c r="R914" t="n">
        <v>78.27</v>
      </c>
      <c r="S914" t="n">
        <v>17.37</v>
      </c>
      <c r="T914" t="n">
        <v>27932.44</v>
      </c>
      <c r="U914" t="n">
        <v>0.22</v>
      </c>
      <c r="V914" t="n">
        <v>0.6</v>
      </c>
      <c r="W914" t="n">
        <v>1.3</v>
      </c>
      <c r="X914" t="n">
        <v>1.82</v>
      </c>
      <c r="Y914" t="n">
        <v>1</v>
      </c>
      <c r="Z914" t="n">
        <v>10</v>
      </c>
    </row>
    <row r="915">
      <c r="A915" t="n">
        <v>1</v>
      </c>
      <c r="B915" t="n">
        <v>105</v>
      </c>
      <c r="C915" t="inlineStr">
        <is>
          <t xml:space="preserve">CONCLUIDO	</t>
        </is>
      </c>
      <c r="D915" t="n">
        <v>7.4704</v>
      </c>
      <c r="E915" t="n">
        <v>13.39</v>
      </c>
      <c r="F915" t="n">
        <v>8.06</v>
      </c>
      <c r="G915" t="n">
        <v>7.11</v>
      </c>
      <c r="H915" t="n">
        <v>0.11</v>
      </c>
      <c r="I915" t="n">
        <v>68</v>
      </c>
      <c r="J915" t="n">
        <v>204.39</v>
      </c>
      <c r="K915" t="n">
        <v>55.27</v>
      </c>
      <c r="L915" t="n">
        <v>1.25</v>
      </c>
      <c r="M915" t="n">
        <v>66</v>
      </c>
      <c r="N915" t="n">
        <v>42.87</v>
      </c>
      <c r="O915" t="n">
        <v>25442.42</v>
      </c>
      <c r="P915" t="n">
        <v>115.95</v>
      </c>
      <c r="Q915" t="n">
        <v>204.15</v>
      </c>
      <c r="R915" t="n">
        <v>64.43000000000001</v>
      </c>
      <c r="S915" t="n">
        <v>17.37</v>
      </c>
      <c r="T915" t="n">
        <v>21115.61</v>
      </c>
      <c r="U915" t="n">
        <v>0.27</v>
      </c>
      <c r="V915" t="n">
        <v>0.63</v>
      </c>
      <c r="W915" t="n">
        <v>1.26</v>
      </c>
      <c r="X915" t="n">
        <v>1.37</v>
      </c>
      <c r="Y915" t="n">
        <v>1</v>
      </c>
      <c r="Z915" t="n">
        <v>10</v>
      </c>
    </row>
    <row r="916">
      <c r="A916" t="n">
        <v>2</v>
      </c>
      <c r="B916" t="n">
        <v>105</v>
      </c>
      <c r="C916" t="inlineStr">
        <is>
          <t xml:space="preserve">CONCLUIDO	</t>
        </is>
      </c>
      <c r="D916" t="n">
        <v>7.9447</v>
      </c>
      <c r="E916" t="n">
        <v>12.59</v>
      </c>
      <c r="F916" t="n">
        <v>7.79</v>
      </c>
      <c r="G916" t="n">
        <v>8.5</v>
      </c>
      <c r="H916" t="n">
        <v>0.13</v>
      </c>
      <c r="I916" t="n">
        <v>55</v>
      </c>
      <c r="J916" t="n">
        <v>204.79</v>
      </c>
      <c r="K916" t="n">
        <v>55.27</v>
      </c>
      <c r="L916" t="n">
        <v>1.5</v>
      </c>
      <c r="M916" t="n">
        <v>53</v>
      </c>
      <c r="N916" t="n">
        <v>43.02</v>
      </c>
      <c r="O916" t="n">
        <v>25491.3</v>
      </c>
      <c r="P916" t="n">
        <v>111.88</v>
      </c>
      <c r="Q916" t="n">
        <v>204.18</v>
      </c>
      <c r="R916" t="n">
        <v>55.89</v>
      </c>
      <c r="S916" t="n">
        <v>17.37</v>
      </c>
      <c r="T916" t="n">
        <v>16913.48</v>
      </c>
      <c r="U916" t="n">
        <v>0.31</v>
      </c>
      <c r="V916" t="n">
        <v>0.66</v>
      </c>
      <c r="W916" t="n">
        <v>1.23</v>
      </c>
      <c r="X916" t="n">
        <v>1.1</v>
      </c>
      <c r="Y916" t="n">
        <v>1</v>
      </c>
      <c r="Z916" t="n">
        <v>10</v>
      </c>
    </row>
    <row r="917">
      <c r="A917" t="n">
        <v>3</v>
      </c>
      <c r="B917" t="n">
        <v>105</v>
      </c>
      <c r="C917" t="inlineStr">
        <is>
          <t xml:space="preserve">CONCLUIDO	</t>
        </is>
      </c>
      <c r="D917" t="n">
        <v>8.320399999999999</v>
      </c>
      <c r="E917" t="n">
        <v>12.02</v>
      </c>
      <c r="F917" t="n">
        <v>7.59</v>
      </c>
      <c r="G917" t="n">
        <v>9.9</v>
      </c>
      <c r="H917" t="n">
        <v>0.15</v>
      </c>
      <c r="I917" t="n">
        <v>46</v>
      </c>
      <c r="J917" t="n">
        <v>205.18</v>
      </c>
      <c r="K917" t="n">
        <v>55.27</v>
      </c>
      <c r="L917" t="n">
        <v>1.75</v>
      </c>
      <c r="M917" t="n">
        <v>44</v>
      </c>
      <c r="N917" t="n">
        <v>43.16</v>
      </c>
      <c r="O917" t="n">
        <v>25540.22</v>
      </c>
      <c r="P917" t="n">
        <v>108.82</v>
      </c>
      <c r="Q917" t="n">
        <v>204.19</v>
      </c>
      <c r="R917" t="n">
        <v>49.75</v>
      </c>
      <c r="S917" t="n">
        <v>17.37</v>
      </c>
      <c r="T917" t="n">
        <v>13889.27</v>
      </c>
      <c r="U917" t="n">
        <v>0.35</v>
      </c>
      <c r="V917" t="n">
        <v>0.67</v>
      </c>
      <c r="W917" t="n">
        <v>1.21</v>
      </c>
      <c r="X917" t="n">
        <v>0.9</v>
      </c>
      <c r="Y917" t="n">
        <v>1</v>
      </c>
      <c r="Z917" t="n">
        <v>10</v>
      </c>
    </row>
    <row r="918">
      <c r="A918" t="n">
        <v>4</v>
      </c>
      <c r="B918" t="n">
        <v>105</v>
      </c>
      <c r="C918" t="inlineStr">
        <is>
          <t xml:space="preserve">CONCLUIDO	</t>
        </is>
      </c>
      <c r="D918" t="n">
        <v>8.575900000000001</v>
      </c>
      <c r="E918" t="n">
        <v>11.66</v>
      </c>
      <c r="F918" t="n">
        <v>7.47</v>
      </c>
      <c r="G918" t="n">
        <v>11.21</v>
      </c>
      <c r="H918" t="n">
        <v>0.17</v>
      </c>
      <c r="I918" t="n">
        <v>40</v>
      </c>
      <c r="J918" t="n">
        <v>205.58</v>
      </c>
      <c r="K918" t="n">
        <v>55.27</v>
      </c>
      <c r="L918" t="n">
        <v>2</v>
      </c>
      <c r="M918" t="n">
        <v>38</v>
      </c>
      <c r="N918" t="n">
        <v>43.31</v>
      </c>
      <c r="O918" t="n">
        <v>25589.2</v>
      </c>
      <c r="P918" t="n">
        <v>107</v>
      </c>
      <c r="Q918" t="n">
        <v>204.14</v>
      </c>
      <c r="R918" t="n">
        <v>46.21</v>
      </c>
      <c r="S918" t="n">
        <v>17.37</v>
      </c>
      <c r="T918" t="n">
        <v>12149.48</v>
      </c>
      <c r="U918" t="n">
        <v>0.38</v>
      </c>
      <c r="V918" t="n">
        <v>0.68</v>
      </c>
      <c r="W918" t="n">
        <v>1.2</v>
      </c>
      <c r="X918" t="n">
        <v>0.78</v>
      </c>
      <c r="Y918" t="n">
        <v>1</v>
      </c>
      <c r="Z918" t="n">
        <v>10</v>
      </c>
    </row>
    <row r="919">
      <c r="A919" t="n">
        <v>5</v>
      </c>
      <c r="B919" t="n">
        <v>105</v>
      </c>
      <c r="C919" t="inlineStr">
        <is>
          <t xml:space="preserve">CONCLUIDO	</t>
        </is>
      </c>
      <c r="D919" t="n">
        <v>8.789300000000001</v>
      </c>
      <c r="E919" t="n">
        <v>11.38</v>
      </c>
      <c r="F919" t="n">
        <v>7.39</v>
      </c>
      <c r="G919" t="n">
        <v>12.67</v>
      </c>
      <c r="H919" t="n">
        <v>0.19</v>
      </c>
      <c r="I919" t="n">
        <v>35</v>
      </c>
      <c r="J919" t="n">
        <v>205.98</v>
      </c>
      <c r="K919" t="n">
        <v>55.27</v>
      </c>
      <c r="L919" t="n">
        <v>2.25</v>
      </c>
      <c r="M919" t="n">
        <v>33</v>
      </c>
      <c r="N919" t="n">
        <v>43.46</v>
      </c>
      <c r="O919" t="n">
        <v>25638.22</v>
      </c>
      <c r="P919" t="n">
        <v>105.74</v>
      </c>
      <c r="Q919" t="n">
        <v>204.23</v>
      </c>
      <c r="R919" t="n">
        <v>43.57</v>
      </c>
      <c r="S919" t="n">
        <v>17.37</v>
      </c>
      <c r="T919" t="n">
        <v>10853.4</v>
      </c>
      <c r="U919" t="n">
        <v>0.4</v>
      </c>
      <c r="V919" t="n">
        <v>0.6899999999999999</v>
      </c>
      <c r="W919" t="n">
        <v>1.2</v>
      </c>
      <c r="X919" t="n">
        <v>0.7</v>
      </c>
      <c r="Y919" t="n">
        <v>1</v>
      </c>
      <c r="Z919" t="n">
        <v>10</v>
      </c>
    </row>
    <row r="920">
      <c r="A920" t="n">
        <v>6</v>
      </c>
      <c r="B920" t="n">
        <v>105</v>
      </c>
      <c r="C920" t="inlineStr">
        <is>
          <t xml:space="preserve">CONCLUIDO	</t>
        </is>
      </c>
      <c r="D920" t="n">
        <v>9.001099999999999</v>
      </c>
      <c r="E920" t="n">
        <v>11.11</v>
      </c>
      <c r="F920" t="n">
        <v>7.29</v>
      </c>
      <c r="G920" t="n">
        <v>14.11</v>
      </c>
      <c r="H920" t="n">
        <v>0.22</v>
      </c>
      <c r="I920" t="n">
        <v>31</v>
      </c>
      <c r="J920" t="n">
        <v>206.38</v>
      </c>
      <c r="K920" t="n">
        <v>55.27</v>
      </c>
      <c r="L920" t="n">
        <v>2.5</v>
      </c>
      <c r="M920" t="n">
        <v>29</v>
      </c>
      <c r="N920" t="n">
        <v>43.6</v>
      </c>
      <c r="O920" t="n">
        <v>25687.3</v>
      </c>
      <c r="P920" t="n">
        <v>104.07</v>
      </c>
      <c r="Q920" t="n">
        <v>204.2</v>
      </c>
      <c r="R920" t="n">
        <v>40.14</v>
      </c>
      <c r="S920" t="n">
        <v>17.37</v>
      </c>
      <c r="T920" t="n">
        <v>9155.809999999999</v>
      </c>
      <c r="U920" t="n">
        <v>0.43</v>
      </c>
      <c r="V920" t="n">
        <v>0.7</v>
      </c>
      <c r="W920" t="n">
        <v>1.19</v>
      </c>
      <c r="X920" t="n">
        <v>0.59</v>
      </c>
      <c r="Y920" t="n">
        <v>1</v>
      </c>
      <c r="Z920" t="n">
        <v>10</v>
      </c>
    </row>
    <row r="921">
      <c r="A921" t="n">
        <v>7</v>
      </c>
      <c r="B921" t="n">
        <v>105</v>
      </c>
      <c r="C921" t="inlineStr">
        <is>
          <t xml:space="preserve">CONCLUIDO	</t>
        </is>
      </c>
      <c r="D921" t="n">
        <v>9.1494</v>
      </c>
      <c r="E921" t="n">
        <v>10.93</v>
      </c>
      <c r="F921" t="n">
        <v>7.23</v>
      </c>
      <c r="G921" t="n">
        <v>15.49</v>
      </c>
      <c r="H921" t="n">
        <v>0.24</v>
      </c>
      <c r="I921" t="n">
        <v>28</v>
      </c>
      <c r="J921" t="n">
        <v>206.78</v>
      </c>
      <c r="K921" t="n">
        <v>55.27</v>
      </c>
      <c r="L921" t="n">
        <v>2.75</v>
      </c>
      <c r="M921" t="n">
        <v>26</v>
      </c>
      <c r="N921" t="n">
        <v>43.75</v>
      </c>
      <c r="O921" t="n">
        <v>25736.42</v>
      </c>
      <c r="P921" t="n">
        <v>103.05</v>
      </c>
      <c r="Q921" t="n">
        <v>204.14</v>
      </c>
      <c r="R921" t="n">
        <v>38.74</v>
      </c>
      <c r="S921" t="n">
        <v>17.37</v>
      </c>
      <c r="T921" t="n">
        <v>8471.93</v>
      </c>
      <c r="U921" t="n">
        <v>0.45</v>
      </c>
      <c r="V921" t="n">
        <v>0.71</v>
      </c>
      <c r="W921" t="n">
        <v>1.18</v>
      </c>
      <c r="X921" t="n">
        <v>0.54</v>
      </c>
      <c r="Y921" t="n">
        <v>1</v>
      </c>
      <c r="Z921" t="n">
        <v>10</v>
      </c>
    </row>
    <row r="922">
      <c r="A922" t="n">
        <v>8</v>
      </c>
      <c r="B922" t="n">
        <v>105</v>
      </c>
      <c r="C922" t="inlineStr">
        <is>
          <t xml:space="preserve">CONCLUIDO	</t>
        </is>
      </c>
      <c r="D922" t="n">
        <v>9.249700000000001</v>
      </c>
      <c r="E922" t="n">
        <v>10.81</v>
      </c>
      <c r="F922" t="n">
        <v>7.19</v>
      </c>
      <c r="G922" t="n">
        <v>16.6</v>
      </c>
      <c r="H922" t="n">
        <v>0.26</v>
      </c>
      <c r="I922" t="n">
        <v>26</v>
      </c>
      <c r="J922" t="n">
        <v>207.17</v>
      </c>
      <c r="K922" t="n">
        <v>55.27</v>
      </c>
      <c r="L922" t="n">
        <v>3</v>
      </c>
      <c r="M922" t="n">
        <v>24</v>
      </c>
      <c r="N922" t="n">
        <v>43.9</v>
      </c>
      <c r="O922" t="n">
        <v>25785.6</v>
      </c>
      <c r="P922" t="n">
        <v>102.41</v>
      </c>
      <c r="Q922" t="n">
        <v>204.21</v>
      </c>
      <c r="R922" t="n">
        <v>37.65</v>
      </c>
      <c r="S922" t="n">
        <v>17.37</v>
      </c>
      <c r="T922" t="n">
        <v>7934.84</v>
      </c>
      <c r="U922" t="n">
        <v>0.46</v>
      </c>
      <c r="V922" t="n">
        <v>0.71</v>
      </c>
      <c r="W922" t="n">
        <v>1.17</v>
      </c>
      <c r="X922" t="n">
        <v>0.5</v>
      </c>
      <c r="Y922" t="n">
        <v>1</v>
      </c>
      <c r="Z922" t="n">
        <v>10</v>
      </c>
    </row>
    <row r="923">
      <c r="A923" t="n">
        <v>9</v>
      </c>
      <c r="B923" t="n">
        <v>105</v>
      </c>
      <c r="C923" t="inlineStr">
        <is>
          <t xml:space="preserve">CONCLUIDO	</t>
        </is>
      </c>
      <c r="D923" t="n">
        <v>9.3371</v>
      </c>
      <c r="E923" t="n">
        <v>10.71</v>
      </c>
      <c r="F923" t="n">
        <v>7.17</v>
      </c>
      <c r="G923" t="n">
        <v>17.93</v>
      </c>
      <c r="H923" t="n">
        <v>0.28</v>
      </c>
      <c r="I923" t="n">
        <v>24</v>
      </c>
      <c r="J923" t="n">
        <v>207.57</v>
      </c>
      <c r="K923" t="n">
        <v>55.27</v>
      </c>
      <c r="L923" t="n">
        <v>3.25</v>
      </c>
      <c r="M923" t="n">
        <v>22</v>
      </c>
      <c r="N923" t="n">
        <v>44.05</v>
      </c>
      <c r="O923" t="n">
        <v>25834.83</v>
      </c>
      <c r="P923" t="n">
        <v>101.97</v>
      </c>
      <c r="Q923" t="n">
        <v>204.15</v>
      </c>
      <c r="R923" t="n">
        <v>36.78</v>
      </c>
      <c r="S923" t="n">
        <v>17.37</v>
      </c>
      <c r="T923" t="n">
        <v>7510.61</v>
      </c>
      <c r="U923" t="n">
        <v>0.47</v>
      </c>
      <c r="V923" t="n">
        <v>0.71</v>
      </c>
      <c r="W923" t="n">
        <v>1.18</v>
      </c>
      <c r="X923" t="n">
        <v>0.48</v>
      </c>
      <c r="Y923" t="n">
        <v>1</v>
      </c>
      <c r="Z923" t="n">
        <v>10</v>
      </c>
    </row>
    <row r="924">
      <c r="A924" t="n">
        <v>10</v>
      </c>
      <c r="B924" t="n">
        <v>105</v>
      </c>
      <c r="C924" t="inlineStr">
        <is>
          <t xml:space="preserve">CONCLUIDO	</t>
        </is>
      </c>
      <c r="D924" t="n">
        <v>9.4665</v>
      </c>
      <c r="E924" t="n">
        <v>10.56</v>
      </c>
      <c r="F924" t="n">
        <v>7.11</v>
      </c>
      <c r="G924" t="n">
        <v>19.38</v>
      </c>
      <c r="H924" t="n">
        <v>0.3</v>
      </c>
      <c r="I924" t="n">
        <v>22</v>
      </c>
      <c r="J924" t="n">
        <v>207.97</v>
      </c>
      <c r="K924" t="n">
        <v>55.27</v>
      </c>
      <c r="L924" t="n">
        <v>3.5</v>
      </c>
      <c r="M924" t="n">
        <v>20</v>
      </c>
      <c r="N924" t="n">
        <v>44.2</v>
      </c>
      <c r="O924" t="n">
        <v>25884.1</v>
      </c>
      <c r="P924" t="n">
        <v>100.94</v>
      </c>
      <c r="Q924" t="n">
        <v>204.18</v>
      </c>
      <c r="R924" t="n">
        <v>34.95</v>
      </c>
      <c r="S924" t="n">
        <v>17.37</v>
      </c>
      <c r="T924" t="n">
        <v>6605.61</v>
      </c>
      <c r="U924" t="n">
        <v>0.5</v>
      </c>
      <c r="V924" t="n">
        <v>0.72</v>
      </c>
      <c r="W924" t="n">
        <v>1.17</v>
      </c>
      <c r="X924" t="n">
        <v>0.41</v>
      </c>
      <c r="Y924" t="n">
        <v>1</v>
      </c>
      <c r="Z924" t="n">
        <v>10</v>
      </c>
    </row>
    <row r="925">
      <c r="A925" t="n">
        <v>11</v>
      </c>
      <c r="B925" t="n">
        <v>105</v>
      </c>
      <c r="C925" t="inlineStr">
        <is>
          <t xml:space="preserve">CONCLUIDO	</t>
        </is>
      </c>
      <c r="D925" t="n">
        <v>9.523300000000001</v>
      </c>
      <c r="E925" t="n">
        <v>10.5</v>
      </c>
      <c r="F925" t="n">
        <v>7.08</v>
      </c>
      <c r="G925" t="n">
        <v>20.24</v>
      </c>
      <c r="H925" t="n">
        <v>0.32</v>
      </c>
      <c r="I925" t="n">
        <v>21</v>
      </c>
      <c r="J925" t="n">
        <v>208.37</v>
      </c>
      <c r="K925" t="n">
        <v>55.27</v>
      </c>
      <c r="L925" t="n">
        <v>3.75</v>
      </c>
      <c r="M925" t="n">
        <v>19</v>
      </c>
      <c r="N925" t="n">
        <v>44.35</v>
      </c>
      <c r="O925" t="n">
        <v>25933.43</v>
      </c>
      <c r="P925" t="n">
        <v>100.42</v>
      </c>
      <c r="Q925" t="n">
        <v>204.18</v>
      </c>
      <c r="R925" t="n">
        <v>33.77</v>
      </c>
      <c r="S925" t="n">
        <v>17.37</v>
      </c>
      <c r="T925" t="n">
        <v>6021.79</v>
      </c>
      <c r="U925" t="n">
        <v>0.51</v>
      </c>
      <c r="V925" t="n">
        <v>0.72</v>
      </c>
      <c r="W925" t="n">
        <v>1.18</v>
      </c>
      <c r="X925" t="n">
        <v>0.39</v>
      </c>
      <c r="Y925" t="n">
        <v>1</v>
      </c>
      <c r="Z925" t="n">
        <v>10</v>
      </c>
    </row>
    <row r="926">
      <c r="A926" t="n">
        <v>12</v>
      </c>
      <c r="B926" t="n">
        <v>105</v>
      </c>
      <c r="C926" t="inlineStr">
        <is>
          <t xml:space="preserve">CONCLUIDO	</t>
        </is>
      </c>
      <c r="D926" t="n">
        <v>9.622299999999999</v>
      </c>
      <c r="E926" t="n">
        <v>10.39</v>
      </c>
      <c r="F926" t="n">
        <v>7.06</v>
      </c>
      <c r="G926" t="n">
        <v>22.29</v>
      </c>
      <c r="H926" t="n">
        <v>0.34</v>
      </c>
      <c r="I926" t="n">
        <v>19</v>
      </c>
      <c r="J926" t="n">
        <v>208.77</v>
      </c>
      <c r="K926" t="n">
        <v>55.27</v>
      </c>
      <c r="L926" t="n">
        <v>4</v>
      </c>
      <c r="M926" t="n">
        <v>17</v>
      </c>
      <c r="N926" t="n">
        <v>44.5</v>
      </c>
      <c r="O926" t="n">
        <v>25982.82</v>
      </c>
      <c r="P926" t="n">
        <v>99.84999999999999</v>
      </c>
      <c r="Q926" t="n">
        <v>204.17</v>
      </c>
      <c r="R926" t="n">
        <v>33.02</v>
      </c>
      <c r="S926" t="n">
        <v>17.37</v>
      </c>
      <c r="T926" t="n">
        <v>5658.59</v>
      </c>
      <c r="U926" t="n">
        <v>0.53</v>
      </c>
      <c r="V926" t="n">
        <v>0.72</v>
      </c>
      <c r="W926" t="n">
        <v>1.17</v>
      </c>
      <c r="X926" t="n">
        <v>0.37</v>
      </c>
      <c r="Y926" t="n">
        <v>1</v>
      </c>
      <c r="Z926" t="n">
        <v>10</v>
      </c>
    </row>
    <row r="927">
      <c r="A927" t="n">
        <v>13</v>
      </c>
      <c r="B927" t="n">
        <v>105</v>
      </c>
      <c r="C927" t="inlineStr">
        <is>
          <t xml:space="preserve">CONCLUIDO	</t>
        </is>
      </c>
      <c r="D927" t="n">
        <v>9.6912</v>
      </c>
      <c r="E927" t="n">
        <v>10.32</v>
      </c>
      <c r="F927" t="n">
        <v>7.02</v>
      </c>
      <c r="G927" t="n">
        <v>23.41</v>
      </c>
      <c r="H927" t="n">
        <v>0.36</v>
      </c>
      <c r="I927" t="n">
        <v>18</v>
      </c>
      <c r="J927" t="n">
        <v>209.17</v>
      </c>
      <c r="K927" t="n">
        <v>55.27</v>
      </c>
      <c r="L927" t="n">
        <v>4.25</v>
      </c>
      <c r="M927" t="n">
        <v>16</v>
      </c>
      <c r="N927" t="n">
        <v>44.65</v>
      </c>
      <c r="O927" t="n">
        <v>26032.25</v>
      </c>
      <c r="P927" t="n">
        <v>99.34999999999999</v>
      </c>
      <c r="Q927" t="n">
        <v>204.16</v>
      </c>
      <c r="R927" t="n">
        <v>32.11</v>
      </c>
      <c r="S927" t="n">
        <v>17.37</v>
      </c>
      <c r="T927" t="n">
        <v>5206.51</v>
      </c>
      <c r="U927" t="n">
        <v>0.54</v>
      </c>
      <c r="V927" t="n">
        <v>0.73</v>
      </c>
      <c r="W927" t="n">
        <v>1.17</v>
      </c>
      <c r="X927" t="n">
        <v>0.33</v>
      </c>
      <c r="Y927" t="n">
        <v>1</v>
      </c>
      <c r="Z927" t="n">
        <v>10</v>
      </c>
    </row>
    <row r="928">
      <c r="A928" t="n">
        <v>14</v>
      </c>
      <c r="B928" t="n">
        <v>105</v>
      </c>
      <c r="C928" t="inlineStr">
        <is>
          <t xml:space="preserve">CONCLUIDO	</t>
        </is>
      </c>
      <c r="D928" t="n">
        <v>9.735799999999999</v>
      </c>
      <c r="E928" t="n">
        <v>10.27</v>
      </c>
      <c r="F928" t="n">
        <v>7.02</v>
      </c>
      <c r="G928" t="n">
        <v>24.77</v>
      </c>
      <c r="H928" t="n">
        <v>0.38</v>
      </c>
      <c r="I928" t="n">
        <v>17</v>
      </c>
      <c r="J928" t="n">
        <v>209.58</v>
      </c>
      <c r="K928" t="n">
        <v>55.27</v>
      </c>
      <c r="L928" t="n">
        <v>4.5</v>
      </c>
      <c r="M928" t="n">
        <v>15</v>
      </c>
      <c r="N928" t="n">
        <v>44.8</v>
      </c>
      <c r="O928" t="n">
        <v>26081.73</v>
      </c>
      <c r="P928" t="n">
        <v>99.03</v>
      </c>
      <c r="Q928" t="n">
        <v>204.17</v>
      </c>
      <c r="R928" t="n">
        <v>31.96</v>
      </c>
      <c r="S928" t="n">
        <v>17.37</v>
      </c>
      <c r="T928" t="n">
        <v>5136.85</v>
      </c>
      <c r="U928" t="n">
        <v>0.54</v>
      </c>
      <c r="V928" t="n">
        <v>0.73</v>
      </c>
      <c r="W928" t="n">
        <v>1.16</v>
      </c>
      <c r="X928" t="n">
        <v>0.33</v>
      </c>
      <c r="Y928" t="n">
        <v>1</v>
      </c>
      <c r="Z928" t="n">
        <v>10</v>
      </c>
    </row>
    <row r="929">
      <c r="A929" t="n">
        <v>15</v>
      </c>
      <c r="B929" t="n">
        <v>105</v>
      </c>
      <c r="C929" t="inlineStr">
        <is>
          <t xml:space="preserve">CONCLUIDO	</t>
        </is>
      </c>
      <c r="D929" t="n">
        <v>9.8005</v>
      </c>
      <c r="E929" t="n">
        <v>10.2</v>
      </c>
      <c r="F929" t="n">
        <v>6.99</v>
      </c>
      <c r="G929" t="n">
        <v>26.21</v>
      </c>
      <c r="H929" t="n">
        <v>0.4</v>
      </c>
      <c r="I929" t="n">
        <v>16</v>
      </c>
      <c r="J929" t="n">
        <v>209.98</v>
      </c>
      <c r="K929" t="n">
        <v>55.27</v>
      </c>
      <c r="L929" t="n">
        <v>4.75</v>
      </c>
      <c r="M929" t="n">
        <v>14</v>
      </c>
      <c r="N929" t="n">
        <v>44.95</v>
      </c>
      <c r="O929" t="n">
        <v>26131.27</v>
      </c>
      <c r="P929" t="n">
        <v>98.56999999999999</v>
      </c>
      <c r="Q929" t="n">
        <v>204.16</v>
      </c>
      <c r="R929" t="n">
        <v>31.21</v>
      </c>
      <c r="S929" t="n">
        <v>17.37</v>
      </c>
      <c r="T929" t="n">
        <v>4764.9</v>
      </c>
      <c r="U929" t="n">
        <v>0.5600000000000001</v>
      </c>
      <c r="V929" t="n">
        <v>0.73</v>
      </c>
      <c r="W929" t="n">
        <v>1.16</v>
      </c>
      <c r="X929" t="n">
        <v>0.3</v>
      </c>
      <c r="Y929" t="n">
        <v>1</v>
      </c>
      <c r="Z929" t="n">
        <v>10</v>
      </c>
    </row>
    <row r="930">
      <c r="A930" t="n">
        <v>16</v>
      </c>
      <c r="B930" t="n">
        <v>105</v>
      </c>
      <c r="C930" t="inlineStr">
        <is>
          <t xml:space="preserve">CONCLUIDO	</t>
        </is>
      </c>
      <c r="D930" t="n">
        <v>9.779400000000001</v>
      </c>
      <c r="E930" t="n">
        <v>10.23</v>
      </c>
      <c r="F930" t="n">
        <v>7.01</v>
      </c>
      <c r="G930" t="n">
        <v>26.29</v>
      </c>
      <c r="H930" t="n">
        <v>0.42</v>
      </c>
      <c r="I930" t="n">
        <v>16</v>
      </c>
      <c r="J930" t="n">
        <v>210.38</v>
      </c>
      <c r="K930" t="n">
        <v>55.27</v>
      </c>
      <c r="L930" t="n">
        <v>5</v>
      </c>
      <c r="M930" t="n">
        <v>14</v>
      </c>
      <c r="N930" t="n">
        <v>45.11</v>
      </c>
      <c r="O930" t="n">
        <v>26180.86</v>
      </c>
      <c r="P930" t="n">
        <v>98.77</v>
      </c>
      <c r="Q930" t="n">
        <v>204.2</v>
      </c>
      <c r="R930" t="n">
        <v>31.92</v>
      </c>
      <c r="S930" t="n">
        <v>17.37</v>
      </c>
      <c r="T930" t="n">
        <v>5119.89</v>
      </c>
      <c r="U930" t="n">
        <v>0.54</v>
      </c>
      <c r="V930" t="n">
        <v>0.73</v>
      </c>
      <c r="W930" t="n">
        <v>1.16</v>
      </c>
      <c r="X930" t="n">
        <v>0.32</v>
      </c>
      <c r="Y930" t="n">
        <v>1</v>
      </c>
      <c r="Z930" t="n">
        <v>10</v>
      </c>
    </row>
    <row r="931">
      <c r="A931" t="n">
        <v>17</v>
      </c>
      <c r="B931" t="n">
        <v>105</v>
      </c>
      <c r="C931" t="inlineStr">
        <is>
          <t xml:space="preserve">CONCLUIDO	</t>
        </is>
      </c>
      <c r="D931" t="n">
        <v>9.866</v>
      </c>
      <c r="E931" t="n">
        <v>10.14</v>
      </c>
      <c r="F931" t="n">
        <v>6.96</v>
      </c>
      <c r="G931" t="n">
        <v>27.85</v>
      </c>
      <c r="H931" t="n">
        <v>0.44</v>
      </c>
      <c r="I931" t="n">
        <v>15</v>
      </c>
      <c r="J931" t="n">
        <v>210.78</v>
      </c>
      <c r="K931" t="n">
        <v>55.27</v>
      </c>
      <c r="L931" t="n">
        <v>5.25</v>
      </c>
      <c r="M931" t="n">
        <v>13</v>
      </c>
      <c r="N931" t="n">
        <v>45.26</v>
      </c>
      <c r="O931" t="n">
        <v>26230.5</v>
      </c>
      <c r="P931" t="n">
        <v>97.91</v>
      </c>
      <c r="Q931" t="n">
        <v>204.15</v>
      </c>
      <c r="R931" t="n">
        <v>30.26</v>
      </c>
      <c r="S931" t="n">
        <v>17.37</v>
      </c>
      <c r="T931" t="n">
        <v>4296.13</v>
      </c>
      <c r="U931" t="n">
        <v>0.57</v>
      </c>
      <c r="V931" t="n">
        <v>0.73</v>
      </c>
      <c r="W931" t="n">
        <v>1.16</v>
      </c>
      <c r="X931" t="n">
        <v>0.27</v>
      </c>
      <c r="Y931" t="n">
        <v>1</v>
      </c>
      <c r="Z931" t="n">
        <v>10</v>
      </c>
    </row>
    <row r="932">
      <c r="A932" t="n">
        <v>18</v>
      </c>
      <c r="B932" t="n">
        <v>105</v>
      </c>
      <c r="C932" t="inlineStr">
        <is>
          <t xml:space="preserve">CONCLUIDO	</t>
        </is>
      </c>
      <c r="D932" t="n">
        <v>9.921200000000001</v>
      </c>
      <c r="E932" t="n">
        <v>10.08</v>
      </c>
      <c r="F932" t="n">
        <v>6.95</v>
      </c>
      <c r="G932" t="n">
        <v>29.77</v>
      </c>
      <c r="H932" t="n">
        <v>0.46</v>
      </c>
      <c r="I932" t="n">
        <v>14</v>
      </c>
      <c r="J932" t="n">
        <v>211.18</v>
      </c>
      <c r="K932" t="n">
        <v>55.27</v>
      </c>
      <c r="L932" t="n">
        <v>5.5</v>
      </c>
      <c r="M932" t="n">
        <v>12</v>
      </c>
      <c r="N932" t="n">
        <v>45.41</v>
      </c>
      <c r="O932" t="n">
        <v>26280.2</v>
      </c>
      <c r="P932" t="n">
        <v>97.53</v>
      </c>
      <c r="Q932" t="n">
        <v>204.15</v>
      </c>
      <c r="R932" t="n">
        <v>29.88</v>
      </c>
      <c r="S932" t="n">
        <v>17.37</v>
      </c>
      <c r="T932" t="n">
        <v>4113.21</v>
      </c>
      <c r="U932" t="n">
        <v>0.58</v>
      </c>
      <c r="V932" t="n">
        <v>0.74</v>
      </c>
      <c r="W932" t="n">
        <v>1.16</v>
      </c>
      <c r="X932" t="n">
        <v>0.26</v>
      </c>
      <c r="Y932" t="n">
        <v>1</v>
      </c>
      <c r="Z932" t="n">
        <v>10</v>
      </c>
    </row>
    <row r="933">
      <c r="A933" t="n">
        <v>19</v>
      </c>
      <c r="B933" t="n">
        <v>105</v>
      </c>
      <c r="C933" t="inlineStr">
        <is>
          <t xml:space="preserve">CONCLUIDO	</t>
        </is>
      </c>
      <c r="D933" t="n">
        <v>9.9124</v>
      </c>
      <c r="E933" t="n">
        <v>10.09</v>
      </c>
      <c r="F933" t="n">
        <v>6.96</v>
      </c>
      <c r="G933" t="n">
        <v>29.81</v>
      </c>
      <c r="H933" t="n">
        <v>0.48</v>
      </c>
      <c r="I933" t="n">
        <v>14</v>
      </c>
      <c r="J933" t="n">
        <v>211.59</v>
      </c>
      <c r="K933" t="n">
        <v>55.27</v>
      </c>
      <c r="L933" t="n">
        <v>5.75</v>
      </c>
      <c r="M933" t="n">
        <v>12</v>
      </c>
      <c r="N933" t="n">
        <v>45.57</v>
      </c>
      <c r="O933" t="n">
        <v>26329.94</v>
      </c>
      <c r="P933" t="n">
        <v>97.53</v>
      </c>
      <c r="Q933" t="n">
        <v>204.18</v>
      </c>
      <c r="R933" t="n">
        <v>30.04</v>
      </c>
      <c r="S933" t="n">
        <v>17.37</v>
      </c>
      <c r="T933" t="n">
        <v>4193.9</v>
      </c>
      <c r="U933" t="n">
        <v>0.58</v>
      </c>
      <c r="V933" t="n">
        <v>0.73</v>
      </c>
      <c r="W933" t="n">
        <v>1.16</v>
      </c>
      <c r="X933" t="n">
        <v>0.26</v>
      </c>
      <c r="Y933" t="n">
        <v>1</v>
      </c>
      <c r="Z933" t="n">
        <v>10</v>
      </c>
    </row>
    <row r="934">
      <c r="A934" t="n">
        <v>20</v>
      </c>
      <c r="B934" t="n">
        <v>105</v>
      </c>
      <c r="C934" t="inlineStr">
        <is>
          <t xml:space="preserve">CONCLUIDO	</t>
        </is>
      </c>
      <c r="D934" t="n">
        <v>9.9762</v>
      </c>
      <c r="E934" t="n">
        <v>10.02</v>
      </c>
      <c r="F934" t="n">
        <v>6.93</v>
      </c>
      <c r="G934" t="n">
        <v>31.99</v>
      </c>
      <c r="H934" t="n">
        <v>0.5</v>
      </c>
      <c r="I934" t="n">
        <v>13</v>
      </c>
      <c r="J934" t="n">
        <v>211.99</v>
      </c>
      <c r="K934" t="n">
        <v>55.27</v>
      </c>
      <c r="L934" t="n">
        <v>6</v>
      </c>
      <c r="M934" t="n">
        <v>11</v>
      </c>
      <c r="N934" t="n">
        <v>45.72</v>
      </c>
      <c r="O934" t="n">
        <v>26379.74</v>
      </c>
      <c r="P934" t="n">
        <v>97.13</v>
      </c>
      <c r="Q934" t="n">
        <v>204.15</v>
      </c>
      <c r="R934" t="n">
        <v>29.34</v>
      </c>
      <c r="S934" t="n">
        <v>17.37</v>
      </c>
      <c r="T934" t="n">
        <v>3846.21</v>
      </c>
      <c r="U934" t="n">
        <v>0.59</v>
      </c>
      <c r="V934" t="n">
        <v>0.74</v>
      </c>
      <c r="W934" t="n">
        <v>1.16</v>
      </c>
      <c r="X934" t="n">
        <v>0.24</v>
      </c>
      <c r="Y934" t="n">
        <v>1</v>
      </c>
      <c r="Z934" t="n">
        <v>10</v>
      </c>
    </row>
    <row r="935">
      <c r="A935" t="n">
        <v>21</v>
      </c>
      <c r="B935" t="n">
        <v>105</v>
      </c>
      <c r="C935" t="inlineStr">
        <is>
          <t xml:space="preserve">CONCLUIDO	</t>
        </is>
      </c>
      <c r="D935" t="n">
        <v>9.9712</v>
      </c>
      <c r="E935" t="n">
        <v>10.03</v>
      </c>
      <c r="F935" t="n">
        <v>6.94</v>
      </c>
      <c r="G935" t="n">
        <v>32.02</v>
      </c>
      <c r="H935" t="n">
        <v>0.52</v>
      </c>
      <c r="I935" t="n">
        <v>13</v>
      </c>
      <c r="J935" t="n">
        <v>212.4</v>
      </c>
      <c r="K935" t="n">
        <v>55.27</v>
      </c>
      <c r="L935" t="n">
        <v>6.25</v>
      </c>
      <c r="M935" t="n">
        <v>11</v>
      </c>
      <c r="N935" t="n">
        <v>45.87</v>
      </c>
      <c r="O935" t="n">
        <v>26429.59</v>
      </c>
      <c r="P935" t="n">
        <v>96.95999999999999</v>
      </c>
      <c r="Q935" t="n">
        <v>204.16</v>
      </c>
      <c r="R935" t="n">
        <v>29.4</v>
      </c>
      <c r="S935" t="n">
        <v>17.37</v>
      </c>
      <c r="T935" t="n">
        <v>3878.79</v>
      </c>
      <c r="U935" t="n">
        <v>0.59</v>
      </c>
      <c r="V935" t="n">
        <v>0.74</v>
      </c>
      <c r="W935" t="n">
        <v>1.16</v>
      </c>
      <c r="X935" t="n">
        <v>0.24</v>
      </c>
      <c r="Y935" t="n">
        <v>1</v>
      </c>
      <c r="Z935" t="n">
        <v>10</v>
      </c>
    </row>
    <row r="936">
      <c r="A936" t="n">
        <v>22</v>
      </c>
      <c r="B936" t="n">
        <v>105</v>
      </c>
      <c r="C936" t="inlineStr">
        <is>
          <t xml:space="preserve">CONCLUIDO	</t>
        </is>
      </c>
      <c r="D936" t="n">
        <v>10.039</v>
      </c>
      <c r="E936" t="n">
        <v>9.960000000000001</v>
      </c>
      <c r="F936" t="n">
        <v>6.91</v>
      </c>
      <c r="G936" t="n">
        <v>34.55</v>
      </c>
      <c r="H936" t="n">
        <v>0.54</v>
      </c>
      <c r="I936" t="n">
        <v>12</v>
      </c>
      <c r="J936" t="n">
        <v>212.8</v>
      </c>
      <c r="K936" t="n">
        <v>55.27</v>
      </c>
      <c r="L936" t="n">
        <v>6.5</v>
      </c>
      <c r="M936" t="n">
        <v>10</v>
      </c>
      <c r="N936" t="n">
        <v>46.03</v>
      </c>
      <c r="O936" t="n">
        <v>26479.5</v>
      </c>
      <c r="P936" t="n">
        <v>96.59999999999999</v>
      </c>
      <c r="Q936" t="n">
        <v>204.14</v>
      </c>
      <c r="R936" t="n">
        <v>28.61</v>
      </c>
      <c r="S936" t="n">
        <v>17.37</v>
      </c>
      <c r="T936" t="n">
        <v>3486.98</v>
      </c>
      <c r="U936" t="n">
        <v>0.61</v>
      </c>
      <c r="V936" t="n">
        <v>0.74</v>
      </c>
      <c r="W936" t="n">
        <v>1.16</v>
      </c>
      <c r="X936" t="n">
        <v>0.22</v>
      </c>
      <c r="Y936" t="n">
        <v>1</v>
      </c>
      <c r="Z936" t="n">
        <v>10</v>
      </c>
    </row>
    <row r="937">
      <c r="A937" t="n">
        <v>23</v>
      </c>
      <c r="B937" t="n">
        <v>105</v>
      </c>
      <c r="C937" t="inlineStr">
        <is>
          <t xml:space="preserve">CONCLUIDO	</t>
        </is>
      </c>
      <c r="D937" t="n">
        <v>10.0334</v>
      </c>
      <c r="E937" t="n">
        <v>9.970000000000001</v>
      </c>
      <c r="F937" t="n">
        <v>6.92</v>
      </c>
      <c r="G937" t="n">
        <v>34.58</v>
      </c>
      <c r="H937" t="n">
        <v>0.5600000000000001</v>
      </c>
      <c r="I937" t="n">
        <v>12</v>
      </c>
      <c r="J937" t="n">
        <v>213.21</v>
      </c>
      <c r="K937" t="n">
        <v>55.27</v>
      </c>
      <c r="L937" t="n">
        <v>6.75</v>
      </c>
      <c r="M937" t="n">
        <v>10</v>
      </c>
      <c r="N937" t="n">
        <v>46.18</v>
      </c>
      <c r="O937" t="n">
        <v>26529.46</v>
      </c>
      <c r="P937" t="n">
        <v>96.45</v>
      </c>
      <c r="Q937" t="n">
        <v>204.15</v>
      </c>
      <c r="R937" t="n">
        <v>28.87</v>
      </c>
      <c r="S937" t="n">
        <v>17.37</v>
      </c>
      <c r="T937" t="n">
        <v>3618.52</v>
      </c>
      <c r="U937" t="n">
        <v>0.6</v>
      </c>
      <c r="V937" t="n">
        <v>0.74</v>
      </c>
      <c r="W937" t="n">
        <v>1.15</v>
      </c>
      <c r="X937" t="n">
        <v>0.22</v>
      </c>
      <c r="Y937" t="n">
        <v>1</v>
      </c>
      <c r="Z937" t="n">
        <v>10</v>
      </c>
    </row>
    <row r="938">
      <c r="A938" t="n">
        <v>24</v>
      </c>
      <c r="B938" t="n">
        <v>105</v>
      </c>
      <c r="C938" t="inlineStr">
        <is>
          <t xml:space="preserve">CONCLUIDO	</t>
        </is>
      </c>
      <c r="D938" t="n">
        <v>10.0993</v>
      </c>
      <c r="E938" t="n">
        <v>9.9</v>
      </c>
      <c r="F938" t="n">
        <v>6.89</v>
      </c>
      <c r="G938" t="n">
        <v>37.59</v>
      </c>
      <c r="H938" t="n">
        <v>0.58</v>
      </c>
      <c r="I938" t="n">
        <v>11</v>
      </c>
      <c r="J938" t="n">
        <v>213.61</v>
      </c>
      <c r="K938" t="n">
        <v>55.27</v>
      </c>
      <c r="L938" t="n">
        <v>7</v>
      </c>
      <c r="M938" t="n">
        <v>9</v>
      </c>
      <c r="N938" t="n">
        <v>46.34</v>
      </c>
      <c r="O938" t="n">
        <v>26579.47</v>
      </c>
      <c r="P938" t="n">
        <v>95.86</v>
      </c>
      <c r="Q938" t="n">
        <v>204.14</v>
      </c>
      <c r="R938" t="n">
        <v>27.85</v>
      </c>
      <c r="S938" t="n">
        <v>17.37</v>
      </c>
      <c r="T938" t="n">
        <v>3113.61</v>
      </c>
      <c r="U938" t="n">
        <v>0.62</v>
      </c>
      <c r="V938" t="n">
        <v>0.74</v>
      </c>
      <c r="W938" t="n">
        <v>1.16</v>
      </c>
      <c r="X938" t="n">
        <v>0.2</v>
      </c>
      <c r="Y938" t="n">
        <v>1</v>
      </c>
      <c r="Z938" t="n">
        <v>10</v>
      </c>
    </row>
    <row r="939">
      <c r="A939" t="n">
        <v>25</v>
      </c>
      <c r="B939" t="n">
        <v>105</v>
      </c>
      <c r="C939" t="inlineStr">
        <is>
          <t xml:space="preserve">CONCLUIDO	</t>
        </is>
      </c>
      <c r="D939" t="n">
        <v>10.1016</v>
      </c>
      <c r="E939" t="n">
        <v>9.9</v>
      </c>
      <c r="F939" t="n">
        <v>6.89</v>
      </c>
      <c r="G939" t="n">
        <v>37.57</v>
      </c>
      <c r="H939" t="n">
        <v>0.6</v>
      </c>
      <c r="I939" t="n">
        <v>11</v>
      </c>
      <c r="J939" t="n">
        <v>214.02</v>
      </c>
      <c r="K939" t="n">
        <v>55.27</v>
      </c>
      <c r="L939" t="n">
        <v>7.25</v>
      </c>
      <c r="M939" t="n">
        <v>9</v>
      </c>
      <c r="N939" t="n">
        <v>46.49</v>
      </c>
      <c r="O939" t="n">
        <v>26629.54</v>
      </c>
      <c r="P939" t="n">
        <v>95.83</v>
      </c>
      <c r="Q939" t="n">
        <v>204.15</v>
      </c>
      <c r="R939" t="n">
        <v>27.95</v>
      </c>
      <c r="S939" t="n">
        <v>17.37</v>
      </c>
      <c r="T939" t="n">
        <v>3163.33</v>
      </c>
      <c r="U939" t="n">
        <v>0.62</v>
      </c>
      <c r="V939" t="n">
        <v>0.74</v>
      </c>
      <c r="W939" t="n">
        <v>1.15</v>
      </c>
      <c r="X939" t="n">
        <v>0.2</v>
      </c>
      <c r="Y939" t="n">
        <v>1</v>
      </c>
      <c r="Z939" t="n">
        <v>10</v>
      </c>
    </row>
    <row r="940">
      <c r="A940" t="n">
        <v>26</v>
      </c>
      <c r="B940" t="n">
        <v>105</v>
      </c>
      <c r="C940" t="inlineStr">
        <is>
          <t xml:space="preserve">CONCLUIDO	</t>
        </is>
      </c>
      <c r="D940" t="n">
        <v>10.1038</v>
      </c>
      <c r="E940" t="n">
        <v>9.9</v>
      </c>
      <c r="F940" t="n">
        <v>6.89</v>
      </c>
      <c r="G940" t="n">
        <v>37.56</v>
      </c>
      <c r="H940" t="n">
        <v>0.62</v>
      </c>
      <c r="I940" t="n">
        <v>11</v>
      </c>
      <c r="J940" t="n">
        <v>214.42</v>
      </c>
      <c r="K940" t="n">
        <v>55.27</v>
      </c>
      <c r="L940" t="n">
        <v>7.5</v>
      </c>
      <c r="M940" t="n">
        <v>9</v>
      </c>
      <c r="N940" t="n">
        <v>46.65</v>
      </c>
      <c r="O940" t="n">
        <v>26679.66</v>
      </c>
      <c r="P940" t="n">
        <v>95.48999999999999</v>
      </c>
      <c r="Q940" t="n">
        <v>204.14</v>
      </c>
      <c r="R940" t="n">
        <v>27.92</v>
      </c>
      <c r="S940" t="n">
        <v>17.37</v>
      </c>
      <c r="T940" t="n">
        <v>3146.87</v>
      </c>
      <c r="U940" t="n">
        <v>0.62</v>
      </c>
      <c r="V940" t="n">
        <v>0.74</v>
      </c>
      <c r="W940" t="n">
        <v>1.15</v>
      </c>
      <c r="X940" t="n">
        <v>0.2</v>
      </c>
      <c r="Y940" t="n">
        <v>1</v>
      </c>
      <c r="Z940" t="n">
        <v>10</v>
      </c>
    </row>
    <row r="941">
      <c r="A941" t="n">
        <v>27</v>
      </c>
      <c r="B941" t="n">
        <v>105</v>
      </c>
      <c r="C941" t="inlineStr">
        <is>
          <t xml:space="preserve">CONCLUIDO	</t>
        </is>
      </c>
      <c r="D941" t="n">
        <v>10.1658</v>
      </c>
      <c r="E941" t="n">
        <v>9.84</v>
      </c>
      <c r="F941" t="n">
        <v>6.87</v>
      </c>
      <c r="G941" t="n">
        <v>41.2</v>
      </c>
      <c r="H941" t="n">
        <v>0.64</v>
      </c>
      <c r="I941" t="n">
        <v>10</v>
      </c>
      <c r="J941" t="n">
        <v>214.83</v>
      </c>
      <c r="K941" t="n">
        <v>55.27</v>
      </c>
      <c r="L941" t="n">
        <v>7.75</v>
      </c>
      <c r="M941" t="n">
        <v>8</v>
      </c>
      <c r="N941" t="n">
        <v>46.81</v>
      </c>
      <c r="O941" t="n">
        <v>26729.83</v>
      </c>
      <c r="P941" t="n">
        <v>94.98999999999999</v>
      </c>
      <c r="Q941" t="n">
        <v>204.14</v>
      </c>
      <c r="R941" t="n">
        <v>27.28</v>
      </c>
      <c r="S941" t="n">
        <v>17.37</v>
      </c>
      <c r="T941" t="n">
        <v>2833.17</v>
      </c>
      <c r="U941" t="n">
        <v>0.64</v>
      </c>
      <c r="V941" t="n">
        <v>0.74</v>
      </c>
      <c r="W941" t="n">
        <v>1.15</v>
      </c>
      <c r="X941" t="n">
        <v>0.18</v>
      </c>
      <c r="Y941" t="n">
        <v>1</v>
      </c>
      <c r="Z941" t="n">
        <v>10</v>
      </c>
    </row>
    <row r="942">
      <c r="A942" t="n">
        <v>28</v>
      </c>
      <c r="B942" t="n">
        <v>105</v>
      </c>
      <c r="C942" t="inlineStr">
        <is>
          <t xml:space="preserve">CONCLUIDO	</t>
        </is>
      </c>
      <c r="D942" t="n">
        <v>10.1629</v>
      </c>
      <c r="E942" t="n">
        <v>9.84</v>
      </c>
      <c r="F942" t="n">
        <v>6.87</v>
      </c>
      <c r="G942" t="n">
        <v>41.22</v>
      </c>
      <c r="H942" t="n">
        <v>0.66</v>
      </c>
      <c r="I942" t="n">
        <v>10</v>
      </c>
      <c r="J942" t="n">
        <v>215.24</v>
      </c>
      <c r="K942" t="n">
        <v>55.27</v>
      </c>
      <c r="L942" t="n">
        <v>8</v>
      </c>
      <c r="M942" t="n">
        <v>8</v>
      </c>
      <c r="N942" t="n">
        <v>46.97</v>
      </c>
      <c r="O942" t="n">
        <v>26780.06</v>
      </c>
      <c r="P942" t="n">
        <v>95.04000000000001</v>
      </c>
      <c r="Q942" t="n">
        <v>204.15</v>
      </c>
      <c r="R942" t="n">
        <v>27.29</v>
      </c>
      <c r="S942" t="n">
        <v>17.37</v>
      </c>
      <c r="T942" t="n">
        <v>2836.93</v>
      </c>
      <c r="U942" t="n">
        <v>0.64</v>
      </c>
      <c r="V942" t="n">
        <v>0.74</v>
      </c>
      <c r="W942" t="n">
        <v>1.15</v>
      </c>
      <c r="X942" t="n">
        <v>0.18</v>
      </c>
      <c r="Y942" t="n">
        <v>1</v>
      </c>
      <c r="Z942" t="n">
        <v>10</v>
      </c>
    </row>
    <row r="943">
      <c r="A943" t="n">
        <v>29</v>
      </c>
      <c r="B943" t="n">
        <v>105</v>
      </c>
      <c r="C943" t="inlineStr">
        <is>
          <t xml:space="preserve">CONCLUIDO	</t>
        </is>
      </c>
      <c r="D943" t="n">
        <v>10.1732</v>
      </c>
      <c r="E943" t="n">
        <v>9.83</v>
      </c>
      <c r="F943" t="n">
        <v>6.86</v>
      </c>
      <c r="G943" t="n">
        <v>41.16</v>
      </c>
      <c r="H943" t="n">
        <v>0.68</v>
      </c>
      <c r="I943" t="n">
        <v>10</v>
      </c>
      <c r="J943" t="n">
        <v>215.65</v>
      </c>
      <c r="K943" t="n">
        <v>55.27</v>
      </c>
      <c r="L943" t="n">
        <v>8.25</v>
      </c>
      <c r="M943" t="n">
        <v>8</v>
      </c>
      <c r="N943" t="n">
        <v>47.12</v>
      </c>
      <c r="O943" t="n">
        <v>26830.34</v>
      </c>
      <c r="P943" t="n">
        <v>94.89</v>
      </c>
      <c r="Q943" t="n">
        <v>204.14</v>
      </c>
      <c r="R943" t="n">
        <v>27.04</v>
      </c>
      <c r="S943" t="n">
        <v>17.37</v>
      </c>
      <c r="T943" t="n">
        <v>2711.08</v>
      </c>
      <c r="U943" t="n">
        <v>0.64</v>
      </c>
      <c r="V943" t="n">
        <v>0.74</v>
      </c>
      <c r="W943" t="n">
        <v>1.15</v>
      </c>
      <c r="X943" t="n">
        <v>0.17</v>
      </c>
      <c r="Y943" t="n">
        <v>1</v>
      </c>
      <c r="Z943" t="n">
        <v>10</v>
      </c>
    </row>
    <row r="944">
      <c r="A944" t="n">
        <v>30</v>
      </c>
      <c r="B944" t="n">
        <v>105</v>
      </c>
      <c r="C944" t="inlineStr">
        <is>
          <t xml:space="preserve">CONCLUIDO	</t>
        </is>
      </c>
      <c r="D944" t="n">
        <v>10.2287</v>
      </c>
      <c r="E944" t="n">
        <v>9.779999999999999</v>
      </c>
      <c r="F944" t="n">
        <v>6.85</v>
      </c>
      <c r="G944" t="n">
        <v>45.64</v>
      </c>
      <c r="H944" t="n">
        <v>0.7</v>
      </c>
      <c r="I944" t="n">
        <v>9</v>
      </c>
      <c r="J944" t="n">
        <v>216.05</v>
      </c>
      <c r="K944" t="n">
        <v>55.27</v>
      </c>
      <c r="L944" t="n">
        <v>8.5</v>
      </c>
      <c r="M944" t="n">
        <v>7</v>
      </c>
      <c r="N944" t="n">
        <v>47.28</v>
      </c>
      <c r="O944" t="n">
        <v>26880.68</v>
      </c>
      <c r="P944" t="n">
        <v>94.27</v>
      </c>
      <c r="Q944" t="n">
        <v>204.14</v>
      </c>
      <c r="R944" t="n">
        <v>26.69</v>
      </c>
      <c r="S944" t="n">
        <v>17.37</v>
      </c>
      <c r="T944" t="n">
        <v>2540.74</v>
      </c>
      <c r="U944" t="n">
        <v>0.65</v>
      </c>
      <c r="V944" t="n">
        <v>0.75</v>
      </c>
      <c r="W944" t="n">
        <v>1.15</v>
      </c>
      <c r="X944" t="n">
        <v>0.16</v>
      </c>
      <c r="Y944" t="n">
        <v>1</v>
      </c>
      <c r="Z944" t="n">
        <v>10</v>
      </c>
    </row>
    <row r="945">
      <c r="A945" t="n">
        <v>31</v>
      </c>
      <c r="B945" t="n">
        <v>105</v>
      </c>
      <c r="C945" t="inlineStr">
        <is>
          <t xml:space="preserve">CONCLUIDO	</t>
        </is>
      </c>
      <c r="D945" t="n">
        <v>10.2131</v>
      </c>
      <c r="E945" t="n">
        <v>9.789999999999999</v>
      </c>
      <c r="F945" t="n">
        <v>6.86</v>
      </c>
      <c r="G945" t="n">
        <v>45.74</v>
      </c>
      <c r="H945" t="n">
        <v>0.72</v>
      </c>
      <c r="I945" t="n">
        <v>9</v>
      </c>
      <c r="J945" t="n">
        <v>216.46</v>
      </c>
      <c r="K945" t="n">
        <v>55.27</v>
      </c>
      <c r="L945" t="n">
        <v>8.75</v>
      </c>
      <c r="M945" t="n">
        <v>7</v>
      </c>
      <c r="N945" t="n">
        <v>47.44</v>
      </c>
      <c r="O945" t="n">
        <v>26931.07</v>
      </c>
      <c r="P945" t="n">
        <v>94.81999999999999</v>
      </c>
      <c r="Q945" t="n">
        <v>204.14</v>
      </c>
      <c r="R945" t="n">
        <v>27.17</v>
      </c>
      <c r="S945" t="n">
        <v>17.37</v>
      </c>
      <c r="T945" t="n">
        <v>2781.84</v>
      </c>
      <c r="U945" t="n">
        <v>0.64</v>
      </c>
      <c r="V945" t="n">
        <v>0.74</v>
      </c>
      <c r="W945" t="n">
        <v>1.15</v>
      </c>
      <c r="X945" t="n">
        <v>0.17</v>
      </c>
      <c r="Y945" t="n">
        <v>1</v>
      </c>
      <c r="Z945" t="n">
        <v>10</v>
      </c>
    </row>
    <row r="946">
      <c r="A946" t="n">
        <v>32</v>
      </c>
      <c r="B946" t="n">
        <v>105</v>
      </c>
      <c r="C946" t="inlineStr">
        <is>
          <t xml:space="preserve">CONCLUIDO	</t>
        </is>
      </c>
      <c r="D946" t="n">
        <v>10.2189</v>
      </c>
      <c r="E946" t="n">
        <v>9.789999999999999</v>
      </c>
      <c r="F946" t="n">
        <v>6.86</v>
      </c>
      <c r="G946" t="n">
        <v>45.71</v>
      </c>
      <c r="H946" t="n">
        <v>0.74</v>
      </c>
      <c r="I946" t="n">
        <v>9</v>
      </c>
      <c r="J946" t="n">
        <v>216.87</v>
      </c>
      <c r="K946" t="n">
        <v>55.27</v>
      </c>
      <c r="L946" t="n">
        <v>9</v>
      </c>
      <c r="M946" t="n">
        <v>7</v>
      </c>
      <c r="N946" t="n">
        <v>47.6</v>
      </c>
      <c r="O946" t="n">
        <v>26981.51</v>
      </c>
      <c r="P946" t="n">
        <v>94.66</v>
      </c>
      <c r="Q946" t="n">
        <v>204.16</v>
      </c>
      <c r="R946" t="n">
        <v>26.99</v>
      </c>
      <c r="S946" t="n">
        <v>17.37</v>
      </c>
      <c r="T946" t="n">
        <v>2690.72</v>
      </c>
      <c r="U946" t="n">
        <v>0.64</v>
      </c>
      <c r="V946" t="n">
        <v>0.74</v>
      </c>
      <c r="W946" t="n">
        <v>1.15</v>
      </c>
      <c r="X946" t="n">
        <v>0.16</v>
      </c>
      <c r="Y946" t="n">
        <v>1</v>
      </c>
      <c r="Z946" t="n">
        <v>10</v>
      </c>
    </row>
    <row r="947">
      <c r="A947" t="n">
        <v>33</v>
      </c>
      <c r="B947" t="n">
        <v>105</v>
      </c>
      <c r="C947" t="inlineStr">
        <is>
          <t xml:space="preserve">CONCLUIDO	</t>
        </is>
      </c>
      <c r="D947" t="n">
        <v>10.2136</v>
      </c>
      <c r="E947" t="n">
        <v>9.789999999999999</v>
      </c>
      <c r="F947" t="n">
        <v>6.86</v>
      </c>
      <c r="G947" t="n">
        <v>45.74</v>
      </c>
      <c r="H947" t="n">
        <v>0.76</v>
      </c>
      <c r="I947" t="n">
        <v>9</v>
      </c>
      <c r="J947" t="n">
        <v>217.28</v>
      </c>
      <c r="K947" t="n">
        <v>55.27</v>
      </c>
      <c r="L947" t="n">
        <v>9.25</v>
      </c>
      <c r="M947" t="n">
        <v>7</v>
      </c>
      <c r="N947" t="n">
        <v>47.76</v>
      </c>
      <c r="O947" t="n">
        <v>27032.02</v>
      </c>
      <c r="P947" t="n">
        <v>94.39</v>
      </c>
      <c r="Q947" t="n">
        <v>204.15</v>
      </c>
      <c r="R947" t="n">
        <v>27.13</v>
      </c>
      <c r="S947" t="n">
        <v>17.37</v>
      </c>
      <c r="T947" t="n">
        <v>2764.61</v>
      </c>
      <c r="U947" t="n">
        <v>0.64</v>
      </c>
      <c r="V947" t="n">
        <v>0.74</v>
      </c>
      <c r="W947" t="n">
        <v>1.15</v>
      </c>
      <c r="X947" t="n">
        <v>0.17</v>
      </c>
      <c r="Y947" t="n">
        <v>1</v>
      </c>
      <c r="Z947" t="n">
        <v>10</v>
      </c>
    </row>
    <row r="948">
      <c r="A948" t="n">
        <v>34</v>
      </c>
      <c r="B948" t="n">
        <v>105</v>
      </c>
      <c r="C948" t="inlineStr">
        <is>
          <t xml:space="preserve">CONCLUIDO	</t>
        </is>
      </c>
      <c r="D948" t="n">
        <v>10.2209</v>
      </c>
      <c r="E948" t="n">
        <v>9.779999999999999</v>
      </c>
      <c r="F948" t="n">
        <v>6.85</v>
      </c>
      <c r="G948" t="n">
        <v>45.69</v>
      </c>
      <c r="H948" t="n">
        <v>0.78</v>
      </c>
      <c r="I948" t="n">
        <v>9</v>
      </c>
      <c r="J948" t="n">
        <v>217.69</v>
      </c>
      <c r="K948" t="n">
        <v>55.27</v>
      </c>
      <c r="L948" t="n">
        <v>9.5</v>
      </c>
      <c r="M948" t="n">
        <v>7</v>
      </c>
      <c r="N948" t="n">
        <v>47.92</v>
      </c>
      <c r="O948" t="n">
        <v>27082.57</v>
      </c>
      <c r="P948" t="n">
        <v>94.06</v>
      </c>
      <c r="Q948" t="n">
        <v>204.2</v>
      </c>
      <c r="R948" t="n">
        <v>26.87</v>
      </c>
      <c r="S948" t="n">
        <v>17.37</v>
      </c>
      <c r="T948" t="n">
        <v>2634.67</v>
      </c>
      <c r="U948" t="n">
        <v>0.65</v>
      </c>
      <c r="V948" t="n">
        <v>0.75</v>
      </c>
      <c r="W948" t="n">
        <v>1.15</v>
      </c>
      <c r="X948" t="n">
        <v>0.16</v>
      </c>
      <c r="Y948" t="n">
        <v>1</v>
      </c>
      <c r="Z948" t="n">
        <v>10</v>
      </c>
    </row>
    <row r="949">
      <c r="A949" t="n">
        <v>35</v>
      </c>
      <c r="B949" t="n">
        <v>105</v>
      </c>
      <c r="C949" t="inlineStr">
        <is>
          <t xml:space="preserve">CONCLUIDO	</t>
        </is>
      </c>
      <c r="D949" t="n">
        <v>10.2963</v>
      </c>
      <c r="E949" t="n">
        <v>9.710000000000001</v>
      </c>
      <c r="F949" t="n">
        <v>6.82</v>
      </c>
      <c r="G949" t="n">
        <v>51.17</v>
      </c>
      <c r="H949" t="n">
        <v>0.79</v>
      </c>
      <c r="I949" t="n">
        <v>8</v>
      </c>
      <c r="J949" t="n">
        <v>218.1</v>
      </c>
      <c r="K949" t="n">
        <v>55.27</v>
      </c>
      <c r="L949" t="n">
        <v>9.75</v>
      </c>
      <c r="M949" t="n">
        <v>6</v>
      </c>
      <c r="N949" t="n">
        <v>48.08</v>
      </c>
      <c r="O949" t="n">
        <v>27133.18</v>
      </c>
      <c r="P949" t="n">
        <v>93.48999999999999</v>
      </c>
      <c r="Q949" t="n">
        <v>204.14</v>
      </c>
      <c r="R949" t="n">
        <v>25.93</v>
      </c>
      <c r="S949" t="n">
        <v>17.37</v>
      </c>
      <c r="T949" t="n">
        <v>2167.92</v>
      </c>
      <c r="U949" t="n">
        <v>0.67</v>
      </c>
      <c r="V949" t="n">
        <v>0.75</v>
      </c>
      <c r="W949" t="n">
        <v>1.15</v>
      </c>
      <c r="X949" t="n">
        <v>0.13</v>
      </c>
      <c r="Y949" t="n">
        <v>1</v>
      </c>
      <c r="Z949" t="n">
        <v>10</v>
      </c>
    </row>
    <row r="950">
      <c r="A950" t="n">
        <v>36</v>
      </c>
      <c r="B950" t="n">
        <v>105</v>
      </c>
      <c r="C950" t="inlineStr">
        <is>
          <t xml:space="preserve">CONCLUIDO	</t>
        </is>
      </c>
      <c r="D950" t="n">
        <v>10.2998</v>
      </c>
      <c r="E950" t="n">
        <v>9.710000000000001</v>
      </c>
      <c r="F950" t="n">
        <v>6.82</v>
      </c>
      <c r="G950" t="n">
        <v>51.15</v>
      </c>
      <c r="H950" t="n">
        <v>0.8100000000000001</v>
      </c>
      <c r="I950" t="n">
        <v>8</v>
      </c>
      <c r="J950" t="n">
        <v>218.51</v>
      </c>
      <c r="K950" t="n">
        <v>55.27</v>
      </c>
      <c r="L950" t="n">
        <v>10</v>
      </c>
      <c r="M950" t="n">
        <v>6</v>
      </c>
      <c r="N950" t="n">
        <v>48.24</v>
      </c>
      <c r="O950" t="n">
        <v>27183.85</v>
      </c>
      <c r="P950" t="n">
        <v>93.23999999999999</v>
      </c>
      <c r="Q950" t="n">
        <v>204.14</v>
      </c>
      <c r="R950" t="n">
        <v>25.87</v>
      </c>
      <c r="S950" t="n">
        <v>17.37</v>
      </c>
      <c r="T950" t="n">
        <v>2136.41</v>
      </c>
      <c r="U950" t="n">
        <v>0.67</v>
      </c>
      <c r="V950" t="n">
        <v>0.75</v>
      </c>
      <c r="W950" t="n">
        <v>1.15</v>
      </c>
      <c r="X950" t="n">
        <v>0.13</v>
      </c>
      <c r="Y950" t="n">
        <v>1</v>
      </c>
      <c r="Z950" t="n">
        <v>10</v>
      </c>
    </row>
    <row r="951">
      <c r="A951" t="n">
        <v>37</v>
      </c>
      <c r="B951" t="n">
        <v>105</v>
      </c>
      <c r="C951" t="inlineStr">
        <is>
          <t xml:space="preserve">CONCLUIDO	</t>
        </is>
      </c>
      <c r="D951" t="n">
        <v>10.2884</v>
      </c>
      <c r="E951" t="n">
        <v>9.720000000000001</v>
      </c>
      <c r="F951" t="n">
        <v>6.83</v>
      </c>
      <c r="G951" t="n">
        <v>51.23</v>
      </c>
      <c r="H951" t="n">
        <v>0.83</v>
      </c>
      <c r="I951" t="n">
        <v>8</v>
      </c>
      <c r="J951" t="n">
        <v>218.92</v>
      </c>
      <c r="K951" t="n">
        <v>55.27</v>
      </c>
      <c r="L951" t="n">
        <v>10.25</v>
      </c>
      <c r="M951" t="n">
        <v>6</v>
      </c>
      <c r="N951" t="n">
        <v>48.4</v>
      </c>
      <c r="O951" t="n">
        <v>27234.57</v>
      </c>
      <c r="P951" t="n">
        <v>93.16</v>
      </c>
      <c r="Q951" t="n">
        <v>204.15</v>
      </c>
      <c r="R951" t="n">
        <v>26.27</v>
      </c>
      <c r="S951" t="n">
        <v>17.37</v>
      </c>
      <c r="T951" t="n">
        <v>2335.95</v>
      </c>
      <c r="U951" t="n">
        <v>0.66</v>
      </c>
      <c r="V951" t="n">
        <v>0.75</v>
      </c>
      <c r="W951" t="n">
        <v>1.15</v>
      </c>
      <c r="X951" t="n">
        <v>0.14</v>
      </c>
      <c r="Y951" t="n">
        <v>1</v>
      </c>
      <c r="Z951" t="n">
        <v>10</v>
      </c>
    </row>
    <row r="952">
      <c r="A952" t="n">
        <v>38</v>
      </c>
      <c r="B952" t="n">
        <v>105</v>
      </c>
      <c r="C952" t="inlineStr">
        <is>
          <t xml:space="preserve">CONCLUIDO	</t>
        </is>
      </c>
      <c r="D952" t="n">
        <v>10.2913</v>
      </c>
      <c r="E952" t="n">
        <v>9.720000000000001</v>
      </c>
      <c r="F952" t="n">
        <v>6.83</v>
      </c>
      <c r="G952" t="n">
        <v>51.21</v>
      </c>
      <c r="H952" t="n">
        <v>0.85</v>
      </c>
      <c r="I952" t="n">
        <v>8</v>
      </c>
      <c r="J952" t="n">
        <v>219.33</v>
      </c>
      <c r="K952" t="n">
        <v>55.27</v>
      </c>
      <c r="L952" t="n">
        <v>10.5</v>
      </c>
      <c r="M952" t="n">
        <v>6</v>
      </c>
      <c r="N952" t="n">
        <v>48.56</v>
      </c>
      <c r="O952" t="n">
        <v>27285.35</v>
      </c>
      <c r="P952" t="n">
        <v>93.09</v>
      </c>
      <c r="Q952" t="n">
        <v>204.14</v>
      </c>
      <c r="R952" t="n">
        <v>26.12</v>
      </c>
      <c r="S952" t="n">
        <v>17.37</v>
      </c>
      <c r="T952" t="n">
        <v>2260.65</v>
      </c>
      <c r="U952" t="n">
        <v>0.67</v>
      </c>
      <c r="V952" t="n">
        <v>0.75</v>
      </c>
      <c r="W952" t="n">
        <v>1.15</v>
      </c>
      <c r="X952" t="n">
        <v>0.14</v>
      </c>
      <c r="Y952" t="n">
        <v>1</v>
      </c>
      <c r="Z952" t="n">
        <v>10</v>
      </c>
    </row>
    <row r="953">
      <c r="A953" t="n">
        <v>39</v>
      </c>
      <c r="B953" t="n">
        <v>105</v>
      </c>
      <c r="C953" t="inlineStr">
        <is>
          <t xml:space="preserve">CONCLUIDO	</t>
        </is>
      </c>
      <c r="D953" t="n">
        <v>10.2907</v>
      </c>
      <c r="E953" t="n">
        <v>9.720000000000001</v>
      </c>
      <c r="F953" t="n">
        <v>6.83</v>
      </c>
      <c r="G953" t="n">
        <v>51.21</v>
      </c>
      <c r="H953" t="n">
        <v>0.87</v>
      </c>
      <c r="I953" t="n">
        <v>8</v>
      </c>
      <c r="J953" t="n">
        <v>219.75</v>
      </c>
      <c r="K953" t="n">
        <v>55.27</v>
      </c>
      <c r="L953" t="n">
        <v>10.75</v>
      </c>
      <c r="M953" t="n">
        <v>6</v>
      </c>
      <c r="N953" t="n">
        <v>48.72</v>
      </c>
      <c r="O953" t="n">
        <v>27336.19</v>
      </c>
      <c r="P953" t="n">
        <v>92.88</v>
      </c>
      <c r="Q953" t="n">
        <v>204.14</v>
      </c>
      <c r="R953" t="n">
        <v>26.09</v>
      </c>
      <c r="S953" t="n">
        <v>17.37</v>
      </c>
      <c r="T953" t="n">
        <v>2248.84</v>
      </c>
      <c r="U953" t="n">
        <v>0.67</v>
      </c>
      <c r="V953" t="n">
        <v>0.75</v>
      </c>
      <c r="W953" t="n">
        <v>1.15</v>
      </c>
      <c r="X953" t="n">
        <v>0.14</v>
      </c>
      <c r="Y953" t="n">
        <v>1</v>
      </c>
      <c r="Z953" t="n">
        <v>10</v>
      </c>
    </row>
    <row r="954">
      <c r="A954" t="n">
        <v>40</v>
      </c>
      <c r="B954" t="n">
        <v>105</v>
      </c>
      <c r="C954" t="inlineStr">
        <is>
          <t xml:space="preserve">CONCLUIDO	</t>
        </is>
      </c>
      <c r="D954" t="n">
        <v>10.363</v>
      </c>
      <c r="E954" t="n">
        <v>9.65</v>
      </c>
      <c r="F954" t="n">
        <v>6.8</v>
      </c>
      <c r="G954" t="n">
        <v>58.3</v>
      </c>
      <c r="H954" t="n">
        <v>0.89</v>
      </c>
      <c r="I954" t="n">
        <v>7</v>
      </c>
      <c r="J954" t="n">
        <v>220.16</v>
      </c>
      <c r="K954" t="n">
        <v>55.27</v>
      </c>
      <c r="L954" t="n">
        <v>11</v>
      </c>
      <c r="M954" t="n">
        <v>5</v>
      </c>
      <c r="N954" t="n">
        <v>48.89</v>
      </c>
      <c r="O954" t="n">
        <v>27387.08</v>
      </c>
      <c r="P954" t="n">
        <v>92.12</v>
      </c>
      <c r="Q954" t="n">
        <v>204.16</v>
      </c>
      <c r="R954" t="n">
        <v>25.26</v>
      </c>
      <c r="S954" t="n">
        <v>17.37</v>
      </c>
      <c r="T954" t="n">
        <v>1836.44</v>
      </c>
      <c r="U954" t="n">
        <v>0.6899999999999999</v>
      </c>
      <c r="V954" t="n">
        <v>0.75</v>
      </c>
      <c r="W954" t="n">
        <v>1.15</v>
      </c>
      <c r="X954" t="n">
        <v>0.11</v>
      </c>
      <c r="Y954" t="n">
        <v>1</v>
      </c>
      <c r="Z954" t="n">
        <v>10</v>
      </c>
    </row>
    <row r="955">
      <c r="A955" t="n">
        <v>41</v>
      </c>
      <c r="B955" t="n">
        <v>105</v>
      </c>
      <c r="C955" t="inlineStr">
        <is>
          <t xml:space="preserve">CONCLUIDO	</t>
        </is>
      </c>
      <c r="D955" t="n">
        <v>10.3654</v>
      </c>
      <c r="E955" t="n">
        <v>9.65</v>
      </c>
      <c r="F955" t="n">
        <v>6.8</v>
      </c>
      <c r="G955" t="n">
        <v>58.28</v>
      </c>
      <c r="H955" t="n">
        <v>0.91</v>
      </c>
      <c r="I955" t="n">
        <v>7</v>
      </c>
      <c r="J955" t="n">
        <v>220.57</v>
      </c>
      <c r="K955" t="n">
        <v>55.27</v>
      </c>
      <c r="L955" t="n">
        <v>11.25</v>
      </c>
      <c r="M955" t="n">
        <v>5</v>
      </c>
      <c r="N955" t="n">
        <v>49.05</v>
      </c>
      <c r="O955" t="n">
        <v>27438.03</v>
      </c>
      <c r="P955" t="n">
        <v>92.31</v>
      </c>
      <c r="Q955" t="n">
        <v>204.15</v>
      </c>
      <c r="R955" t="n">
        <v>25.26</v>
      </c>
      <c r="S955" t="n">
        <v>17.37</v>
      </c>
      <c r="T955" t="n">
        <v>1836.68</v>
      </c>
      <c r="U955" t="n">
        <v>0.6899999999999999</v>
      </c>
      <c r="V955" t="n">
        <v>0.75</v>
      </c>
      <c r="W955" t="n">
        <v>1.14</v>
      </c>
      <c r="X955" t="n">
        <v>0.11</v>
      </c>
      <c r="Y955" t="n">
        <v>1</v>
      </c>
      <c r="Z955" t="n">
        <v>10</v>
      </c>
    </row>
    <row r="956">
      <c r="A956" t="n">
        <v>42</v>
      </c>
      <c r="B956" t="n">
        <v>105</v>
      </c>
      <c r="C956" t="inlineStr">
        <is>
          <t xml:space="preserve">CONCLUIDO	</t>
        </is>
      </c>
      <c r="D956" t="n">
        <v>10.3588</v>
      </c>
      <c r="E956" t="n">
        <v>9.65</v>
      </c>
      <c r="F956" t="n">
        <v>6.8</v>
      </c>
      <c r="G956" t="n">
        <v>58.33</v>
      </c>
      <c r="H956" t="n">
        <v>0.92</v>
      </c>
      <c r="I956" t="n">
        <v>7</v>
      </c>
      <c r="J956" t="n">
        <v>220.99</v>
      </c>
      <c r="K956" t="n">
        <v>55.27</v>
      </c>
      <c r="L956" t="n">
        <v>11.5</v>
      </c>
      <c r="M956" t="n">
        <v>5</v>
      </c>
      <c r="N956" t="n">
        <v>49.21</v>
      </c>
      <c r="O956" t="n">
        <v>27489.03</v>
      </c>
      <c r="P956" t="n">
        <v>92.59</v>
      </c>
      <c r="Q956" t="n">
        <v>204.17</v>
      </c>
      <c r="R956" t="n">
        <v>25.33</v>
      </c>
      <c r="S956" t="n">
        <v>17.37</v>
      </c>
      <c r="T956" t="n">
        <v>1873.1</v>
      </c>
      <c r="U956" t="n">
        <v>0.6899999999999999</v>
      </c>
      <c r="V956" t="n">
        <v>0.75</v>
      </c>
      <c r="W956" t="n">
        <v>1.15</v>
      </c>
      <c r="X956" t="n">
        <v>0.11</v>
      </c>
      <c r="Y956" t="n">
        <v>1</v>
      </c>
      <c r="Z956" t="n">
        <v>10</v>
      </c>
    </row>
    <row r="957">
      <c r="A957" t="n">
        <v>43</v>
      </c>
      <c r="B957" t="n">
        <v>105</v>
      </c>
      <c r="C957" t="inlineStr">
        <is>
          <t xml:space="preserve">CONCLUIDO	</t>
        </is>
      </c>
      <c r="D957" t="n">
        <v>10.3517</v>
      </c>
      <c r="E957" t="n">
        <v>9.66</v>
      </c>
      <c r="F957" t="n">
        <v>6.81</v>
      </c>
      <c r="G957" t="n">
        <v>58.39</v>
      </c>
      <c r="H957" t="n">
        <v>0.9399999999999999</v>
      </c>
      <c r="I957" t="n">
        <v>7</v>
      </c>
      <c r="J957" t="n">
        <v>221.4</v>
      </c>
      <c r="K957" t="n">
        <v>55.27</v>
      </c>
      <c r="L957" t="n">
        <v>11.75</v>
      </c>
      <c r="M957" t="n">
        <v>5</v>
      </c>
      <c r="N957" t="n">
        <v>49.38</v>
      </c>
      <c r="O957" t="n">
        <v>27540.09</v>
      </c>
      <c r="P957" t="n">
        <v>92.52</v>
      </c>
      <c r="Q957" t="n">
        <v>204.14</v>
      </c>
      <c r="R957" t="n">
        <v>25.63</v>
      </c>
      <c r="S957" t="n">
        <v>17.37</v>
      </c>
      <c r="T957" t="n">
        <v>2020.78</v>
      </c>
      <c r="U957" t="n">
        <v>0.68</v>
      </c>
      <c r="V957" t="n">
        <v>0.75</v>
      </c>
      <c r="W957" t="n">
        <v>1.15</v>
      </c>
      <c r="X957" t="n">
        <v>0.12</v>
      </c>
      <c r="Y957" t="n">
        <v>1</v>
      </c>
      <c r="Z957" t="n">
        <v>10</v>
      </c>
    </row>
    <row r="958">
      <c r="A958" t="n">
        <v>44</v>
      </c>
      <c r="B958" t="n">
        <v>105</v>
      </c>
      <c r="C958" t="inlineStr">
        <is>
          <t xml:space="preserve">CONCLUIDO	</t>
        </is>
      </c>
      <c r="D958" t="n">
        <v>10.3517</v>
      </c>
      <c r="E958" t="n">
        <v>9.66</v>
      </c>
      <c r="F958" t="n">
        <v>6.81</v>
      </c>
      <c r="G958" t="n">
        <v>58.39</v>
      </c>
      <c r="H958" t="n">
        <v>0.96</v>
      </c>
      <c r="I958" t="n">
        <v>7</v>
      </c>
      <c r="J958" t="n">
        <v>221.81</v>
      </c>
      <c r="K958" t="n">
        <v>55.27</v>
      </c>
      <c r="L958" t="n">
        <v>12</v>
      </c>
      <c r="M958" t="n">
        <v>5</v>
      </c>
      <c r="N958" t="n">
        <v>49.54</v>
      </c>
      <c r="O958" t="n">
        <v>27591.21</v>
      </c>
      <c r="P958" t="n">
        <v>92.48</v>
      </c>
      <c r="Q958" t="n">
        <v>204.14</v>
      </c>
      <c r="R958" t="n">
        <v>25.55</v>
      </c>
      <c r="S958" t="n">
        <v>17.37</v>
      </c>
      <c r="T958" t="n">
        <v>1984.17</v>
      </c>
      <c r="U958" t="n">
        <v>0.68</v>
      </c>
      <c r="V958" t="n">
        <v>0.75</v>
      </c>
      <c r="W958" t="n">
        <v>1.15</v>
      </c>
      <c r="X958" t="n">
        <v>0.12</v>
      </c>
      <c r="Y958" t="n">
        <v>1</v>
      </c>
      <c r="Z958" t="n">
        <v>10</v>
      </c>
    </row>
    <row r="959">
      <c r="A959" t="n">
        <v>45</v>
      </c>
      <c r="B959" t="n">
        <v>105</v>
      </c>
      <c r="C959" t="inlineStr">
        <is>
          <t xml:space="preserve">CONCLUIDO	</t>
        </is>
      </c>
      <c r="D959" t="n">
        <v>10.3517</v>
      </c>
      <c r="E959" t="n">
        <v>9.66</v>
      </c>
      <c r="F959" t="n">
        <v>6.81</v>
      </c>
      <c r="G959" t="n">
        <v>58.39</v>
      </c>
      <c r="H959" t="n">
        <v>0.98</v>
      </c>
      <c r="I959" t="n">
        <v>7</v>
      </c>
      <c r="J959" t="n">
        <v>222.23</v>
      </c>
      <c r="K959" t="n">
        <v>55.27</v>
      </c>
      <c r="L959" t="n">
        <v>12.25</v>
      </c>
      <c r="M959" t="n">
        <v>5</v>
      </c>
      <c r="N959" t="n">
        <v>49.71</v>
      </c>
      <c r="O959" t="n">
        <v>27642.51</v>
      </c>
      <c r="P959" t="n">
        <v>92.20999999999999</v>
      </c>
      <c r="Q959" t="n">
        <v>204.14</v>
      </c>
      <c r="R959" t="n">
        <v>25.66</v>
      </c>
      <c r="S959" t="n">
        <v>17.37</v>
      </c>
      <c r="T959" t="n">
        <v>2037.23</v>
      </c>
      <c r="U959" t="n">
        <v>0.68</v>
      </c>
      <c r="V959" t="n">
        <v>0.75</v>
      </c>
      <c r="W959" t="n">
        <v>1.15</v>
      </c>
      <c r="X959" t="n">
        <v>0.12</v>
      </c>
      <c r="Y959" t="n">
        <v>1</v>
      </c>
      <c r="Z959" t="n">
        <v>10</v>
      </c>
    </row>
    <row r="960">
      <c r="A960" t="n">
        <v>46</v>
      </c>
      <c r="B960" t="n">
        <v>105</v>
      </c>
      <c r="C960" t="inlineStr">
        <is>
          <t xml:space="preserve">CONCLUIDO	</t>
        </is>
      </c>
      <c r="D960" t="n">
        <v>10.3451</v>
      </c>
      <c r="E960" t="n">
        <v>9.67</v>
      </c>
      <c r="F960" t="n">
        <v>6.82</v>
      </c>
      <c r="G960" t="n">
        <v>58.44</v>
      </c>
      <c r="H960" t="n">
        <v>1</v>
      </c>
      <c r="I960" t="n">
        <v>7</v>
      </c>
      <c r="J960" t="n">
        <v>222.65</v>
      </c>
      <c r="K960" t="n">
        <v>55.27</v>
      </c>
      <c r="L960" t="n">
        <v>12.5</v>
      </c>
      <c r="M960" t="n">
        <v>5</v>
      </c>
      <c r="N960" t="n">
        <v>49.87</v>
      </c>
      <c r="O960" t="n">
        <v>27693.75</v>
      </c>
      <c r="P960" t="n">
        <v>92.01000000000001</v>
      </c>
      <c r="Q960" t="n">
        <v>204.15</v>
      </c>
      <c r="R960" t="n">
        <v>25.81</v>
      </c>
      <c r="S960" t="n">
        <v>17.37</v>
      </c>
      <c r="T960" t="n">
        <v>2110.02</v>
      </c>
      <c r="U960" t="n">
        <v>0.67</v>
      </c>
      <c r="V960" t="n">
        <v>0.75</v>
      </c>
      <c r="W960" t="n">
        <v>1.15</v>
      </c>
      <c r="X960" t="n">
        <v>0.13</v>
      </c>
      <c r="Y960" t="n">
        <v>1</v>
      </c>
      <c r="Z960" t="n">
        <v>10</v>
      </c>
    </row>
    <row r="961">
      <c r="A961" t="n">
        <v>47</v>
      </c>
      <c r="B961" t="n">
        <v>105</v>
      </c>
      <c r="C961" t="inlineStr">
        <is>
          <t xml:space="preserve">CONCLUIDO	</t>
        </is>
      </c>
      <c r="D961" t="n">
        <v>10.3514</v>
      </c>
      <c r="E961" t="n">
        <v>9.66</v>
      </c>
      <c r="F961" t="n">
        <v>6.81</v>
      </c>
      <c r="G961" t="n">
        <v>58.39</v>
      </c>
      <c r="H961" t="n">
        <v>1.02</v>
      </c>
      <c r="I961" t="n">
        <v>7</v>
      </c>
      <c r="J961" t="n">
        <v>223.06</v>
      </c>
      <c r="K961" t="n">
        <v>55.27</v>
      </c>
      <c r="L961" t="n">
        <v>12.75</v>
      </c>
      <c r="M961" t="n">
        <v>5</v>
      </c>
      <c r="N961" t="n">
        <v>50.04</v>
      </c>
      <c r="O961" t="n">
        <v>27745.04</v>
      </c>
      <c r="P961" t="n">
        <v>91.68000000000001</v>
      </c>
      <c r="Q961" t="n">
        <v>204.14</v>
      </c>
      <c r="R961" t="n">
        <v>25.66</v>
      </c>
      <c r="S961" t="n">
        <v>17.37</v>
      </c>
      <c r="T961" t="n">
        <v>2036.58</v>
      </c>
      <c r="U961" t="n">
        <v>0.68</v>
      </c>
      <c r="V961" t="n">
        <v>0.75</v>
      </c>
      <c r="W961" t="n">
        <v>1.15</v>
      </c>
      <c r="X961" t="n">
        <v>0.12</v>
      </c>
      <c r="Y961" t="n">
        <v>1</v>
      </c>
      <c r="Z961" t="n">
        <v>10</v>
      </c>
    </row>
    <row r="962">
      <c r="A962" t="n">
        <v>48</v>
      </c>
      <c r="B962" t="n">
        <v>105</v>
      </c>
      <c r="C962" t="inlineStr">
        <is>
          <t xml:space="preserve">CONCLUIDO	</t>
        </is>
      </c>
      <c r="D962" t="n">
        <v>10.3555</v>
      </c>
      <c r="E962" t="n">
        <v>9.66</v>
      </c>
      <c r="F962" t="n">
        <v>6.81</v>
      </c>
      <c r="G962" t="n">
        <v>58.35</v>
      </c>
      <c r="H962" t="n">
        <v>1.03</v>
      </c>
      <c r="I962" t="n">
        <v>7</v>
      </c>
      <c r="J962" t="n">
        <v>223.48</v>
      </c>
      <c r="K962" t="n">
        <v>55.27</v>
      </c>
      <c r="L962" t="n">
        <v>13</v>
      </c>
      <c r="M962" t="n">
        <v>5</v>
      </c>
      <c r="N962" t="n">
        <v>50.21</v>
      </c>
      <c r="O962" t="n">
        <v>27796.39</v>
      </c>
      <c r="P962" t="n">
        <v>91.3</v>
      </c>
      <c r="Q962" t="n">
        <v>204.15</v>
      </c>
      <c r="R962" t="n">
        <v>25.39</v>
      </c>
      <c r="S962" t="n">
        <v>17.37</v>
      </c>
      <c r="T962" t="n">
        <v>1902.09</v>
      </c>
      <c r="U962" t="n">
        <v>0.68</v>
      </c>
      <c r="V962" t="n">
        <v>0.75</v>
      </c>
      <c r="W962" t="n">
        <v>1.15</v>
      </c>
      <c r="X962" t="n">
        <v>0.12</v>
      </c>
      <c r="Y962" t="n">
        <v>1</v>
      </c>
      <c r="Z962" t="n">
        <v>10</v>
      </c>
    </row>
    <row r="963">
      <c r="A963" t="n">
        <v>49</v>
      </c>
      <c r="B963" t="n">
        <v>105</v>
      </c>
      <c r="C963" t="inlineStr">
        <is>
          <t xml:space="preserve">CONCLUIDO	</t>
        </is>
      </c>
      <c r="D963" t="n">
        <v>10.4251</v>
      </c>
      <c r="E963" t="n">
        <v>9.59</v>
      </c>
      <c r="F963" t="n">
        <v>6.78</v>
      </c>
      <c r="G963" t="n">
        <v>67.84</v>
      </c>
      <c r="H963" t="n">
        <v>1.05</v>
      </c>
      <c r="I963" t="n">
        <v>6</v>
      </c>
      <c r="J963" t="n">
        <v>223.89</v>
      </c>
      <c r="K963" t="n">
        <v>55.27</v>
      </c>
      <c r="L963" t="n">
        <v>13.25</v>
      </c>
      <c r="M963" t="n">
        <v>4</v>
      </c>
      <c r="N963" t="n">
        <v>50.37</v>
      </c>
      <c r="O963" t="n">
        <v>27847.8</v>
      </c>
      <c r="P963" t="n">
        <v>90.94</v>
      </c>
      <c r="Q963" t="n">
        <v>204.14</v>
      </c>
      <c r="R963" t="n">
        <v>24.64</v>
      </c>
      <c r="S963" t="n">
        <v>17.37</v>
      </c>
      <c r="T963" t="n">
        <v>1534.06</v>
      </c>
      <c r="U963" t="n">
        <v>0.71</v>
      </c>
      <c r="V963" t="n">
        <v>0.75</v>
      </c>
      <c r="W963" t="n">
        <v>1.15</v>
      </c>
      <c r="X963" t="n">
        <v>0.09</v>
      </c>
      <c r="Y963" t="n">
        <v>1</v>
      </c>
      <c r="Z963" t="n">
        <v>10</v>
      </c>
    </row>
    <row r="964">
      <c r="A964" t="n">
        <v>50</v>
      </c>
      <c r="B964" t="n">
        <v>105</v>
      </c>
      <c r="C964" t="inlineStr">
        <is>
          <t xml:space="preserve">CONCLUIDO	</t>
        </is>
      </c>
      <c r="D964" t="n">
        <v>10.4188</v>
      </c>
      <c r="E964" t="n">
        <v>9.6</v>
      </c>
      <c r="F964" t="n">
        <v>6.79</v>
      </c>
      <c r="G964" t="n">
        <v>67.90000000000001</v>
      </c>
      <c r="H964" t="n">
        <v>1.07</v>
      </c>
      <c r="I964" t="n">
        <v>6</v>
      </c>
      <c r="J964" t="n">
        <v>224.31</v>
      </c>
      <c r="K964" t="n">
        <v>55.27</v>
      </c>
      <c r="L964" t="n">
        <v>13.5</v>
      </c>
      <c r="M964" t="n">
        <v>4</v>
      </c>
      <c r="N964" t="n">
        <v>50.54</v>
      </c>
      <c r="O964" t="n">
        <v>27899.27</v>
      </c>
      <c r="P964" t="n">
        <v>90.97</v>
      </c>
      <c r="Q964" t="n">
        <v>204.14</v>
      </c>
      <c r="R964" t="n">
        <v>24.85</v>
      </c>
      <c r="S964" t="n">
        <v>17.37</v>
      </c>
      <c r="T964" t="n">
        <v>1637.7</v>
      </c>
      <c r="U964" t="n">
        <v>0.7</v>
      </c>
      <c r="V964" t="n">
        <v>0.75</v>
      </c>
      <c r="W964" t="n">
        <v>1.15</v>
      </c>
      <c r="X964" t="n">
        <v>0.1</v>
      </c>
      <c r="Y964" t="n">
        <v>1</v>
      </c>
      <c r="Z964" t="n">
        <v>10</v>
      </c>
    </row>
    <row r="965">
      <c r="A965" t="n">
        <v>51</v>
      </c>
      <c r="B965" t="n">
        <v>105</v>
      </c>
      <c r="C965" t="inlineStr">
        <is>
          <t xml:space="preserve">CONCLUIDO	</t>
        </is>
      </c>
      <c r="D965" t="n">
        <v>10.4212</v>
      </c>
      <c r="E965" t="n">
        <v>9.6</v>
      </c>
      <c r="F965" t="n">
        <v>6.79</v>
      </c>
      <c r="G965" t="n">
        <v>67.88</v>
      </c>
      <c r="H965" t="n">
        <v>1.09</v>
      </c>
      <c r="I965" t="n">
        <v>6</v>
      </c>
      <c r="J965" t="n">
        <v>224.73</v>
      </c>
      <c r="K965" t="n">
        <v>55.27</v>
      </c>
      <c r="L965" t="n">
        <v>13.75</v>
      </c>
      <c r="M965" t="n">
        <v>4</v>
      </c>
      <c r="N965" t="n">
        <v>50.71</v>
      </c>
      <c r="O965" t="n">
        <v>27950.8</v>
      </c>
      <c r="P965" t="n">
        <v>91.08</v>
      </c>
      <c r="Q965" t="n">
        <v>204.14</v>
      </c>
      <c r="R965" t="n">
        <v>24.87</v>
      </c>
      <c r="S965" t="n">
        <v>17.37</v>
      </c>
      <c r="T965" t="n">
        <v>1647.08</v>
      </c>
      <c r="U965" t="n">
        <v>0.7</v>
      </c>
      <c r="V965" t="n">
        <v>0.75</v>
      </c>
      <c r="W965" t="n">
        <v>1.15</v>
      </c>
      <c r="X965" t="n">
        <v>0.1</v>
      </c>
      <c r="Y965" t="n">
        <v>1</v>
      </c>
      <c r="Z965" t="n">
        <v>10</v>
      </c>
    </row>
    <row r="966">
      <c r="A966" t="n">
        <v>52</v>
      </c>
      <c r="B966" t="n">
        <v>105</v>
      </c>
      <c r="C966" t="inlineStr">
        <is>
          <t xml:space="preserve">CONCLUIDO	</t>
        </is>
      </c>
      <c r="D966" t="n">
        <v>10.4203</v>
      </c>
      <c r="E966" t="n">
        <v>9.6</v>
      </c>
      <c r="F966" t="n">
        <v>6.79</v>
      </c>
      <c r="G966" t="n">
        <v>67.89</v>
      </c>
      <c r="H966" t="n">
        <v>1.11</v>
      </c>
      <c r="I966" t="n">
        <v>6</v>
      </c>
      <c r="J966" t="n">
        <v>225.15</v>
      </c>
      <c r="K966" t="n">
        <v>55.27</v>
      </c>
      <c r="L966" t="n">
        <v>14</v>
      </c>
      <c r="M966" t="n">
        <v>4</v>
      </c>
      <c r="N966" t="n">
        <v>50.88</v>
      </c>
      <c r="O966" t="n">
        <v>28002.38</v>
      </c>
      <c r="P966" t="n">
        <v>91.06999999999999</v>
      </c>
      <c r="Q966" t="n">
        <v>204.14</v>
      </c>
      <c r="R966" t="n">
        <v>24.98</v>
      </c>
      <c r="S966" t="n">
        <v>17.37</v>
      </c>
      <c r="T966" t="n">
        <v>1702.03</v>
      </c>
      <c r="U966" t="n">
        <v>0.7</v>
      </c>
      <c r="V966" t="n">
        <v>0.75</v>
      </c>
      <c r="W966" t="n">
        <v>1.14</v>
      </c>
      <c r="X966" t="n">
        <v>0.1</v>
      </c>
      <c r="Y966" t="n">
        <v>1</v>
      </c>
      <c r="Z966" t="n">
        <v>10</v>
      </c>
    </row>
    <row r="967">
      <c r="A967" t="n">
        <v>53</v>
      </c>
      <c r="B967" t="n">
        <v>105</v>
      </c>
      <c r="C967" t="inlineStr">
        <is>
          <t xml:space="preserve">CONCLUIDO	</t>
        </is>
      </c>
      <c r="D967" t="n">
        <v>10.4296</v>
      </c>
      <c r="E967" t="n">
        <v>9.59</v>
      </c>
      <c r="F967" t="n">
        <v>6.78</v>
      </c>
      <c r="G967" t="n">
        <v>67.8</v>
      </c>
      <c r="H967" t="n">
        <v>1.12</v>
      </c>
      <c r="I967" t="n">
        <v>6</v>
      </c>
      <c r="J967" t="n">
        <v>225.57</v>
      </c>
      <c r="K967" t="n">
        <v>55.27</v>
      </c>
      <c r="L967" t="n">
        <v>14.25</v>
      </c>
      <c r="M967" t="n">
        <v>4</v>
      </c>
      <c r="N967" t="n">
        <v>51.04</v>
      </c>
      <c r="O967" t="n">
        <v>28054.03</v>
      </c>
      <c r="P967" t="n">
        <v>90.84999999999999</v>
      </c>
      <c r="Q967" t="n">
        <v>204.14</v>
      </c>
      <c r="R967" t="n">
        <v>24.61</v>
      </c>
      <c r="S967" t="n">
        <v>17.37</v>
      </c>
      <c r="T967" t="n">
        <v>1518.49</v>
      </c>
      <c r="U967" t="n">
        <v>0.71</v>
      </c>
      <c r="V967" t="n">
        <v>0.75</v>
      </c>
      <c r="W967" t="n">
        <v>1.14</v>
      </c>
      <c r="X967" t="n">
        <v>0.09</v>
      </c>
      <c r="Y967" t="n">
        <v>1</v>
      </c>
      <c r="Z967" t="n">
        <v>10</v>
      </c>
    </row>
    <row r="968">
      <c r="A968" t="n">
        <v>54</v>
      </c>
      <c r="B968" t="n">
        <v>105</v>
      </c>
      <c r="C968" t="inlineStr">
        <is>
          <t xml:space="preserve">CONCLUIDO	</t>
        </is>
      </c>
      <c r="D968" t="n">
        <v>10.4248</v>
      </c>
      <c r="E968" t="n">
        <v>9.59</v>
      </c>
      <c r="F968" t="n">
        <v>6.78</v>
      </c>
      <c r="G968" t="n">
        <v>67.84</v>
      </c>
      <c r="H968" t="n">
        <v>1.14</v>
      </c>
      <c r="I968" t="n">
        <v>6</v>
      </c>
      <c r="J968" t="n">
        <v>225.99</v>
      </c>
      <c r="K968" t="n">
        <v>55.27</v>
      </c>
      <c r="L968" t="n">
        <v>14.5</v>
      </c>
      <c r="M968" t="n">
        <v>4</v>
      </c>
      <c r="N968" t="n">
        <v>51.21</v>
      </c>
      <c r="O968" t="n">
        <v>28105.73</v>
      </c>
      <c r="P968" t="n">
        <v>90.59999999999999</v>
      </c>
      <c r="Q968" t="n">
        <v>204.14</v>
      </c>
      <c r="R968" t="n">
        <v>24.75</v>
      </c>
      <c r="S968" t="n">
        <v>17.37</v>
      </c>
      <c r="T968" t="n">
        <v>1584.99</v>
      </c>
      <c r="U968" t="n">
        <v>0.7</v>
      </c>
      <c r="V968" t="n">
        <v>0.75</v>
      </c>
      <c r="W968" t="n">
        <v>1.15</v>
      </c>
      <c r="X968" t="n">
        <v>0.09</v>
      </c>
      <c r="Y968" t="n">
        <v>1</v>
      </c>
      <c r="Z968" t="n">
        <v>10</v>
      </c>
    </row>
    <row r="969">
      <c r="A969" t="n">
        <v>55</v>
      </c>
      <c r="B969" t="n">
        <v>105</v>
      </c>
      <c r="C969" t="inlineStr">
        <is>
          <t xml:space="preserve">CONCLUIDO	</t>
        </is>
      </c>
      <c r="D969" t="n">
        <v>10.4158</v>
      </c>
      <c r="E969" t="n">
        <v>9.6</v>
      </c>
      <c r="F969" t="n">
        <v>6.79</v>
      </c>
      <c r="G969" t="n">
        <v>67.93000000000001</v>
      </c>
      <c r="H969" t="n">
        <v>1.16</v>
      </c>
      <c r="I969" t="n">
        <v>6</v>
      </c>
      <c r="J969" t="n">
        <v>226.41</v>
      </c>
      <c r="K969" t="n">
        <v>55.27</v>
      </c>
      <c r="L969" t="n">
        <v>14.75</v>
      </c>
      <c r="M969" t="n">
        <v>4</v>
      </c>
      <c r="N969" t="n">
        <v>51.38</v>
      </c>
      <c r="O969" t="n">
        <v>28157.49</v>
      </c>
      <c r="P969" t="n">
        <v>90.62</v>
      </c>
      <c r="Q969" t="n">
        <v>204.16</v>
      </c>
      <c r="R969" t="n">
        <v>24.98</v>
      </c>
      <c r="S969" t="n">
        <v>17.37</v>
      </c>
      <c r="T969" t="n">
        <v>1700.51</v>
      </c>
      <c r="U969" t="n">
        <v>0.7</v>
      </c>
      <c r="V969" t="n">
        <v>0.75</v>
      </c>
      <c r="W969" t="n">
        <v>1.15</v>
      </c>
      <c r="X969" t="n">
        <v>0.1</v>
      </c>
      <c r="Y969" t="n">
        <v>1</v>
      </c>
      <c r="Z969" t="n">
        <v>10</v>
      </c>
    </row>
    <row r="970">
      <c r="A970" t="n">
        <v>56</v>
      </c>
      <c r="B970" t="n">
        <v>105</v>
      </c>
      <c r="C970" t="inlineStr">
        <is>
          <t xml:space="preserve">CONCLUIDO	</t>
        </is>
      </c>
      <c r="D970" t="n">
        <v>10.4176</v>
      </c>
      <c r="E970" t="n">
        <v>9.6</v>
      </c>
      <c r="F970" t="n">
        <v>6.79</v>
      </c>
      <c r="G970" t="n">
        <v>67.91</v>
      </c>
      <c r="H970" t="n">
        <v>1.18</v>
      </c>
      <c r="I970" t="n">
        <v>6</v>
      </c>
      <c r="J970" t="n">
        <v>226.83</v>
      </c>
      <c r="K970" t="n">
        <v>55.27</v>
      </c>
      <c r="L970" t="n">
        <v>15</v>
      </c>
      <c r="M970" t="n">
        <v>4</v>
      </c>
      <c r="N970" t="n">
        <v>51.55</v>
      </c>
      <c r="O970" t="n">
        <v>28209.31</v>
      </c>
      <c r="P970" t="n">
        <v>90.31999999999999</v>
      </c>
      <c r="Q970" t="n">
        <v>204.14</v>
      </c>
      <c r="R970" t="n">
        <v>24.95</v>
      </c>
      <c r="S970" t="n">
        <v>17.37</v>
      </c>
      <c r="T970" t="n">
        <v>1685.18</v>
      </c>
      <c r="U970" t="n">
        <v>0.7</v>
      </c>
      <c r="V970" t="n">
        <v>0.75</v>
      </c>
      <c r="W970" t="n">
        <v>1.15</v>
      </c>
      <c r="X970" t="n">
        <v>0.1</v>
      </c>
      <c r="Y970" t="n">
        <v>1</v>
      </c>
      <c r="Z970" t="n">
        <v>10</v>
      </c>
    </row>
    <row r="971">
      <c r="A971" t="n">
        <v>57</v>
      </c>
      <c r="B971" t="n">
        <v>105</v>
      </c>
      <c r="C971" t="inlineStr">
        <is>
          <t xml:space="preserve">CONCLUIDO	</t>
        </is>
      </c>
      <c r="D971" t="n">
        <v>10.4188</v>
      </c>
      <c r="E971" t="n">
        <v>9.6</v>
      </c>
      <c r="F971" t="n">
        <v>6.79</v>
      </c>
      <c r="G971" t="n">
        <v>67.90000000000001</v>
      </c>
      <c r="H971" t="n">
        <v>1.19</v>
      </c>
      <c r="I971" t="n">
        <v>6</v>
      </c>
      <c r="J971" t="n">
        <v>227.25</v>
      </c>
      <c r="K971" t="n">
        <v>55.27</v>
      </c>
      <c r="L971" t="n">
        <v>15.25</v>
      </c>
      <c r="M971" t="n">
        <v>4</v>
      </c>
      <c r="N971" t="n">
        <v>51.72</v>
      </c>
      <c r="O971" t="n">
        <v>28261.2</v>
      </c>
      <c r="P971" t="n">
        <v>90.06</v>
      </c>
      <c r="Q971" t="n">
        <v>204.14</v>
      </c>
      <c r="R971" t="n">
        <v>24.91</v>
      </c>
      <c r="S971" t="n">
        <v>17.37</v>
      </c>
      <c r="T971" t="n">
        <v>1666.21</v>
      </c>
      <c r="U971" t="n">
        <v>0.7</v>
      </c>
      <c r="V971" t="n">
        <v>0.75</v>
      </c>
      <c r="W971" t="n">
        <v>1.15</v>
      </c>
      <c r="X971" t="n">
        <v>0.1</v>
      </c>
      <c r="Y971" t="n">
        <v>1</v>
      </c>
      <c r="Z971" t="n">
        <v>10</v>
      </c>
    </row>
    <row r="972">
      <c r="A972" t="n">
        <v>58</v>
      </c>
      <c r="B972" t="n">
        <v>105</v>
      </c>
      <c r="C972" t="inlineStr">
        <is>
          <t xml:space="preserve">CONCLUIDO	</t>
        </is>
      </c>
      <c r="D972" t="n">
        <v>10.4251</v>
      </c>
      <c r="E972" t="n">
        <v>9.59</v>
      </c>
      <c r="F972" t="n">
        <v>6.78</v>
      </c>
      <c r="G972" t="n">
        <v>67.84</v>
      </c>
      <c r="H972" t="n">
        <v>1.21</v>
      </c>
      <c r="I972" t="n">
        <v>6</v>
      </c>
      <c r="J972" t="n">
        <v>227.67</v>
      </c>
      <c r="K972" t="n">
        <v>55.27</v>
      </c>
      <c r="L972" t="n">
        <v>15.5</v>
      </c>
      <c r="M972" t="n">
        <v>4</v>
      </c>
      <c r="N972" t="n">
        <v>51.9</v>
      </c>
      <c r="O972" t="n">
        <v>28313.14</v>
      </c>
      <c r="P972" t="n">
        <v>89.95</v>
      </c>
      <c r="Q972" t="n">
        <v>204.14</v>
      </c>
      <c r="R972" t="n">
        <v>24.77</v>
      </c>
      <c r="S972" t="n">
        <v>17.37</v>
      </c>
      <c r="T972" t="n">
        <v>1595.88</v>
      </c>
      <c r="U972" t="n">
        <v>0.7</v>
      </c>
      <c r="V972" t="n">
        <v>0.75</v>
      </c>
      <c r="W972" t="n">
        <v>1.14</v>
      </c>
      <c r="X972" t="n">
        <v>0.09</v>
      </c>
      <c r="Y972" t="n">
        <v>1</v>
      </c>
      <c r="Z972" t="n">
        <v>10</v>
      </c>
    </row>
    <row r="973">
      <c r="A973" t="n">
        <v>59</v>
      </c>
      <c r="B973" t="n">
        <v>105</v>
      </c>
      <c r="C973" t="inlineStr">
        <is>
          <t xml:space="preserve">CONCLUIDO	</t>
        </is>
      </c>
      <c r="D973" t="n">
        <v>10.4149</v>
      </c>
      <c r="E973" t="n">
        <v>9.6</v>
      </c>
      <c r="F973" t="n">
        <v>6.79</v>
      </c>
      <c r="G973" t="n">
        <v>67.94</v>
      </c>
      <c r="H973" t="n">
        <v>1.23</v>
      </c>
      <c r="I973" t="n">
        <v>6</v>
      </c>
      <c r="J973" t="n">
        <v>228.09</v>
      </c>
      <c r="K973" t="n">
        <v>55.27</v>
      </c>
      <c r="L973" t="n">
        <v>15.75</v>
      </c>
      <c r="M973" t="n">
        <v>4</v>
      </c>
      <c r="N973" t="n">
        <v>52.07</v>
      </c>
      <c r="O973" t="n">
        <v>28365.14</v>
      </c>
      <c r="P973" t="n">
        <v>89.62</v>
      </c>
      <c r="Q973" t="n">
        <v>204.14</v>
      </c>
      <c r="R973" t="n">
        <v>25.09</v>
      </c>
      <c r="S973" t="n">
        <v>17.37</v>
      </c>
      <c r="T973" t="n">
        <v>1755.84</v>
      </c>
      <c r="U973" t="n">
        <v>0.6899999999999999</v>
      </c>
      <c r="V973" t="n">
        <v>0.75</v>
      </c>
      <c r="W973" t="n">
        <v>1.14</v>
      </c>
      <c r="X973" t="n">
        <v>0.1</v>
      </c>
      <c r="Y973" t="n">
        <v>1</v>
      </c>
      <c r="Z973" t="n">
        <v>10</v>
      </c>
    </row>
    <row r="974">
      <c r="A974" t="n">
        <v>60</v>
      </c>
      <c r="B974" t="n">
        <v>105</v>
      </c>
      <c r="C974" t="inlineStr">
        <is>
          <t xml:space="preserve">CONCLUIDO	</t>
        </is>
      </c>
      <c r="D974" t="n">
        <v>10.4861</v>
      </c>
      <c r="E974" t="n">
        <v>9.539999999999999</v>
      </c>
      <c r="F974" t="n">
        <v>6.77</v>
      </c>
      <c r="G974" t="n">
        <v>81.23</v>
      </c>
      <c r="H974" t="n">
        <v>1.24</v>
      </c>
      <c r="I974" t="n">
        <v>5</v>
      </c>
      <c r="J974" t="n">
        <v>228.51</v>
      </c>
      <c r="K974" t="n">
        <v>55.27</v>
      </c>
      <c r="L974" t="n">
        <v>16</v>
      </c>
      <c r="M974" t="n">
        <v>3</v>
      </c>
      <c r="N974" t="n">
        <v>52.24</v>
      </c>
      <c r="O974" t="n">
        <v>28417.2</v>
      </c>
      <c r="P974" t="n">
        <v>88.86</v>
      </c>
      <c r="Q974" t="n">
        <v>204.14</v>
      </c>
      <c r="R974" t="n">
        <v>24.28</v>
      </c>
      <c r="S974" t="n">
        <v>17.37</v>
      </c>
      <c r="T974" t="n">
        <v>1357.16</v>
      </c>
      <c r="U974" t="n">
        <v>0.72</v>
      </c>
      <c r="V974" t="n">
        <v>0.75</v>
      </c>
      <c r="W974" t="n">
        <v>1.14</v>
      </c>
      <c r="X974" t="n">
        <v>0.08</v>
      </c>
      <c r="Y974" t="n">
        <v>1</v>
      </c>
      <c r="Z974" t="n">
        <v>10</v>
      </c>
    </row>
    <row r="975">
      <c r="A975" t="n">
        <v>61</v>
      </c>
      <c r="B975" t="n">
        <v>105</v>
      </c>
      <c r="C975" t="inlineStr">
        <is>
          <t xml:space="preserve">CONCLUIDO	</t>
        </is>
      </c>
      <c r="D975" t="n">
        <v>10.4807</v>
      </c>
      <c r="E975" t="n">
        <v>9.539999999999999</v>
      </c>
      <c r="F975" t="n">
        <v>6.77</v>
      </c>
      <c r="G975" t="n">
        <v>81.29000000000001</v>
      </c>
      <c r="H975" t="n">
        <v>1.26</v>
      </c>
      <c r="I975" t="n">
        <v>5</v>
      </c>
      <c r="J975" t="n">
        <v>228.93</v>
      </c>
      <c r="K975" t="n">
        <v>55.27</v>
      </c>
      <c r="L975" t="n">
        <v>16.25</v>
      </c>
      <c r="M975" t="n">
        <v>3</v>
      </c>
      <c r="N975" t="n">
        <v>52.41</v>
      </c>
      <c r="O975" t="n">
        <v>28469.32</v>
      </c>
      <c r="P975" t="n">
        <v>89.23999999999999</v>
      </c>
      <c r="Q975" t="n">
        <v>204.14</v>
      </c>
      <c r="R975" t="n">
        <v>24.42</v>
      </c>
      <c r="S975" t="n">
        <v>17.37</v>
      </c>
      <c r="T975" t="n">
        <v>1427.55</v>
      </c>
      <c r="U975" t="n">
        <v>0.71</v>
      </c>
      <c r="V975" t="n">
        <v>0.75</v>
      </c>
      <c r="W975" t="n">
        <v>1.14</v>
      </c>
      <c r="X975" t="n">
        <v>0.08</v>
      </c>
      <c r="Y975" t="n">
        <v>1</v>
      </c>
      <c r="Z975" t="n">
        <v>10</v>
      </c>
    </row>
    <row r="976">
      <c r="A976" t="n">
        <v>62</v>
      </c>
      <c r="B976" t="n">
        <v>105</v>
      </c>
      <c r="C976" t="inlineStr">
        <is>
          <t xml:space="preserve">CONCLUIDO	</t>
        </is>
      </c>
      <c r="D976" t="n">
        <v>10.4816</v>
      </c>
      <c r="E976" t="n">
        <v>9.539999999999999</v>
      </c>
      <c r="F976" t="n">
        <v>6.77</v>
      </c>
      <c r="G976" t="n">
        <v>81.28</v>
      </c>
      <c r="H976" t="n">
        <v>1.28</v>
      </c>
      <c r="I976" t="n">
        <v>5</v>
      </c>
      <c r="J976" t="n">
        <v>229.36</v>
      </c>
      <c r="K976" t="n">
        <v>55.27</v>
      </c>
      <c r="L976" t="n">
        <v>16.5</v>
      </c>
      <c r="M976" t="n">
        <v>3</v>
      </c>
      <c r="N976" t="n">
        <v>52.58</v>
      </c>
      <c r="O976" t="n">
        <v>28521.51</v>
      </c>
      <c r="P976" t="n">
        <v>89.38</v>
      </c>
      <c r="Q976" t="n">
        <v>204.14</v>
      </c>
      <c r="R976" t="n">
        <v>24.47</v>
      </c>
      <c r="S976" t="n">
        <v>17.37</v>
      </c>
      <c r="T976" t="n">
        <v>1452.82</v>
      </c>
      <c r="U976" t="n">
        <v>0.71</v>
      </c>
      <c r="V976" t="n">
        <v>0.75</v>
      </c>
      <c r="W976" t="n">
        <v>1.14</v>
      </c>
      <c r="X976" t="n">
        <v>0.08</v>
      </c>
      <c r="Y976" t="n">
        <v>1</v>
      </c>
      <c r="Z976" t="n">
        <v>10</v>
      </c>
    </row>
    <row r="977">
      <c r="A977" t="n">
        <v>63</v>
      </c>
      <c r="B977" t="n">
        <v>105</v>
      </c>
      <c r="C977" t="inlineStr">
        <is>
          <t xml:space="preserve">CONCLUIDO	</t>
        </is>
      </c>
      <c r="D977" t="n">
        <v>10.4843</v>
      </c>
      <c r="E977" t="n">
        <v>9.539999999999999</v>
      </c>
      <c r="F977" t="n">
        <v>6.77</v>
      </c>
      <c r="G977" t="n">
        <v>81.25</v>
      </c>
      <c r="H977" t="n">
        <v>1.3</v>
      </c>
      <c r="I977" t="n">
        <v>5</v>
      </c>
      <c r="J977" t="n">
        <v>229.78</v>
      </c>
      <c r="K977" t="n">
        <v>55.27</v>
      </c>
      <c r="L977" t="n">
        <v>16.75</v>
      </c>
      <c r="M977" t="n">
        <v>3</v>
      </c>
      <c r="N977" t="n">
        <v>52.76</v>
      </c>
      <c r="O977" t="n">
        <v>28573.75</v>
      </c>
      <c r="P977" t="n">
        <v>89.48</v>
      </c>
      <c r="Q977" t="n">
        <v>204.14</v>
      </c>
      <c r="R977" t="n">
        <v>24.36</v>
      </c>
      <c r="S977" t="n">
        <v>17.37</v>
      </c>
      <c r="T977" t="n">
        <v>1396.86</v>
      </c>
      <c r="U977" t="n">
        <v>0.71</v>
      </c>
      <c r="V977" t="n">
        <v>0.75</v>
      </c>
      <c r="W977" t="n">
        <v>1.14</v>
      </c>
      <c r="X977" t="n">
        <v>0.08</v>
      </c>
      <c r="Y977" t="n">
        <v>1</v>
      </c>
      <c r="Z977" t="n">
        <v>10</v>
      </c>
    </row>
    <row r="978">
      <c r="A978" t="n">
        <v>64</v>
      </c>
      <c r="B978" t="n">
        <v>105</v>
      </c>
      <c r="C978" t="inlineStr">
        <is>
          <t xml:space="preserve">CONCLUIDO	</t>
        </is>
      </c>
      <c r="D978" t="n">
        <v>10.4813</v>
      </c>
      <c r="E978" t="n">
        <v>9.539999999999999</v>
      </c>
      <c r="F978" t="n">
        <v>6.77</v>
      </c>
      <c r="G978" t="n">
        <v>81.28</v>
      </c>
      <c r="H978" t="n">
        <v>1.31</v>
      </c>
      <c r="I978" t="n">
        <v>5</v>
      </c>
      <c r="J978" t="n">
        <v>230.2</v>
      </c>
      <c r="K978" t="n">
        <v>55.27</v>
      </c>
      <c r="L978" t="n">
        <v>17</v>
      </c>
      <c r="M978" t="n">
        <v>3</v>
      </c>
      <c r="N978" t="n">
        <v>52.93</v>
      </c>
      <c r="O978" t="n">
        <v>28626.06</v>
      </c>
      <c r="P978" t="n">
        <v>89.48</v>
      </c>
      <c r="Q978" t="n">
        <v>204.14</v>
      </c>
      <c r="R978" t="n">
        <v>24.48</v>
      </c>
      <c r="S978" t="n">
        <v>17.37</v>
      </c>
      <c r="T978" t="n">
        <v>1459.11</v>
      </c>
      <c r="U978" t="n">
        <v>0.71</v>
      </c>
      <c r="V978" t="n">
        <v>0.75</v>
      </c>
      <c r="W978" t="n">
        <v>1.14</v>
      </c>
      <c r="X978" t="n">
        <v>0.08</v>
      </c>
      <c r="Y978" t="n">
        <v>1</v>
      </c>
      <c r="Z978" t="n">
        <v>10</v>
      </c>
    </row>
    <row r="979">
      <c r="A979" t="n">
        <v>65</v>
      </c>
      <c r="B979" t="n">
        <v>105</v>
      </c>
      <c r="C979" t="inlineStr">
        <is>
          <t xml:space="preserve">CONCLUIDO	</t>
        </is>
      </c>
      <c r="D979" t="n">
        <v>10.4825</v>
      </c>
      <c r="E979" t="n">
        <v>9.539999999999999</v>
      </c>
      <c r="F979" t="n">
        <v>6.77</v>
      </c>
      <c r="G979" t="n">
        <v>81.27</v>
      </c>
      <c r="H979" t="n">
        <v>1.33</v>
      </c>
      <c r="I979" t="n">
        <v>5</v>
      </c>
      <c r="J979" t="n">
        <v>230.63</v>
      </c>
      <c r="K979" t="n">
        <v>55.27</v>
      </c>
      <c r="L979" t="n">
        <v>17.25</v>
      </c>
      <c r="M979" t="n">
        <v>3</v>
      </c>
      <c r="N979" t="n">
        <v>53.11</v>
      </c>
      <c r="O979" t="n">
        <v>28678.42</v>
      </c>
      <c r="P979" t="n">
        <v>89.31999999999999</v>
      </c>
      <c r="Q979" t="n">
        <v>204.14</v>
      </c>
      <c r="R979" t="n">
        <v>24.39</v>
      </c>
      <c r="S979" t="n">
        <v>17.37</v>
      </c>
      <c r="T979" t="n">
        <v>1411.78</v>
      </c>
      <c r="U979" t="n">
        <v>0.71</v>
      </c>
      <c r="V979" t="n">
        <v>0.75</v>
      </c>
      <c r="W979" t="n">
        <v>1.14</v>
      </c>
      <c r="X979" t="n">
        <v>0.08</v>
      </c>
      <c r="Y979" t="n">
        <v>1</v>
      </c>
      <c r="Z979" t="n">
        <v>10</v>
      </c>
    </row>
    <row r="980">
      <c r="A980" t="n">
        <v>66</v>
      </c>
      <c r="B980" t="n">
        <v>105</v>
      </c>
      <c r="C980" t="inlineStr">
        <is>
          <t xml:space="preserve">CONCLUIDO	</t>
        </is>
      </c>
      <c r="D980" t="n">
        <v>10.477</v>
      </c>
      <c r="E980" t="n">
        <v>9.539999999999999</v>
      </c>
      <c r="F980" t="n">
        <v>6.78</v>
      </c>
      <c r="G980" t="n">
        <v>81.33</v>
      </c>
      <c r="H980" t="n">
        <v>1.35</v>
      </c>
      <c r="I980" t="n">
        <v>5</v>
      </c>
      <c r="J980" t="n">
        <v>231.05</v>
      </c>
      <c r="K980" t="n">
        <v>55.27</v>
      </c>
      <c r="L980" t="n">
        <v>17.5</v>
      </c>
      <c r="M980" t="n">
        <v>3</v>
      </c>
      <c r="N980" t="n">
        <v>53.28</v>
      </c>
      <c r="O980" t="n">
        <v>28730.85</v>
      </c>
      <c r="P980" t="n">
        <v>89.25</v>
      </c>
      <c r="Q980" t="n">
        <v>204.14</v>
      </c>
      <c r="R980" t="n">
        <v>24.52</v>
      </c>
      <c r="S980" t="n">
        <v>17.37</v>
      </c>
      <c r="T980" t="n">
        <v>1479.35</v>
      </c>
      <c r="U980" t="n">
        <v>0.71</v>
      </c>
      <c r="V980" t="n">
        <v>0.75</v>
      </c>
      <c r="W980" t="n">
        <v>1.14</v>
      </c>
      <c r="X980" t="n">
        <v>0.09</v>
      </c>
      <c r="Y980" t="n">
        <v>1</v>
      </c>
      <c r="Z980" t="n">
        <v>10</v>
      </c>
    </row>
    <row r="981">
      <c r="A981" t="n">
        <v>67</v>
      </c>
      <c r="B981" t="n">
        <v>105</v>
      </c>
      <c r="C981" t="inlineStr">
        <is>
          <t xml:space="preserve">CONCLUIDO	</t>
        </is>
      </c>
      <c r="D981" t="n">
        <v>10.4779</v>
      </c>
      <c r="E981" t="n">
        <v>9.539999999999999</v>
      </c>
      <c r="F981" t="n">
        <v>6.78</v>
      </c>
      <c r="G981" t="n">
        <v>81.31999999999999</v>
      </c>
      <c r="H981" t="n">
        <v>1.36</v>
      </c>
      <c r="I981" t="n">
        <v>5</v>
      </c>
      <c r="J981" t="n">
        <v>231.48</v>
      </c>
      <c r="K981" t="n">
        <v>55.27</v>
      </c>
      <c r="L981" t="n">
        <v>17.75</v>
      </c>
      <c r="M981" t="n">
        <v>3</v>
      </c>
      <c r="N981" t="n">
        <v>53.46</v>
      </c>
      <c r="O981" t="n">
        <v>28783.34</v>
      </c>
      <c r="P981" t="n">
        <v>89.2</v>
      </c>
      <c r="Q981" t="n">
        <v>204.14</v>
      </c>
      <c r="R981" t="n">
        <v>24.5</v>
      </c>
      <c r="S981" t="n">
        <v>17.37</v>
      </c>
      <c r="T981" t="n">
        <v>1468.35</v>
      </c>
      <c r="U981" t="n">
        <v>0.71</v>
      </c>
      <c r="V981" t="n">
        <v>0.75</v>
      </c>
      <c r="W981" t="n">
        <v>1.15</v>
      </c>
      <c r="X981" t="n">
        <v>0.09</v>
      </c>
      <c r="Y981" t="n">
        <v>1</v>
      </c>
      <c r="Z981" t="n">
        <v>10</v>
      </c>
    </row>
    <row r="982">
      <c r="A982" t="n">
        <v>68</v>
      </c>
      <c r="B982" t="n">
        <v>105</v>
      </c>
      <c r="C982" t="inlineStr">
        <is>
          <t xml:space="preserve">CONCLUIDO	</t>
        </is>
      </c>
      <c r="D982" t="n">
        <v>10.4807</v>
      </c>
      <c r="E982" t="n">
        <v>9.539999999999999</v>
      </c>
      <c r="F982" t="n">
        <v>6.77</v>
      </c>
      <c r="G982" t="n">
        <v>81.29000000000001</v>
      </c>
      <c r="H982" t="n">
        <v>1.38</v>
      </c>
      <c r="I982" t="n">
        <v>5</v>
      </c>
      <c r="J982" t="n">
        <v>231.91</v>
      </c>
      <c r="K982" t="n">
        <v>55.27</v>
      </c>
      <c r="L982" t="n">
        <v>18</v>
      </c>
      <c r="M982" t="n">
        <v>3</v>
      </c>
      <c r="N982" t="n">
        <v>53.63</v>
      </c>
      <c r="O982" t="n">
        <v>28835.89</v>
      </c>
      <c r="P982" t="n">
        <v>88.93000000000001</v>
      </c>
      <c r="Q982" t="n">
        <v>204.14</v>
      </c>
      <c r="R982" t="n">
        <v>24.45</v>
      </c>
      <c r="S982" t="n">
        <v>17.37</v>
      </c>
      <c r="T982" t="n">
        <v>1443.46</v>
      </c>
      <c r="U982" t="n">
        <v>0.71</v>
      </c>
      <c r="V982" t="n">
        <v>0.75</v>
      </c>
      <c r="W982" t="n">
        <v>1.14</v>
      </c>
      <c r="X982" t="n">
        <v>0.08</v>
      </c>
      <c r="Y982" t="n">
        <v>1</v>
      </c>
      <c r="Z982" t="n">
        <v>10</v>
      </c>
    </row>
    <row r="983">
      <c r="A983" t="n">
        <v>69</v>
      </c>
      <c r="B983" t="n">
        <v>105</v>
      </c>
      <c r="C983" t="inlineStr">
        <is>
          <t xml:space="preserve">CONCLUIDO	</t>
        </is>
      </c>
      <c r="D983" t="n">
        <v>10.4868</v>
      </c>
      <c r="E983" t="n">
        <v>9.539999999999999</v>
      </c>
      <c r="F983" t="n">
        <v>6.77</v>
      </c>
      <c r="G983" t="n">
        <v>81.22</v>
      </c>
      <c r="H983" t="n">
        <v>1.4</v>
      </c>
      <c r="I983" t="n">
        <v>5</v>
      </c>
      <c r="J983" t="n">
        <v>232.33</v>
      </c>
      <c r="K983" t="n">
        <v>55.27</v>
      </c>
      <c r="L983" t="n">
        <v>18.25</v>
      </c>
      <c r="M983" t="n">
        <v>3</v>
      </c>
      <c r="N983" t="n">
        <v>53.81</v>
      </c>
      <c r="O983" t="n">
        <v>28888.51</v>
      </c>
      <c r="P983" t="n">
        <v>88.63</v>
      </c>
      <c r="Q983" t="n">
        <v>204.14</v>
      </c>
      <c r="R983" t="n">
        <v>24.23</v>
      </c>
      <c r="S983" t="n">
        <v>17.37</v>
      </c>
      <c r="T983" t="n">
        <v>1334.8</v>
      </c>
      <c r="U983" t="n">
        <v>0.72</v>
      </c>
      <c r="V983" t="n">
        <v>0.75</v>
      </c>
      <c r="W983" t="n">
        <v>1.14</v>
      </c>
      <c r="X983" t="n">
        <v>0.08</v>
      </c>
      <c r="Y983" t="n">
        <v>1</v>
      </c>
      <c r="Z983" t="n">
        <v>10</v>
      </c>
    </row>
    <row r="984">
      <c r="A984" t="n">
        <v>70</v>
      </c>
      <c r="B984" t="n">
        <v>105</v>
      </c>
      <c r="C984" t="inlineStr">
        <is>
          <t xml:space="preserve">CONCLUIDO	</t>
        </is>
      </c>
      <c r="D984" t="n">
        <v>10.492</v>
      </c>
      <c r="E984" t="n">
        <v>9.529999999999999</v>
      </c>
      <c r="F984" t="n">
        <v>6.76</v>
      </c>
      <c r="G984" t="n">
        <v>81.16</v>
      </c>
      <c r="H984" t="n">
        <v>1.41</v>
      </c>
      <c r="I984" t="n">
        <v>5</v>
      </c>
      <c r="J984" t="n">
        <v>232.76</v>
      </c>
      <c r="K984" t="n">
        <v>55.27</v>
      </c>
      <c r="L984" t="n">
        <v>18.5</v>
      </c>
      <c r="M984" t="n">
        <v>3</v>
      </c>
      <c r="N984" t="n">
        <v>53.99</v>
      </c>
      <c r="O984" t="n">
        <v>28941.18</v>
      </c>
      <c r="P984" t="n">
        <v>88.23</v>
      </c>
      <c r="Q984" t="n">
        <v>204.14</v>
      </c>
      <c r="R984" t="n">
        <v>24.09</v>
      </c>
      <c r="S984" t="n">
        <v>17.37</v>
      </c>
      <c r="T984" t="n">
        <v>1260.74</v>
      </c>
      <c r="U984" t="n">
        <v>0.72</v>
      </c>
      <c r="V984" t="n">
        <v>0.76</v>
      </c>
      <c r="W984" t="n">
        <v>1.14</v>
      </c>
      <c r="X984" t="n">
        <v>0.07000000000000001</v>
      </c>
      <c r="Y984" t="n">
        <v>1</v>
      </c>
      <c r="Z984" t="n">
        <v>10</v>
      </c>
    </row>
    <row r="985">
      <c r="A985" t="n">
        <v>71</v>
      </c>
      <c r="B985" t="n">
        <v>105</v>
      </c>
      <c r="C985" t="inlineStr">
        <is>
          <t xml:space="preserve">CONCLUIDO	</t>
        </is>
      </c>
      <c r="D985" t="n">
        <v>10.4923</v>
      </c>
      <c r="E985" t="n">
        <v>9.529999999999999</v>
      </c>
      <c r="F985" t="n">
        <v>6.76</v>
      </c>
      <c r="G985" t="n">
        <v>81.16</v>
      </c>
      <c r="H985" t="n">
        <v>1.43</v>
      </c>
      <c r="I985" t="n">
        <v>5</v>
      </c>
      <c r="J985" t="n">
        <v>233.19</v>
      </c>
      <c r="K985" t="n">
        <v>55.27</v>
      </c>
      <c r="L985" t="n">
        <v>18.75</v>
      </c>
      <c r="M985" t="n">
        <v>3</v>
      </c>
      <c r="N985" t="n">
        <v>54.17</v>
      </c>
      <c r="O985" t="n">
        <v>28993.92</v>
      </c>
      <c r="P985" t="n">
        <v>87.87</v>
      </c>
      <c r="Q985" t="n">
        <v>204.14</v>
      </c>
      <c r="R985" t="n">
        <v>24.06</v>
      </c>
      <c r="S985" t="n">
        <v>17.37</v>
      </c>
      <c r="T985" t="n">
        <v>1246.17</v>
      </c>
      <c r="U985" t="n">
        <v>0.72</v>
      </c>
      <c r="V985" t="n">
        <v>0.76</v>
      </c>
      <c r="W985" t="n">
        <v>1.14</v>
      </c>
      <c r="X985" t="n">
        <v>0.07000000000000001</v>
      </c>
      <c r="Y985" t="n">
        <v>1</v>
      </c>
      <c r="Z985" t="n">
        <v>10</v>
      </c>
    </row>
    <row r="986">
      <c r="A986" t="n">
        <v>72</v>
      </c>
      <c r="B986" t="n">
        <v>105</v>
      </c>
      <c r="C986" t="inlineStr">
        <is>
          <t xml:space="preserve">CONCLUIDO	</t>
        </is>
      </c>
      <c r="D986" t="n">
        <v>10.4858</v>
      </c>
      <c r="E986" t="n">
        <v>9.539999999999999</v>
      </c>
      <c r="F986" t="n">
        <v>6.77</v>
      </c>
      <c r="G986" t="n">
        <v>81.23</v>
      </c>
      <c r="H986" t="n">
        <v>1.45</v>
      </c>
      <c r="I986" t="n">
        <v>5</v>
      </c>
      <c r="J986" t="n">
        <v>233.62</v>
      </c>
      <c r="K986" t="n">
        <v>55.27</v>
      </c>
      <c r="L986" t="n">
        <v>19</v>
      </c>
      <c r="M986" t="n">
        <v>3</v>
      </c>
      <c r="N986" t="n">
        <v>54.34</v>
      </c>
      <c r="O986" t="n">
        <v>29046.73</v>
      </c>
      <c r="P986" t="n">
        <v>87.45999999999999</v>
      </c>
      <c r="Q986" t="n">
        <v>204.14</v>
      </c>
      <c r="R986" t="n">
        <v>24.18</v>
      </c>
      <c r="S986" t="n">
        <v>17.37</v>
      </c>
      <c r="T986" t="n">
        <v>1309.4</v>
      </c>
      <c r="U986" t="n">
        <v>0.72</v>
      </c>
      <c r="V986" t="n">
        <v>0.75</v>
      </c>
      <c r="W986" t="n">
        <v>1.15</v>
      </c>
      <c r="X986" t="n">
        <v>0.08</v>
      </c>
      <c r="Y986" t="n">
        <v>1</v>
      </c>
      <c r="Z986" t="n">
        <v>10</v>
      </c>
    </row>
    <row r="987">
      <c r="A987" t="n">
        <v>73</v>
      </c>
      <c r="B987" t="n">
        <v>105</v>
      </c>
      <c r="C987" t="inlineStr">
        <is>
          <t xml:space="preserve">CONCLUIDO	</t>
        </is>
      </c>
      <c r="D987" t="n">
        <v>10.4892</v>
      </c>
      <c r="E987" t="n">
        <v>9.529999999999999</v>
      </c>
      <c r="F987" t="n">
        <v>6.77</v>
      </c>
      <c r="G987" t="n">
        <v>81.19</v>
      </c>
      <c r="H987" t="n">
        <v>1.46</v>
      </c>
      <c r="I987" t="n">
        <v>5</v>
      </c>
      <c r="J987" t="n">
        <v>234.04</v>
      </c>
      <c r="K987" t="n">
        <v>55.27</v>
      </c>
      <c r="L987" t="n">
        <v>19.25</v>
      </c>
      <c r="M987" t="n">
        <v>3</v>
      </c>
      <c r="N987" t="n">
        <v>54.52</v>
      </c>
      <c r="O987" t="n">
        <v>29099.59</v>
      </c>
      <c r="P987" t="n">
        <v>87.06999999999999</v>
      </c>
      <c r="Q987" t="n">
        <v>204.14</v>
      </c>
      <c r="R987" t="n">
        <v>24.17</v>
      </c>
      <c r="S987" t="n">
        <v>17.37</v>
      </c>
      <c r="T987" t="n">
        <v>1300.54</v>
      </c>
      <c r="U987" t="n">
        <v>0.72</v>
      </c>
      <c r="V987" t="n">
        <v>0.75</v>
      </c>
      <c r="W987" t="n">
        <v>1.14</v>
      </c>
      <c r="X987" t="n">
        <v>0.07000000000000001</v>
      </c>
      <c r="Y987" t="n">
        <v>1</v>
      </c>
      <c r="Z987" t="n">
        <v>10</v>
      </c>
    </row>
    <row r="988">
      <c r="A988" t="n">
        <v>74</v>
      </c>
      <c r="B988" t="n">
        <v>105</v>
      </c>
      <c r="C988" t="inlineStr">
        <is>
          <t xml:space="preserve">CONCLUIDO	</t>
        </is>
      </c>
      <c r="D988" t="n">
        <v>10.4871</v>
      </c>
      <c r="E988" t="n">
        <v>9.539999999999999</v>
      </c>
      <c r="F988" t="n">
        <v>6.77</v>
      </c>
      <c r="G988" t="n">
        <v>81.22</v>
      </c>
      <c r="H988" t="n">
        <v>1.48</v>
      </c>
      <c r="I988" t="n">
        <v>5</v>
      </c>
      <c r="J988" t="n">
        <v>234.47</v>
      </c>
      <c r="K988" t="n">
        <v>55.27</v>
      </c>
      <c r="L988" t="n">
        <v>19.5</v>
      </c>
      <c r="M988" t="n">
        <v>3</v>
      </c>
      <c r="N988" t="n">
        <v>54.7</v>
      </c>
      <c r="O988" t="n">
        <v>29152.52</v>
      </c>
      <c r="P988" t="n">
        <v>87.03</v>
      </c>
      <c r="Q988" t="n">
        <v>204.14</v>
      </c>
      <c r="R988" t="n">
        <v>24.21</v>
      </c>
      <c r="S988" t="n">
        <v>17.37</v>
      </c>
      <c r="T988" t="n">
        <v>1324.46</v>
      </c>
      <c r="U988" t="n">
        <v>0.72</v>
      </c>
      <c r="V988" t="n">
        <v>0.75</v>
      </c>
      <c r="W988" t="n">
        <v>1.15</v>
      </c>
      <c r="X988" t="n">
        <v>0.08</v>
      </c>
      <c r="Y988" t="n">
        <v>1</v>
      </c>
      <c r="Z988" t="n">
        <v>10</v>
      </c>
    </row>
    <row r="989">
      <c r="A989" t="n">
        <v>75</v>
      </c>
      <c r="B989" t="n">
        <v>105</v>
      </c>
      <c r="C989" t="inlineStr">
        <is>
          <t xml:space="preserve">CONCLUIDO	</t>
        </is>
      </c>
      <c r="D989" t="n">
        <v>10.4849</v>
      </c>
      <c r="E989" t="n">
        <v>9.539999999999999</v>
      </c>
      <c r="F989" t="n">
        <v>6.77</v>
      </c>
      <c r="G989" t="n">
        <v>81.23999999999999</v>
      </c>
      <c r="H989" t="n">
        <v>1.49</v>
      </c>
      <c r="I989" t="n">
        <v>5</v>
      </c>
      <c r="J989" t="n">
        <v>234.9</v>
      </c>
      <c r="K989" t="n">
        <v>55.27</v>
      </c>
      <c r="L989" t="n">
        <v>19.75</v>
      </c>
      <c r="M989" t="n">
        <v>3</v>
      </c>
      <c r="N989" t="n">
        <v>54.88</v>
      </c>
      <c r="O989" t="n">
        <v>29205.51</v>
      </c>
      <c r="P989" t="n">
        <v>86.83</v>
      </c>
      <c r="Q989" t="n">
        <v>204.14</v>
      </c>
      <c r="R989" t="n">
        <v>24.32</v>
      </c>
      <c r="S989" t="n">
        <v>17.37</v>
      </c>
      <c r="T989" t="n">
        <v>1377.24</v>
      </c>
      <c r="U989" t="n">
        <v>0.71</v>
      </c>
      <c r="V989" t="n">
        <v>0.75</v>
      </c>
      <c r="W989" t="n">
        <v>1.14</v>
      </c>
      <c r="X989" t="n">
        <v>0.08</v>
      </c>
      <c r="Y989" t="n">
        <v>1</v>
      </c>
      <c r="Z989" t="n">
        <v>10</v>
      </c>
    </row>
    <row r="990">
      <c r="A990" t="n">
        <v>76</v>
      </c>
      <c r="B990" t="n">
        <v>105</v>
      </c>
      <c r="C990" t="inlineStr">
        <is>
          <t xml:space="preserve">CONCLUIDO	</t>
        </is>
      </c>
      <c r="D990" t="n">
        <v>10.4828</v>
      </c>
      <c r="E990" t="n">
        <v>9.539999999999999</v>
      </c>
      <c r="F990" t="n">
        <v>6.77</v>
      </c>
      <c r="G990" t="n">
        <v>81.26000000000001</v>
      </c>
      <c r="H990" t="n">
        <v>1.51</v>
      </c>
      <c r="I990" t="n">
        <v>5</v>
      </c>
      <c r="J990" t="n">
        <v>235.33</v>
      </c>
      <c r="K990" t="n">
        <v>55.27</v>
      </c>
      <c r="L990" t="n">
        <v>20</v>
      </c>
      <c r="M990" t="n">
        <v>3</v>
      </c>
      <c r="N990" t="n">
        <v>55.06</v>
      </c>
      <c r="O990" t="n">
        <v>29258.57</v>
      </c>
      <c r="P990" t="n">
        <v>86.59999999999999</v>
      </c>
      <c r="Q990" t="n">
        <v>204.14</v>
      </c>
      <c r="R990" t="n">
        <v>24.31</v>
      </c>
      <c r="S990" t="n">
        <v>17.37</v>
      </c>
      <c r="T990" t="n">
        <v>1371.16</v>
      </c>
      <c r="U990" t="n">
        <v>0.71</v>
      </c>
      <c r="V990" t="n">
        <v>0.75</v>
      </c>
      <c r="W990" t="n">
        <v>1.15</v>
      </c>
      <c r="X990" t="n">
        <v>0.08</v>
      </c>
      <c r="Y990" t="n">
        <v>1</v>
      </c>
      <c r="Z990" t="n">
        <v>10</v>
      </c>
    </row>
    <row r="991">
      <c r="A991" t="n">
        <v>77</v>
      </c>
      <c r="B991" t="n">
        <v>105</v>
      </c>
      <c r="C991" t="inlineStr">
        <is>
          <t xml:space="preserve">CONCLUIDO	</t>
        </is>
      </c>
      <c r="D991" t="n">
        <v>10.4874</v>
      </c>
      <c r="E991" t="n">
        <v>9.539999999999999</v>
      </c>
      <c r="F991" t="n">
        <v>6.77</v>
      </c>
      <c r="G991" t="n">
        <v>81.20999999999999</v>
      </c>
      <c r="H991" t="n">
        <v>1.53</v>
      </c>
      <c r="I991" t="n">
        <v>5</v>
      </c>
      <c r="J991" t="n">
        <v>235.76</v>
      </c>
      <c r="K991" t="n">
        <v>55.27</v>
      </c>
      <c r="L991" t="n">
        <v>20.25</v>
      </c>
      <c r="M991" t="n">
        <v>3</v>
      </c>
      <c r="N991" t="n">
        <v>55.24</v>
      </c>
      <c r="O991" t="n">
        <v>29311.69</v>
      </c>
      <c r="P991" t="n">
        <v>86.12</v>
      </c>
      <c r="Q991" t="n">
        <v>204.19</v>
      </c>
      <c r="R991" t="n">
        <v>24.21</v>
      </c>
      <c r="S991" t="n">
        <v>17.37</v>
      </c>
      <c r="T991" t="n">
        <v>1321.55</v>
      </c>
      <c r="U991" t="n">
        <v>0.72</v>
      </c>
      <c r="V991" t="n">
        <v>0.75</v>
      </c>
      <c r="W991" t="n">
        <v>1.14</v>
      </c>
      <c r="X991" t="n">
        <v>0.08</v>
      </c>
      <c r="Y991" t="n">
        <v>1</v>
      </c>
      <c r="Z991" t="n">
        <v>10</v>
      </c>
    </row>
    <row r="992">
      <c r="A992" t="n">
        <v>78</v>
      </c>
      <c r="B992" t="n">
        <v>105</v>
      </c>
      <c r="C992" t="inlineStr">
        <is>
          <t xml:space="preserve">CONCLUIDO	</t>
        </is>
      </c>
      <c r="D992" t="n">
        <v>10.559</v>
      </c>
      <c r="E992" t="n">
        <v>9.470000000000001</v>
      </c>
      <c r="F992" t="n">
        <v>6.74</v>
      </c>
      <c r="G992" t="n">
        <v>101.15</v>
      </c>
      <c r="H992" t="n">
        <v>1.54</v>
      </c>
      <c r="I992" t="n">
        <v>4</v>
      </c>
      <c r="J992" t="n">
        <v>236.2</v>
      </c>
      <c r="K992" t="n">
        <v>55.27</v>
      </c>
      <c r="L992" t="n">
        <v>20.5</v>
      </c>
      <c r="M992" t="n">
        <v>2</v>
      </c>
      <c r="N992" t="n">
        <v>55.42</v>
      </c>
      <c r="O992" t="n">
        <v>29364.87</v>
      </c>
      <c r="P992" t="n">
        <v>85.42</v>
      </c>
      <c r="Q992" t="n">
        <v>204.14</v>
      </c>
      <c r="R992" t="n">
        <v>23.44</v>
      </c>
      <c r="S992" t="n">
        <v>17.37</v>
      </c>
      <c r="T992" t="n">
        <v>943.0599999999999</v>
      </c>
      <c r="U992" t="n">
        <v>0.74</v>
      </c>
      <c r="V992" t="n">
        <v>0.76</v>
      </c>
      <c r="W992" t="n">
        <v>1.14</v>
      </c>
      <c r="X992" t="n">
        <v>0.05</v>
      </c>
      <c r="Y992" t="n">
        <v>1</v>
      </c>
      <c r="Z992" t="n">
        <v>10</v>
      </c>
    </row>
    <row r="993">
      <c r="A993" t="n">
        <v>79</v>
      </c>
      <c r="B993" t="n">
        <v>105</v>
      </c>
      <c r="C993" t="inlineStr">
        <is>
          <t xml:space="preserve">CONCLUIDO	</t>
        </is>
      </c>
      <c r="D993" t="n">
        <v>10.5597</v>
      </c>
      <c r="E993" t="n">
        <v>9.470000000000001</v>
      </c>
      <c r="F993" t="n">
        <v>6.74</v>
      </c>
      <c r="G993" t="n">
        <v>101.15</v>
      </c>
      <c r="H993" t="n">
        <v>1.56</v>
      </c>
      <c r="I993" t="n">
        <v>4</v>
      </c>
      <c r="J993" t="n">
        <v>236.63</v>
      </c>
      <c r="K993" t="n">
        <v>55.27</v>
      </c>
      <c r="L993" t="n">
        <v>20.75</v>
      </c>
      <c r="M993" t="n">
        <v>2</v>
      </c>
      <c r="N993" t="n">
        <v>55.6</v>
      </c>
      <c r="O993" t="n">
        <v>29418.12</v>
      </c>
      <c r="P993" t="n">
        <v>85.51000000000001</v>
      </c>
      <c r="Q993" t="n">
        <v>204.14</v>
      </c>
      <c r="R993" t="n">
        <v>23.44</v>
      </c>
      <c r="S993" t="n">
        <v>17.37</v>
      </c>
      <c r="T993" t="n">
        <v>944.14</v>
      </c>
      <c r="U993" t="n">
        <v>0.74</v>
      </c>
      <c r="V993" t="n">
        <v>0.76</v>
      </c>
      <c r="W993" t="n">
        <v>1.14</v>
      </c>
      <c r="X993" t="n">
        <v>0.05</v>
      </c>
      <c r="Y993" t="n">
        <v>1</v>
      </c>
      <c r="Z993" t="n">
        <v>10</v>
      </c>
    </row>
    <row r="994">
      <c r="A994" t="n">
        <v>80</v>
      </c>
      <c r="B994" t="n">
        <v>105</v>
      </c>
      <c r="C994" t="inlineStr">
        <is>
          <t xml:space="preserve">CONCLUIDO	</t>
        </is>
      </c>
      <c r="D994" t="n">
        <v>10.5522</v>
      </c>
      <c r="E994" t="n">
        <v>9.48</v>
      </c>
      <c r="F994" t="n">
        <v>6.75</v>
      </c>
      <c r="G994" t="n">
        <v>101.25</v>
      </c>
      <c r="H994" t="n">
        <v>1.58</v>
      </c>
      <c r="I994" t="n">
        <v>4</v>
      </c>
      <c r="J994" t="n">
        <v>237.06</v>
      </c>
      <c r="K994" t="n">
        <v>55.27</v>
      </c>
      <c r="L994" t="n">
        <v>21</v>
      </c>
      <c r="M994" t="n">
        <v>2</v>
      </c>
      <c r="N994" t="n">
        <v>55.79</v>
      </c>
      <c r="O994" t="n">
        <v>29471.44</v>
      </c>
      <c r="P994" t="n">
        <v>85.73</v>
      </c>
      <c r="Q994" t="n">
        <v>204.14</v>
      </c>
      <c r="R994" t="n">
        <v>23.65</v>
      </c>
      <c r="S994" t="n">
        <v>17.37</v>
      </c>
      <c r="T994" t="n">
        <v>1047.04</v>
      </c>
      <c r="U994" t="n">
        <v>0.73</v>
      </c>
      <c r="V994" t="n">
        <v>0.76</v>
      </c>
      <c r="W994" t="n">
        <v>1.14</v>
      </c>
      <c r="X994" t="n">
        <v>0.06</v>
      </c>
      <c r="Y994" t="n">
        <v>1</v>
      </c>
      <c r="Z994" t="n">
        <v>10</v>
      </c>
    </row>
    <row r="995">
      <c r="A995" t="n">
        <v>81</v>
      </c>
      <c r="B995" t="n">
        <v>105</v>
      </c>
      <c r="C995" t="inlineStr">
        <is>
          <t xml:space="preserve">CONCLUIDO	</t>
        </is>
      </c>
      <c r="D995" t="n">
        <v>10.5535</v>
      </c>
      <c r="E995" t="n">
        <v>9.48</v>
      </c>
      <c r="F995" t="n">
        <v>6.75</v>
      </c>
      <c r="G995" t="n">
        <v>101.23</v>
      </c>
      <c r="H995" t="n">
        <v>1.59</v>
      </c>
      <c r="I995" t="n">
        <v>4</v>
      </c>
      <c r="J995" t="n">
        <v>237.49</v>
      </c>
      <c r="K995" t="n">
        <v>55.27</v>
      </c>
      <c r="L995" t="n">
        <v>21.25</v>
      </c>
      <c r="M995" t="n">
        <v>2</v>
      </c>
      <c r="N995" t="n">
        <v>55.97</v>
      </c>
      <c r="O995" t="n">
        <v>29524.81</v>
      </c>
      <c r="P995" t="n">
        <v>85.83</v>
      </c>
      <c r="Q995" t="n">
        <v>204.14</v>
      </c>
      <c r="R995" t="n">
        <v>23.64</v>
      </c>
      <c r="S995" t="n">
        <v>17.37</v>
      </c>
      <c r="T995" t="n">
        <v>1044.81</v>
      </c>
      <c r="U995" t="n">
        <v>0.73</v>
      </c>
      <c r="V995" t="n">
        <v>0.76</v>
      </c>
      <c r="W995" t="n">
        <v>1.14</v>
      </c>
      <c r="X995" t="n">
        <v>0.06</v>
      </c>
      <c r="Y995" t="n">
        <v>1</v>
      </c>
      <c r="Z995" t="n">
        <v>10</v>
      </c>
    </row>
    <row r="996">
      <c r="A996" t="n">
        <v>82</v>
      </c>
      <c r="B996" t="n">
        <v>105</v>
      </c>
      <c r="C996" t="inlineStr">
        <is>
          <t xml:space="preserve">CONCLUIDO	</t>
        </is>
      </c>
      <c r="D996" t="n">
        <v>10.5538</v>
      </c>
      <c r="E996" t="n">
        <v>9.48</v>
      </c>
      <c r="F996" t="n">
        <v>6.75</v>
      </c>
      <c r="G996" t="n">
        <v>101.22</v>
      </c>
      <c r="H996" t="n">
        <v>1.61</v>
      </c>
      <c r="I996" t="n">
        <v>4</v>
      </c>
      <c r="J996" t="n">
        <v>237.93</v>
      </c>
      <c r="K996" t="n">
        <v>55.27</v>
      </c>
      <c r="L996" t="n">
        <v>21.5</v>
      </c>
      <c r="M996" t="n">
        <v>2</v>
      </c>
      <c r="N996" t="n">
        <v>56.15</v>
      </c>
      <c r="O996" t="n">
        <v>29578.26</v>
      </c>
      <c r="P996" t="n">
        <v>85.84</v>
      </c>
      <c r="Q996" t="n">
        <v>204.14</v>
      </c>
      <c r="R996" t="n">
        <v>23.7</v>
      </c>
      <c r="S996" t="n">
        <v>17.37</v>
      </c>
      <c r="T996" t="n">
        <v>1070.99</v>
      </c>
      <c r="U996" t="n">
        <v>0.73</v>
      </c>
      <c r="V996" t="n">
        <v>0.76</v>
      </c>
      <c r="W996" t="n">
        <v>1.14</v>
      </c>
      <c r="X996" t="n">
        <v>0.06</v>
      </c>
      <c r="Y996" t="n">
        <v>1</v>
      </c>
      <c r="Z996" t="n">
        <v>10</v>
      </c>
    </row>
    <row r="997">
      <c r="A997" t="n">
        <v>83</v>
      </c>
      <c r="B997" t="n">
        <v>105</v>
      </c>
      <c r="C997" t="inlineStr">
        <is>
          <t xml:space="preserve">CONCLUIDO	</t>
        </is>
      </c>
      <c r="D997" t="n">
        <v>10.5553</v>
      </c>
      <c r="E997" t="n">
        <v>9.470000000000001</v>
      </c>
      <c r="F997" t="n">
        <v>6.75</v>
      </c>
      <c r="G997" t="n">
        <v>101.2</v>
      </c>
      <c r="H997" t="n">
        <v>1.62</v>
      </c>
      <c r="I997" t="n">
        <v>4</v>
      </c>
      <c r="J997" t="n">
        <v>238.36</v>
      </c>
      <c r="K997" t="n">
        <v>55.27</v>
      </c>
      <c r="L997" t="n">
        <v>21.75</v>
      </c>
      <c r="M997" t="n">
        <v>2</v>
      </c>
      <c r="N997" t="n">
        <v>56.34</v>
      </c>
      <c r="O997" t="n">
        <v>29631.77</v>
      </c>
      <c r="P997" t="n">
        <v>86.04000000000001</v>
      </c>
      <c r="Q997" t="n">
        <v>204.14</v>
      </c>
      <c r="R997" t="n">
        <v>23.61</v>
      </c>
      <c r="S997" t="n">
        <v>17.37</v>
      </c>
      <c r="T997" t="n">
        <v>1026.89</v>
      </c>
      <c r="U997" t="n">
        <v>0.74</v>
      </c>
      <c r="V997" t="n">
        <v>0.76</v>
      </c>
      <c r="W997" t="n">
        <v>1.14</v>
      </c>
      <c r="X997" t="n">
        <v>0.06</v>
      </c>
      <c r="Y997" t="n">
        <v>1</v>
      </c>
      <c r="Z997" t="n">
        <v>10</v>
      </c>
    </row>
    <row r="998">
      <c r="A998" t="n">
        <v>84</v>
      </c>
      <c r="B998" t="n">
        <v>105</v>
      </c>
      <c r="C998" t="inlineStr">
        <is>
          <t xml:space="preserve">CONCLUIDO	</t>
        </is>
      </c>
      <c r="D998" t="n">
        <v>10.5584</v>
      </c>
      <c r="E998" t="n">
        <v>9.470000000000001</v>
      </c>
      <c r="F998" t="n">
        <v>6.74</v>
      </c>
      <c r="G998" t="n">
        <v>101.16</v>
      </c>
      <c r="H998" t="n">
        <v>1.64</v>
      </c>
      <c r="I998" t="n">
        <v>4</v>
      </c>
      <c r="J998" t="n">
        <v>238.79</v>
      </c>
      <c r="K998" t="n">
        <v>55.27</v>
      </c>
      <c r="L998" t="n">
        <v>22</v>
      </c>
      <c r="M998" t="n">
        <v>2</v>
      </c>
      <c r="N998" t="n">
        <v>56.52</v>
      </c>
      <c r="O998" t="n">
        <v>29685.34</v>
      </c>
      <c r="P998" t="n">
        <v>85.98</v>
      </c>
      <c r="Q998" t="n">
        <v>204.22</v>
      </c>
      <c r="R998" t="n">
        <v>23.49</v>
      </c>
      <c r="S998" t="n">
        <v>17.37</v>
      </c>
      <c r="T998" t="n">
        <v>967.67</v>
      </c>
      <c r="U998" t="n">
        <v>0.74</v>
      </c>
      <c r="V998" t="n">
        <v>0.76</v>
      </c>
      <c r="W998" t="n">
        <v>1.14</v>
      </c>
      <c r="X998" t="n">
        <v>0.05</v>
      </c>
      <c r="Y998" t="n">
        <v>1</v>
      </c>
      <c r="Z998" t="n">
        <v>10</v>
      </c>
    </row>
    <row r="999">
      <c r="A999" t="n">
        <v>85</v>
      </c>
      <c r="B999" t="n">
        <v>105</v>
      </c>
      <c r="C999" t="inlineStr">
        <is>
          <t xml:space="preserve">CONCLUIDO	</t>
        </is>
      </c>
      <c r="D999" t="n">
        <v>10.5587</v>
      </c>
      <c r="E999" t="n">
        <v>9.470000000000001</v>
      </c>
      <c r="F999" t="n">
        <v>6.74</v>
      </c>
      <c r="G999" t="n">
        <v>101.16</v>
      </c>
      <c r="H999" t="n">
        <v>1.65</v>
      </c>
      <c r="I999" t="n">
        <v>4</v>
      </c>
      <c r="J999" t="n">
        <v>239.23</v>
      </c>
      <c r="K999" t="n">
        <v>55.27</v>
      </c>
      <c r="L999" t="n">
        <v>22.25</v>
      </c>
      <c r="M999" t="n">
        <v>2</v>
      </c>
      <c r="N999" t="n">
        <v>56.71</v>
      </c>
      <c r="O999" t="n">
        <v>29738.98</v>
      </c>
      <c r="P999" t="n">
        <v>86.04000000000001</v>
      </c>
      <c r="Q999" t="n">
        <v>204.14</v>
      </c>
      <c r="R999" t="n">
        <v>23.46</v>
      </c>
      <c r="S999" t="n">
        <v>17.37</v>
      </c>
      <c r="T999" t="n">
        <v>950.3</v>
      </c>
      <c r="U999" t="n">
        <v>0.74</v>
      </c>
      <c r="V999" t="n">
        <v>0.76</v>
      </c>
      <c r="W999" t="n">
        <v>1.14</v>
      </c>
      <c r="X999" t="n">
        <v>0.05</v>
      </c>
      <c r="Y999" t="n">
        <v>1</v>
      </c>
      <c r="Z999" t="n">
        <v>10</v>
      </c>
    </row>
    <row r="1000">
      <c r="A1000" t="n">
        <v>86</v>
      </c>
      <c r="B1000" t="n">
        <v>105</v>
      </c>
      <c r="C1000" t="inlineStr">
        <is>
          <t xml:space="preserve">CONCLUIDO	</t>
        </is>
      </c>
      <c r="D1000" t="n">
        <v>10.5569</v>
      </c>
      <c r="E1000" t="n">
        <v>9.470000000000001</v>
      </c>
      <c r="F1000" t="n">
        <v>6.75</v>
      </c>
      <c r="G1000" t="n">
        <v>101.18</v>
      </c>
      <c r="H1000" t="n">
        <v>1.67</v>
      </c>
      <c r="I1000" t="n">
        <v>4</v>
      </c>
      <c r="J1000" t="n">
        <v>239.66</v>
      </c>
      <c r="K1000" t="n">
        <v>55.27</v>
      </c>
      <c r="L1000" t="n">
        <v>22.5</v>
      </c>
      <c r="M1000" t="n">
        <v>2</v>
      </c>
      <c r="N1000" t="n">
        <v>56.89</v>
      </c>
      <c r="O1000" t="n">
        <v>29792.69</v>
      </c>
      <c r="P1000" t="n">
        <v>86.06</v>
      </c>
      <c r="Q1000" t="n">
        <v>204.14</v>
      </c>
      <c r="R1000" t="n">
        <v>23.54</v>
      </c>
      <c r="S1000" t="n">
        <v>17.37</v>
      </c>
      <c r="T1000" t="n">
        <v>992.4299999999999</v>
      </c>
      <c r="U1000" t="n">
        <v>0.74</v>
      </c>
      <c r="V1000" t="n">
        <v>0.76</v>
      </c>
      <c r="W1000" t="n">
        <v>1.14</v>
      </c>
      <c r="X1000" t="n">
        <v>0.05</v>
      </c>
      <c r="Y1000" t="n">
        <v>1</v>
      </c>
      <c r="Z1000" t="n">
        <v>10</v>
      </c>
    </row>
    <row r="1001">
      <c r="A1001" t="n">
        <v>87</v>
      </c>
      <c r="B1001" t="n">
        <v>105</v>
      </c>
      <c r="C1001" t="inlineStr">
        <is>
          <t xml:space="preserve">CONCLUIDO	</t>
        </is>
      </c>
      <c r="D1001" t="n">
        <v>10.5482</v>
      </c>
      <c r="E1001" t="n">
        <v>9.48</v>
      </c>
      <c r="F1001" t="n">
        <v>6.75</v>
      </c>
      <c r="G1001" t="n">
        <v>101.3</v>
      </c>
      <c r="H1001" t="n">
        <v>1.69</v>
      </c>
      <c r="I1001" t="n">
        <v>4</v>
      </c>
      <c r="J1001" t="n">
        <v>240.1</v>
      </c>
      <c r="K1001" t="n">
        <v>55.27</v>
      </c>
      <c r="L1001" t="n">
        <v>22.75</v>
      </c>
      <c r="M1001" t="n">
        <v>2</v>
      </c>
      <c r="N1001" t="n">
        <v>57.08</v>
      </c>
      <c r="O1001" t="n">
        <v>29846.46</v>
      </c>
      <c r="P1001" t="n">
        <v>86.06</v>
      </c>
      <c r="Q1001" t="n">
        <v>204.14</v>
      </c>
      <c r="R1001" t="n">
        <v>23.74</v>
      </c>
      <c r="S1001" t="n">
        <v>17.37</v>
      </c>
      <c r="T1001" t="n">
        <v>1094.8</v>
      </c>
      <c r="U1001" t="n">
        <v>0.73</v>
      </c>
      <c r="V1001" t="n">
        <v>0.76</v>
      </c>
      <c r="W1001" t="n">
        <v>1.14</v>
      </c>
      <c r="X1001" t="n">
        <v>0.06</v>
      </c>
      <c r="Y1001" t="n">
        <v>1</v>
      </c>
      <c r="Z1001" t="n">
        <v>10</v>
      </c>
    </row>
    <row r="1002">
      <c r="A1002" t="n">
        <v>88</v>
      </c>
      <c r="B1002" t="n">
        <v>105</v>
      </c>
      <c r="C1002" t="inlineStr">
        <is>
          <t xml:space="preserve">CONCLUIDO	</t>
        </is>
      </c>
      <c r="D1002" t="n">
        <v>10.5501</v>
      </c>
      <c r="E1002" t="n">
        <v>9.48</v>
      </c>
      <c r="F1002" t="n">
        <v>6.75</v>
      </c>
      <c r="G1002" t="n">
        <v>101.28</v>
      </c>
      <c r="H1002" t="n">
        <v>1.7</v>
      </c>
      <c r="I1002" t="n">
        <v>4</v>
      </c>
      <c r="J1002" t="n">
        <v>240.54</v>
      </c>
      <c r="K1002" t="n">
        <v>55.27</v>
      </c>
      <c r="L1002" t="n">
        <v>23</v>
      </c>
      <c r="M1002" t="n">
        <v>2</v>
      </c>
      <c r="N1002" t="n">
        <v>57.26</v>
      </c>
      <c r="O1002" t="n">
        <v>29900.43</v>
      </c>
      <c r="P1002" t="n">
        <v>85.95</v>
      </c>
      <c r="Q1002" t="n">
        <v>204.14</v>
      </c>
      <c r="R1002" t="n">
        <v>23.72</v>
      </c>
      <c r="S1002" t="n">
        <v>17.37</v>
      </c>
      <c r="T1002" t="n">
        <v>1083.21</v>
      </c>
      <c r="U1002" t="n">
        <v>0.73</v>
      </c>
      <c r="V1002" t="n">
        <v>0.76</v>
      </c>
      <c r="W1002" t="n">
        <v>1.14</v>
      </c>
      <c r="X1002" t="n">
        <v>0.06</v>
      </c>
      <c r="Y1002" t="n">
        <v>1</v>
      </c>
      <c r="Z1002" t="n">
        <v>10</v>
      </c>
    </row>
    <row r="1003">
      <c r="A1003" t="n">
        <v>89</v>
      </c>
      <c r="B1003" t="n">
        <v>105</v>
      </c>
      <c r="C1003" t="inlineStr">
        <is>
          <t xml:space="preserve">CONCLUIDO	</t>
        </is>
      </c>
      <c r="D1003" t="n">
        <v>10.5532</v>
      </c>
      <c r="E1003" t="n">
        <v>9.48</v>
      </c>
      <c r="F1003" t="n">
        <v>6.75</v>
      </c>
      <c r="G1003" t="n">
        <v>101.23</v>
      </c>
      <c r="H1003" t="n">
        <v>1.72</v>
      </c>
      <c r="I1003" t="n">
        <v>4</v>
      </c>
      <c r="J1003" t="n">
        <v>240.97</v>
      </c>
      <c r="K1003" t="n">
        <v>55.27</v>
      </c>
      <c r="L1003" t="n">
        <v>23.25</v>
      </c>
      <c r="M1003" t="n">
        <v>2</v>
      </c>
      <c r="N1003" t="n">
        <v>57.45</v>
      </c>
      <c r="O1003" t="n">
        <v>29954.34</v>
      </c>
      <c r="P1003" t="n">
        <v>85.86</v>
      </c>
      <c r="Q1003" t="n">
        <v>204.14</v>
      </c>
      <c r="R1003" t="n">
        <v>23.66</v>
      </c>
      <c r="S1003" t="n">
        <v>17.37</v>
      </c>
      <c r="T1003" t="n">
        <v>1051.85</v>
      </c>
      <c r="U1003" t="n">
        <v>0.73</v>
      </c>
      <c r="V1003" t="n">
        <v>0.76</v>
      </c>
      <c r="W1003" t="n">
        <v>1.14</v>
      </c>
      <c r="X1003" t="n">
        <v>0.06</v>
      </c>
      <c r="Y1003" t="n">
        <v>1</v>
      </c>
      <c r="Z1003" t="n">
        <v>10</v>
      </c>
    </row>
    <row r="1004">
      <c r="A1004" t="n">
        <v>90</v>
      </c>
      <c r="B1004" t="n">
        <v>105</v>
      </c>
      <c r="C1004" t="inlineStr">
        <is>
          <t xml:space="preserve">CONCLUIDO	</t>
        </is>
      </c>
      <c r="D1004" t="n">
        <v>10.5556</v>
      </c>
      <c r="E1004" t="n">
        <v>9.470000000000001</v>
      </c>
      <c r="F1004" t="n">
        <v>6.75</v>
      </c>
      <c r="G1004" t="n">
        <v>101.2</v>
      </c>
      <c r="H1004" t="n">
        <v>1.73</v>
      </c>
      <c r="I1004" t="n">
        <v>4</v>
      </c>
      <c r="J1004" t="n">
        <v>241.41</v>
      </c>
      <c r="K1004" t="n">
        <v>55.27</v>
      </c>
      <c r="L1004" t="n">
        <v>23.5</v>
      </c>
      <c r="M1004" t="n">
        <v>2</v>
      </c>
      <c r="N1004" t="n">
        <v>57.64</v>
      </c>
      <c r="O1004" t="n">
        <v>30008.32</v>
      </c>
      <c r="P1004" t="n">
        <v>85.70999999999999</v>
      </c>
      <c r="Q1004" t="n">
        <v>204.17</v>
      </c>
      <c r="R1004" t="n">
        <v>23.55</v>
      </c>
      <c r="S1004" t="n">
        <v>17.37</v>
      </c>
      <c r="T1004" t="n">
        <v>999.05</v>
      </c>
      <c r="U1004" t="n">
        <v>0.74</v>
      </c>
      <c r="V1004" t="n">
        <v>0.76</v>
      </c>
      <c r="W1004" t="n">
        <v>1.14</v>
      </c>
      <c r="X1004" t="n">
        <v>0.06</v>
      </c>
      <c r="Y1004" t="n">
        <v>1</v>
      </c>
      <c r="Z1004" t="n">
        <v>10</v>
      </c>
    </row>
    <row r="1005">
      <c r="A1005" t="n">
        <v>91</v>
      </c>
      <c r="B1005" t="n">
        <v>105</v>
      </c>
      <c r="C1005" t="inlineStr">
        <is>
          <t xml:space="preserve">CONCLUIDO	</t>
        </is>
      </c>
      <c r="D1005" t="n">
        <v>10.5544</v>
      </c>
      <c r="E1005" t="n">
        <v>9.470000000000001</v>
      </c>
      <c r="F1005" t="n">
        <v>6.75</v>
      </c>
      <c r="G1005" t="n">
        <v>101.22</v>
      </c>
      <c r="H1005" t="n">
        <v>1.75</v>
      </c>
      <c r="I1005" t="n">
        <v>4</v>
      </c>
      <c r="J1005" t="n">
        <v>241.85</v>
      </c>
      <c r="K1005" t="n">
        <v>55.27</v>
      </c>
      <c r="L1005" t="n">
        <v>23.75</v>
      </c>
      <c r="M1005" t="n">
        <v>2</v>
      </c>
      <c r="N1005" t="n">
        <v>57.83</v>
      </c>
      <c r="O1005" t="n">
        <v>30062.36</v>
      </c>
      <c r="P1005" t="n">
        <v>85.61</v>
      </c>
      <c r="Q1005" t="n">
        <v>204.14</v>
      </c>
      <c r="R1005" t="n">
        <v>23.61</v>
      </c>
      <c r="S1005" t="n">
        <v>17.37</v>
      </c>
      <c r="T1005" t="n">
        <v>1029.04</v>
      </c>
      <c r="U1005" t="n">
        <v>0.74</v>
      </c>
      <c r="V1005" t="n">
        <v>0.76</v>
      </c>
      <c r="W1005" t="n">
        <v>1.14</v>
      </c>
      <c r="X1005" t="n">
        <v>0.06</v>
      </c>
      <c r="Y1005" t="n">
        <v>1</v>
      </c>
      <c r="Z1005" t="n">
        <v>10</v>
      </c>
    </row>
    <row r="1006">
      <c r="A1006" t="n">
        <v>92</v>
      </c>
      <c r="B1006" t="n">
        <v>105</v>
      </c>
      <c r="C1006" t="inlineStr">
        <is>
          <t xml:space="preserve">CONCLUIDO	</t>
        </is>
      </c>
      <c r="D1006" t="n">
        <v>10.5625</v>
      </c>
      <c r="E1006" t="n">
        <v>9.470000000000001</v>
      </c>
      <c r="F1006" t="n">
        <v>6.74</v>
      </c>
      <c r="G1006" t="n">
        <v>101.11</v>
      </c>
      <c r="H1006" t="n">
        <v>1.76</v>
      </c>
      <c r="I1006" t="n">
        <v>4</v>
      </c>
      <c r="J1006" t="n">
        <v>242.29</v>
      </c>
      <c r="K1006" t="n">
        <v>55.27</v>
      </c>
      <c r="L1006" t="n">
        <v>24</v>
      </c>
      <c r="M1006" t="n">
        <v>2</v>
      </c>
      <c r="N1006" t="n">
        <v>58.02</v>
      </c>
      <c r="O1006" t="n">
        <v>30116.47</v>
      </c>
      <c r="P1006" t="n">
        <v>85.31</v>
      </c>
      <c r="Q1006" t="n">
        <v>204.14</v>
      </c>
      <c r="R1006" t="n">
        <v>23.35</v>
      </c>
      <c r="S1006" t="n">
        <v>17.37</v>
      </c>
      <c r="T1006" t="n">
        <v>899.3099999999999</v>
      </c>
      <c r="U1006" t="n">
        <v>0.74</v>
      </c>
      <c r="V1006" t="n">
        <v>0.76</v>
      </c>
      <c r="W1006" t="n">
        <v>1.14</v>
      </c>
      <c r="X1006" t="n">
        <v>0.05</v>
      </c>
      <c r="Y1006" t="n">
        <v>1</v>
      </c>
      <c r="Z1006" t="n">
        <v>10</v>
      </c>
    </row>
    <row r="1007">
      <c r="A1007" t="n">
        <v>93</v>
      </c>
      <c r="B1007" t="n">
        <v>105</v>
      </c>
      <c r="C1007" t="inlineStr">
        <is>
          <t xml:space="preserve">CONCLUIDO	</t>
        </is>
      </c>
      <c r="D1007" t="n">
        <v>10.5603</v>
      </c>
      <c r="E1007" t="n">
        <v>9.470000000000001</v>
      </c>
      <c r="F1007" t="n">
        <v>6.74</v>
      </c>
      <c r="G1007" t="n">
        <v>101.14</v>
      </c>
      <c r="H1007" t="n">
        <v>1.78</v>
      </c>
      <c r="I1007" t="n">
        <v>4</v>
      </c>
      <c r="J1007" t="n">
        <v>242.73</v>
      </c>
      <c r="K1007" t="n">
        <v>55.27</v>
      </c>
      <c r="L1007" t="n">
        <v>24.25</v>
      </c>
      <c r="M1007" t="n">
        <v>2</v>
      </c>
      <c r="N1007" t="n">
        <v>58.21</v>
      </c>
      <c r="O1007" t="n">
        <v>30170.65</v>
      </c>
      <c r="P1007" t="n">
        <v>85.06999999999999</v>
      </c>
      <c r="Q1007" t="n">
        <v>204.14</v>
      </c>
      <c r="R1007" t="n">
        <v>23.44</v>
      </c>
      <c r="S1007" t="n">
        <v>17.37</v>
      </c>
      <c r="T1007" t="n">
        <v>940.37</v>
      </c>
      <c r="U1007" t="n">
        <v>0.74</v>
      </c>
      <c r="V1007" t="n">
        <v>0.76</v>
      </c>
      <c r="W1007" t="n">
        <v>1.14</v>
      </c>
      <c r="X1007" t="n">
        <v>0.05</v>
      </c>
      <c r="Y1007" t="n">
        <v>1</v>
      </c>
      <c r="Z1007" t="n">
        <v>10</v>
      </c>
    </row>
    <row r="1008">
      <c r="A1008" t="n">
        <v>94</v>
      </c>
      <c r="B1008" t="n">
        <v>105</v>
      </c>
      <c r="C1008" t="inlineStr">
        <is>
          <t xml:space="preserve">CONCLUIDO	</t>
        </is>
      </c>
      <c r="D1008" t="n">
        <v>10.5618</v>
      </c>
      <c r="E1008" t="n">
        <v>9.470000000000001</v>
      </c>
      <c r="F1008" t="n">
        <v>6.74</v>
      </c>
      <c r="G1008" t="n">
        <v>101.12</v>
      </c>
      <c r="H1008" t="n">
        <v>1.79</v>
      </c>
      <c r="I1008" t="n">
        <v>4</v>
      </c>
      <c r="J1008" t="n">
        <v>243.17</v>
      </c>
      <c r="K1008" t="n">
        <v>55.27</v>
      </c>
      <c r="L1008" t="n">
        <v>24.5</v>
      </c>
      <c r="M1008" t="n">
        <v>2</v>
      </c>
      <c r="N1008" t="n">
        <v>58.4</v>
      </c>
      <c r="O1008" t="n">
        <v>30224.9</v>
      </c>
      <c r="P1008" t="n">
        <v>84.81</v>
      </c>
      <c r="Q1008" t="n">
        <v>204.14</v>
      </c>
      <c r="R1008" t="n">
        <v>23.42</v>
      </c>
      <c r="S1008" t="n">
        <v>17.37</v>
      </c>
      <c r="T1008" t="n">
        <v>934.24</v>
      </c>
      <c r="U1008" t="n">
        <v>0.74</v>
      </c>
      <c r="V1008" t="n">
        <v>0.76</v>
      </c>
      <c r="W1008" t="n">
        <v>1.14</v>
      </c>
      <c r="X1008" t="n">
        <v>0.05</v>
      </c>
      <c r="Y1008" t="n">
        <v>1</v>
      </c>
      <c r="Z1008" t="n">
        <v>10</v>
      </c>
    </row>
    <row r="1009">
      <c r="A1009" t="n">
        <v>95</v>
      </c>
      <c r="B1009" t="n">
        <v>105</v>
      </c>
      <c r="C1009" t="inlineStr">
        <is>
          <t xml:space="preserve">CONCLUIDO	</t>
        </is>
      </c>
      <c r="D1009" t="n">
        <v>10.5587</v>
      </c>
      <c r="E1009" t="n">
        <v>9.470000000000001</v>
      </c>
      <c r="F1009" t="n">
        <v>6.74</v>
      </c>
      <c r="G1009" t="n">
        <v>101.16</v>
      </c>
      <c r="H1009" t="n">
        <v>1.81</v>
      </c>
      <c r="I1009" t="n">
        <v>4</v>
      </c>
      <c r="J1009" t="n">
        <v>243.61</v>
      </c>
      <c r="K1009" t="n">
        <v>55.27</v>
      </c>
      <c r="L1009" t="n">
        <v>24.75</v>
      </c>
      <c r="M1009" t="n">
        <v>2</v>
      </c>
      <c r="N1009" t="n">
        <v>58.59</v>
      </c>
      <c r="O1009" t="n">
        <v>30279.22</v>
      </c>
      <c r="P1009" t="n">
        <v>84.64</v>
      </c>
      <c r="Q1009" t="n">
        <v>204.14</v>
      </c>
      <c r="R1009" t="n">
        <v>23.41</v>
      </c>
      <c r="S1009" t="n">
        <v>17.37</v>
      </c>
      <c r="T1009" t="n">
        <v>926.87</v>
      </c>
      <c r="U1009" t="n">
        <v>0.74</v>
      </c>
      <c r="V1009" t="n">
        <v>0.76</v>
      </c>
      <c r="W1009" t="n">
        <v>1.14</v>
      </c>
      <c r="X1009" t="n">
        <v>0.05</v>
      </c>
      <c r="Y1009" t="n">
        <v>1</v>
      </c>
      <c r="Z1009" t="n">
        <v>10</v>
      </c>
    </row>
    <row r="1010">
      <c r="A1010" t="n">
        <v>96</v>
      </c>
      <c r="B1010" t="n">
        <v>105</v>
      </c>
      <c r="C1010" t="inlineStr">
        <is>
          <t xml:space="preserve">CONCLUIDO	</t>
        </is>
      </c>
      <c r="D1010" t="n">
        <v>10.5615</v>
      </c>
      <c r="E1010" t="n">
        <v>9.470000000000001</v>
      </c>
      <c r="F1010" t="n">
        <v>6.74</v>
      </c>
      <c r="G1010" t="n">
        <v>101.12</v>
      </c>
      <c r="H1010" t="n">
        <v>1.82</v>
      </c>
      <c r="I1010" t="n">
        <v>4</v>
      </c>
      <c r="J1010" t="n">
        <v>244.05</v>
      </c>
      <c r="K1010" t="n">
        <v>55.27</v>
      </c>
      <c r="L1010" t="n">
        <v>25</v>
      </c>
      <c r="M1010" t="n">
        <v>2</v>
      </c>
      <c r="N1010" t="n">
        <v>58.78</v>
      </c>
      <c r="O1010" t="n">
        <v>30333.61</v>
      </c>
      <c r="P1010" t="n">
        <v>84.2</v>
      </c>
      <c r="Q1010" t="n">
        <v>204.15</v>
      </c>
      <c r="R1010" t="n">
        <v>23.43</v>
      </c>
      <c r="S1010" t="n">
        <v>17.37</v>
      </c>
      <c r="T1010" t="n">
        <v>936.11</v>
      </c>
      <c r="U1010" t="n">
        <v>0.74</v>
      </c>
      <c r="V1010" t="n">
        <v>0.76</v>
      </c>
      <c r="W1010" t="n">
        <v>1.14</v>
      </c>
      <c r="X1010" t="n">
        <v>0.05</v>
      </c>
      <c r="Y1010" t="n">
        <v>1</v>
      </c>
      <c r="Z1010" t="n">
        <v>10</v>
      </c>
    </row>
    <row r="1011">
      <c r="A1011" t="n">
        <v>97</v>
      </c>
      <c r="B1011" t="n">
        <v>105</v>
      </c>
      <c r="C1011" t="inlineStr">
        <is>
          <t xml:space="preserve">CONCLUIDO	</t>
        </is>
      </c>
      <c r="D1011" t="n">
        <v>10.5687</v>
      </c>
      <c r="E1011" t="n">
        <v>9.460000000000001</v>
      </c>
      <c r="F1011" t="n">
        <v>6.74</v>
      </c>
      <c r="G1011" t="n">
        <v>101.03</v>
      </c>
      <c r="H1011" t="n">
        <v>1.84</v>
      </c>
      <c r="I1011" t="n">
        <v>4</v>
      </c>
      <c r="J1011" t="n">
        <v>244.49</v>
      </c>
      <c r="K1011" t="n">
        <v>55.27</v>
      </c>
      <c r="L1011" t="n">
        <v>25.25</v>
      </c>
      <c r="M1011" t="n">
        <v>2</v>
      </c>
      <c r="N1011" t="n">
        <v>58.97</v>
      </c>
      <c r="O1011" t="n">
        <v>30388.06</v>
      </c>
      <c r="P1011" t="n">
        <v>83.90000000000001</v>
      </c>
      <c r="Q1011" t="n">
        <v>204.14</v>
      </c>
      <c r="R1011" t="n">
        <v>23.17</v>
      </c>
      <c r="S1011" t="n">
        <v>17.37</v>
      </c>
      <c r="T1011" t="n">
        <v>809.36</v>
      </c>
      <c r="U1011" t="n">
        <v>0.75</v>
      </c>
      <c r="V1011" t="n">
        <v>0.76</v>
      </c>
      <c r="W1011" t="n">
        <v>1.14</v>
      </c>
      <c r="X1011" t="n">
        <v>0.04</v>
      </c>
      <c r="Y1011" t="n">
        <v>1</v>
      </c>
      <c r="Z1011" t="n">
        <v>10</v>
      </c>
    </row>
    <row r="1012">
      <c r="A1012" t="n">
        <v>98</v>
      </c>
      <c r="B1012" t="n">
        <v>105</v>
      </c>
      <c r="C1012" t="inlineStr">
        <is>
          <t xml:space="preserve">CONCLUIDO	</t>
        </is>
      </c>
      <c r="D1012" t="n">
        <v>10.5708</v>
      </c>
      <c r="E1012" t="n">
        <v>9.460000000000001</v>
      </c>
      <c r="F1012" t="n">
        <v>6.73</v>
      </c>
      <c r="G1012" t="n">
        <v>101</v>
      </c>
      <c r="H1012" t="n">
        <v>1.85</v>
      </c>
      <c r="I1012" t="n">
        <v>4</v>
      </c>
      <c r="J1012" t="n">
        <v>244.93</v>
      </c>
      <c r="K1012" t="n">
        <v>55.27</v>
      </c>
      <c r="L1012" t="n">
        <v>25.5</v>
      </c>
      <c r="M1012" t="n">
        <v>2</v>
      </c>
      <c r="N1012" t="n">
        <v>59.16</v>
      </c>
      <c r="O1012" t="n">
        <v>30442.58</v>
      </c>
      <c r="P1012" t="n">
        <v>83.64</v>
      </c>
      <c r="Q1012" t="n">
        <v>204.14</v>
      </c>
      <c r="R1012" t="n">
        <v>23.11</v>
      </c>
      <c r="S1012" t="n">
        <v>17.37</v>
      </c>
      <c r="T1012" t="n">
        <v>776.8</v>
      </c>
      <c r="U1012" t="n">
        <v>0.75</v>
      </c>
      <c r="V1012" t="n">
        <v>0.76</v>
      </c>
      <c r="W1012" t="n">
        <v>1.14</v>
      </c>
      <c r="X1012" t="n">
        <v>0.04</v>
      </c>
      <c r="Y1012" t="n">
        <v>1</v>
      </c>
      <c r="Z1012" t="n">
        <v>10</v>
      </c>
    </row>
    <row r="1013">
      <c r="A1013" t="n">
        <v>99</v>
      </c>
      <c r="B1013" t="n">
        <v>105</v>
      </c>
      <c r="C1013" t="inlineStr">
        <is>
          <t xml:space="preserve">CONCLUIDO	</t>
        </is>
      </c>
      <c r="D1013" t="n">
        <v>10.569</v>
      </c>
      <c r="E1013" t="n">
        <v>9.460000000000001</v>
      </c>
      <c r="F1013" t="n">
        <v>6.73</v>
      </c>
      <c r="G1013" t="n">
        <v>101.02</v>
      </c>
      <c r="H1013" t="n">
        <v>1.87</v>
      </c>
      <c r="I1013" t="n">
        <v>4</v>
      </c>
      <c r="J1013" t="n">
        <v>245.38</v>
      </c>
      <c r="K1013" t="n">
        <v>55.27</v>
      </c>
      <c r="L1013" t="n">
        <v>25.75</v>
      </c>
      <c r="M1013" t="n">
        <v>2</v>
      </c>
      <c r="N1013" t="n">
        <v>59.35</v>
      </c>
      <c r="O1013" t="n">
        <v>30497.18</v>
      </c>
      <c r="P1013" t="n">
        <v>83.18000000000001</v>
      </c>
      <c r="Q1013" t="n">
        <v>204.14</v>
      </c>
      <c r="R1013" t="n">
        <v>23.11</v>
      </c>
      <c r="S1013" t="n">
        <v>17.37</v>
      </c>
      <c r="T1013" t="n">
        <v>775.1</v>
      </c>
      <c r="U1013" t="n">
        <v>0.75</v>
      </c>
      <c r="V1013" t="n">
        <v>0.76</v>
      </c>
      <c r="W1013" t="n">
        <v>1.14</v>
      </c>
      <c r="X1013" t="n">
        <v>0.04</v>
      </c>
      <c r="Y1013" t="n">
        <v>1</v>
      </c>
      <c r="Z1013" t="n">
        <v>10</v>
      </c>
    </row>
    <row r="1014">
      <c r="A1014" t="n">
        <v>100</v>
      </c>
      <c r="B1014" t="n">
        <v>105</v>
      </c>
      <c r="C1014" t="inlineStr">
        <is>
          <t xml:space="preserve">CONCLUIDO	</t>
        </is>
      </c>
      <c r="D1014" t="n">
        <v>10.5646</v>
      </c>
      <c r="E1014" t="n">
        <v>9.470000000000001</v>
      </c>
      <c r="F1014" t="n">
        <v>6.74</v>
      </c>
      <c r="G1014" t="n">
        <v>101.08</v>
      </c>
      <c r="H1014" t="n">
        <v>1.88</v>
      </c>
      <c r="I1014" t="n">
        <v>4</v>
      </c>
      <c r="J1014" t="n">
        <v>245.82</v>
      </c>
      <c r="K1014" t="n">
        <v>55.27</v>
      </c>
      <c r="L1014" t="n">
        <v>26</v>
      </c>
      <c r="M1014" t="n">
        <v>2</v>
      </c>
      <c r="N1014" t="n">
        <v>59.55</v>
      </c>
      <c r="O1014" t="n">
        <v>30551.84</v>
      </c>
      <c r="P1014" t="n">
        <v>83.05</v>
      </c>
      <c r="Q1014" t="n">
        <v>204.14</v>
      </c>
      <c r="R1014" t="n">
        <v>23.26</v>
      </c>
      <c r="S1014" t="n">
        <v>17.37</v>
      </c>
      <c r="T1014" t="n">
        <v>854.2</v>
      </c>
      <c r="U1014" t="n">
        <v>0.75</v>
      </c>
      <c r="V1014" t="n">
        <v>0.76</v>
      </c>
      <c r="W1014" t="n">
        <v>1.14</v>
      </c>
      <c r="X1014" t="n">
        <v>0.05</v>
      </c>
      <c r="Y1014" t="n">
        <v>1</v>
      </c>
      <c r="Z1014" t="n">
        <v>10</v>
      </c>
    </row>
    <row r="1015">
      <c r="A1015" t="n">
        <v>101</v>
      </c>
      <c r="B1015" t="n">
        <v>105</v>
      </c>
      <c r="C1015" t="inlineStr">
        <is>
          <t xml:space="preserve">CONCLUIDO	</t>
        </is>
      </c>
      <c r="D1015" t="n">
        <v>10.5674</v>
      </c>
      <c r="E1015" t="n">
        <v>9.460000000000001</v>
      </c>
      <c r="F1015" t="n">
        <v>6.74</v>
      </c>
      <c r="G1015" t="n">
        <v>101.04</v>
      </c>
      <c r="H1015" t="n">
        <v>1.9</v>
      </c>
      <c r="I1015" t="n">
        <v>4</v>
      </c>
      <c r="J1015" t="n">
        <v>246.26</v>
      </c>
      <c r="K1015" t="n">
        <v>55.27</v>
      </c>
      <c r="L1015" t="n">
        <v>26.25</v>
      </c>
      <c r="M1015" t="n">
        <v>2</v>
      </c>
      <c r="N1015" t="n">
        <v>59.74</v>
      </c>
      <c r="O1015" t="n">
        <v>30606.57</v>
      </c>
      <c r="P1015" t="n">
        <v>82.76000000000001</v>
      </c>
      <c r="Q1015" t="n">
        <v>204.14</v>
      </c>
      <c r="R1015" t="n">
        <v>23.23</v>
      </c>
      <c r="S1015" t="n">
        <v>17.37</v>
      </c>
      <c r="T1015" t="n">
        <v>837.35</v>
      </c>
      <c r="U1015" t="n">
        <v>0.75</v>
      </c>
      <c r="V1015" t="n">
        <v>0.76</v>
      </c>
      <c r="W1015" t="n">
        <v>1.14</v>
      </c>
      <c r="X1015" t="n">
        <v>0.04</v>
      </c>
      <c r="Y1015" t="n">
        <v>1</v>
      </c>
      <c r="Z1015" t="n">
        <v>10</v>
      </c>
    </row>
    <row r="1016">
      <c r="A1016" t="n">
        <v>102</v>
      </c>
      <c r="B1016" t="n">
        <v>105</v>
      </c>
      <c r="C1016" t="inlineStr">
        <is>
          <t xml:space="preserve">CONCLUIDO	</t>
        </is>
      </c>
      <c r="D1016" t="n">
        <v>10.5609</v>
      </c>
      <c r="E1016" t="n">
        <v>9.470000000000001</v>
      </c>
      <c r="F1016" t="n">
        <v>6.74</v>
      </c>
      <c r="G1016" t="n">
        <v>101.13</v>
      </c>
      <c r="H1016" t="n">
        <v>1.91</v>
      </c>
      <c r="I1016" t="n">
        <v>4</v>
      </c>
      <c r="J1016" t="n">
        <v>246.71</v>
      </c>
      <c r="K1016" t="n">
        <v>55.27</v>
      </c>
      <c r="L1016" t="n">
        <v>26.5</v>
      </c>
      <c r="M1016" t="n">
        <v>2</v>
      </c>
      <c r="N1016" t="n">
        <v>59.93</v>
      </c>
      <c r="O1016" t="n">
        <v>30661.38</v>
      </c>
      <c r="P1016" t="n">
        <v>82.44</v>
      </c>
      <c r="Q1016" t="n">
        <v>204.14</v>
      </c>
      <c r="R1016" t="n">
        <v>23.41</v>
      </c>
      <c r="S1016" t="n">
        <v>17.37</v>
      </c>
      <c r="T1016" t="n">
        <v>929.54</v>
      </c>
      <c r="U1016" t="n">
        <v>0.74</v>
      </c>
      <c r="V1016" t="n">
        <v>0.76</v>
      </c>
      <c r="W1016" t="n">
        <v>1.14</v>
      </c>
      <c r="X1016" t="n">
        <v>0.05</v>
      </c>
      <c r="Y1016" t="n">
        <v>1</v>
      </c>
      <c r="Z1016" t="n">
        <v>10</v>
      </c>
    </row>
    <row r="1017">
      <c r="A1017" t="n">
        <v>103</v>
      </c>
      <c r="B1017" t="n">
        <v>105</v>
      </c>
      <c r="C1017" t="inlineStr">
        <is>
          <t xml:space="preserve">CONCLUIDO	</t>
        </is>
      </c>
      <c r="D1017" t="n">
        <v>10.5625</v>
      </c>
      <c r="E1017" t="n">
        <v>9.470000000000001</v>
      </c>
      <c r="F1017" t="n">
        <v>6.74</v>
      </c>
      <c r="G1017" t="n">
        <v>101.11</v>
      </c>
      <c r="H1017" t="n">
        <v>1.93</v>
      </c>
      <c r="I1017" t="n">
        <v>4</v>
      </c>
      <c r="J1017" t="n">
        <v>247.15</v>
      </c>
      <c r="K1017" t="n">
        <v>55.27</v>
      </c>
      <c r="L1017" t="n">
        <v>26.75</v>
      </c>
      <c r="M1017" t="n">
        <v>2</v>
      </c>
      <c r="N1017" t="n">
        <v>60.13</v>
      </c>
      <c r="O1017" t="n">
        <v>30716.25</v>
      </c>
      <c r="P1017" t="n">
        <v>81.98999999999999</v>
      </c>
      <c r="Q1017" t="n">
        <v>204.15</v>
      </c>
      <c r="R1017" t="n">
        <v>23.38</v>
      </c>
      <c r="S1017" t="n">
        <v>17.37</v>
      </c>
      <c r="T1017" t="n">
        <v>913.67</v>
      </c>
      <c r="U1017" t="n">
        <v>0.74</v>
      </c>
      <c r="V1017" t="n">
        <v>0.76</v>
      </c>
      <c r="W1017" t="n">
        <v>1.14</v>
      </c>
      <c r="X1017" t="n">
        <v>0.05</v>
      </c>
      <c r="Y1017" t="n">
        <v>1</v>
      </c>
      <c r="Z1017" t="n">
        <v>10</v>
      </c>
    </row>
    <row r="1018">
      <c r="A1018" t="n">
        <v>104</v>
      </c>
      <c r="B1018" t="n">
        <v>105</v>
      </c>
      <c r="C1018" t="inlineStr">
        <is>
          <t xml:space="preserve">CONCLUIDO	</t>
        </is>
      </c>
      <c r="D1018" t="n">
        <v>10.5649</v>
      </c>
      <c r="E1018" t="n">
        <v>9.470000000000001</v>
      </c>
      <c r="F1018" t="n">
        <v>6.74</v>
      </c>
      <c r="G1018" t="n">
        <v>101.08</v>
      </c>
      <c r="H1018" t="n">
        <v>1.94</v>
      </c>
      <c r="I1018" t="n">
        <v>4</v>
      </c>
      <c r="J1018" t="n">
        <v>247.6</v>
      </c>
      <c r="K1018" t="n">
        <v>55.27</v>
      </c>
      <c r="L1018" t="n">
        <v>27</v>
      </c>
      <c r="M1018" t="n">
        <v>2</v>
      </c>
      <c r="N1018" t="n">
        <v>60.33</v>
      </c>
      <c r="O1018" t="n">
        <v>30771.2</v>
      </c>
      <c r="P1018" t="n">
        <v>81.68000000000001</v>
      </c>
      <c r="Q1018" t="n">
        <v>204.14</v>
      </c>
      <c r="R1018" t="n">
        <v>23.23</v>
      </c>
      <c r="S1018" t="n">
        <v>17.37</v>
      </c>
      <c r="T1018" t="n">
        <v>838.74</v>
      </c>
      <c r="U1018" t="n">
        <v>0.75</v>
      </c>
      <c r="V1018" t="n">
        <v>0.76</v>
      </c>
      <c r="W1018" t="n">
        <v>1.14</v>
      </c>
      <c r="X1018" t="n">
        <v>0.05</v>
      </c>
      <c r="Y1018" t="n">
        <v>1</v>
      </c>
      <c r="Z1018" t="n">
        <v>10</v>
      </c>
    </row>
    <row r="1019">
      <c r="A1019" t="n">
        <v>105</v>
      </c>
      <c r="B1019" t="n">
        <v>105</v>
      </c>
      <c r="C1019" t="inlineStr">
        <is>
          <t xml:space="preserve">CONCLUIDO	</t>
        </is>
      </c>
      <c r="D1019" t="n">
        <v>10.5637</v>
      </c>
      <c r="E1019" t="n">
        <v>9.470000000000001</v>
      </c>
      <c r="F1019" t="n">
        <v>6.74</v>
      </c>
      <c r="G1019" t="n">
        <v>101.09</v>
      </c>
      <c r="H1019" t="n">
        <v>1.95</v>
      </c>
      <c r="I1019" t="n">
        <v>4</v>
      </c>
      <c r="J1019" t="n">
        <v>248.04</v>
      </c>
      <c r="K1019" t="n">
        <v>55.27</v>
      </c>
      <c r="L1019" t="n">
        <v>27.25</v>
      </c>
      <c r="M1019" t="n">
        <v>2</v>
      </c>
      <c r="N1019" t="n">
        <v>60.52</v>
      </c>
      <c r="O1019" t="n">
        <v>30826.21</v>
      </c>
      <c r="P1019" t="n">
        <v>81.47</v>
      </c>
      <c r="Q1019" t="n">
        <v>204.14</v>
      </c>
      <c r="R1019" t="n">
        <v>23.32</v>
      </c>
      <c r="S1019" t="n">
        <v>17.37</v>
      </c>
      <c r="T1019" t="n">
        <v>883.11</v>
      </c>
      <c r="U1019" t="n">
        <v>0.74</v>
      </c>
      <c r="V1019" t="n">
        <v>0.76</v>
      </c>
      <c r="W1019" t="n">
        <v>1.14</v>
      </c>
      <c r="X1019" t="n">
        <v>0.05</v>
      </c>
      <c r="Y1019" t="n">
        <v>1</v>
      </c>
      <c r="Z1019" t="n">
        <v>10</v>
      </c>
    </row>
    <row r="1020">
      <c r="A1020" t="n">
        <v>106</v>
      </c>
      <c r="B1020" t="n">
        <v>105</v>
      </c>
      <c r="C1020" t="inlineStr">
        <is>
          <t xml:space="preserve">CONCLUIDO	</t>
        </is>
      </c>
      <c r="D1020" t="n">
        <v>10.5671</v>
      </c>
      <c r="E1020" t="n">
        <v>9.460000000000001</v>
      </c>
      <c r="F1020" t="n">
        <v>6.74</v>
      </c>
      <c r="G1020" t="n">
        <v>101.05</v>
      </c>
      <c r="H1020" t="n">
        <v>1.97</v>
      </c>
      <c r="I1020" t="n">
        <v>4</v>
      </c>
      <c r="J1020" t="n">
        <v>248.49</v>
      </c>
      <c r="K1020" t="n">
        <v>55.27</v>
      </c>
      <c r="L1020" t="n">
        <v>27.5</v>
      </c>
      <c r="M1020" t="n">
        <v>2</v>
      </c>
      <c r="N1020" t="n">
        <v>60.72</v>
      </c>
      <c r="O1020" t="n">
        <v>30881.3</v>
      </c>
      <c r="P1020" t="n">
        <v>81.14</v>
      </c>
      <c r="Q1020" t="n">
        <v>204.14</v>
      </c>
      <c r="R1020" t="n">
        <v>23.23</v>
      </c>
      <c r="S1020" t="n">
        <v>17.37</v>
      </c>
      <c r="T1020" t="n">
        <v>839.59</v>
      </c>
      <c r="U1020" t="n">
        <v>0.75</v>
      </c>
      <c r="V1020" t="n">
        <v>0.76</v>
      </c>
      <c r="W1020" t="n">
        <v>1.14</v>
      </c>
      <c r="X1020" t="n">
        <v>0.05</v>
      </c>
      <c r="Y1020" t="n">
        <v>1</v>
      </c>
      <c r="Z1020" t="n">
        <v>10</v>
      </c>
    </row>
    <row r="1021">
      <c r="A1021" t="n">
        <v>107</v>
      </c>
      <c r="B1021" t="n">
        <v>105</v>
      </c>
      <c r="C1021" t="inlineStr">
        <is>
          <t xml:space="preserve">CONCLUIDO	</t>
        </is>
      </c>
      <c r="D1021" t="n">
        <v>10.5606</v>
      </c>
      <c r="E1021" t="n">
        <v>9.470000000000001</v>
      </c>
      <c r="F1021" t="n">
        <v>6.74</v>
      </c>
      <c r="G1021" t="n">
        <v>101.13</v>
      </c>
      <c r="H1021" t="n">
        <v>1.98</v>
      </c>
      <c r="I1021" t="n">
        <v>4</v>
      </c>
      <c r="J1021" t="n">
        <v>248.94</v>
      </c>
      <c r="K1021" t="n">
        <v>55.27</v>
      </c>
      <c r="L1021" t="n">
        <v>27.75</v>
      </c>
      <c r="M1021" t="n">
        <v>2</v>
      </c>
      <c r="N1021" t="n">
        <v>60.92</v>
      </c>
      <c r="O1021" t="n">
        <v>30936.46</v>
      </c>
      <c r="P1021" t="n">
        <v>80.70999999999999</v>
      </c>
      <c r="Q1021" t="n">
        <v>204.14</v>
      </c>
      <c r="R1021" t="n">
        <v>23.43</v>
      </c>
      <c r="S1021" t="n">
        <v>17.37</v>
      </c>
      <c r="T1021" t="n">
        <v>935.63</v>
      </c>
      <c r="U1021" t="n">
        <v>0.74</v>
      </c>
      <c r="V1021" t="n">
        <v>0.76</v>
      </c>
      <c r="W1021" t="n">
        <v>1.14</v>
      </c>
      <c r="X1021" t="n">
        <v>0.05</v>
      </c>
      <c r="Y1021" t="n">
        <v>1</v>
      </c>
      <c r="Z1021" t="n">
        <v>10</v>
      </c>
    </row>
    <row r="1022">
      <c r="A1022" t="n">
        <v>108</v>
      </c>
      <c r="B1022" t="n">
        <v>105</v>
      </c>
      <c r="C1022" t="inlineStr">
        <is>
          <t xml:space="preserve">CONCLUIDO	</t>
        </is>
      </c>
      <c r="D1022" t="n">
        <v>10.5569</v>
      </c>
      <c r="E1022" t="n">
        <v>9.470000000000001</v>
      </c>
      <c r="F1022" t="n">
        <v>6.75</v>
      </c>
      <c r="G1022" t="n">
        <v>101.18</v>
      </c>
      <c r="H1022" t="n">
        <v>2</v>
      </c>
      <c r="I1022" t="n">
        <v>4</v>
      </c>
      <c r="J1022" t="n">
        <v>249.39</v>
      </c>
      <c r="K1022" t="n">
        <v>55.27</v>
      </c>
      <c r="L1022" t="n">
        <v>28</v>
      </c>
      <c r="M1022" t="n">
        <v>1</v>
      </c>
      <c r="N1022" t="n">
        <v>61.11</v>
      </c>
      <c r="O1022" t="n">
        <v>30991.69</v>
      </c>
      <c r="P1022" t="n">
        <v>80.33</v>
      </c>
      <c r="Q1022" t="n">
        <v>204.14</v>
      </c>
      <c r="R1022" t="n">
        <v>23.44</v>
      </c>
      <c r="S1022" t="n">
        <v>17.37</v>
      </c>
      <c r="T1022" t="n">
        <v>942.09</v>
      </c>
      <c r="U1022" t="n">
        <v>0.74</v>
      </c>
      <c r="V1022" t="n">
        <v>0.76</v>
      </c>
      <c r="W1022" t="n">
        <v>1.14</v>
      </c>
      <c r="X1022" t="n">
        <v>0.05</v>
      </c>
      <c r="Y1022" t="n">
        <v>1</v>
      </c>
      <c r="Z1022" t="n">
        <v>10</v>
      </c>
    </row>
    <row r="1023">
      <c r="A1023" t="n">
        <v>109</v>
      </c>
      <c r="B1023" t="n">
        <v>105</v>
      </c>
      <c r="C1023" t="inlineStr">
        <is>
          <t xml:space="preserve">CONCLUIDO	</t>
        </is>
      </c>
      <c r="D1023" t="n">
        <v>10.5618</v>
      </c>
      <c r="E1023" t="n">
        <v>9.470000000000001</v>
      </c>
      <c r="F1023" t="n">
        <v>6.74</v>
      </c>
      <c r="G1023" t="n">
        <v>101.12</v>
      </c>
      <c r="H1023" t="n">
        <v>2.01</v>
      </c>
      <c r="I1023" t="n">
        <v>4</v>
      </c>
      <c r="J1023" t="n">
        <v>249.83</v>
      </c>
      <c r="K1023" t="n">
        <v>55.27</v>
      </c>
      <c r="L1023" t="n">
        <v>28.25</v>
      </c>
      <c r="M1023" t="n">
        <v>1</v>
      </c>
      <c r="N1023" t="n">
        <v>61.31</v>
      </c>
      <c r="O1023" t="n">
        <v>31047</v>
      </c>
      <c r="P1023" t="n">
        <v>80.09999999999999</v>
      </c>
      <c r="Q1023" t="n">
        <v>204.14</v>
      </c>
      <c r="R1023" t="n">
        <v>23.37</v>
      </c>
      <c r="S1023" t="n">
        <v>17.37</v>
      </c>
      <c r="T1023" t="n">
        <v>907.9400000000001</v>
      </c>
      <c r="U1023" t="n">
        <v>0.74</v>
      </c>
      <c r="V1023" t="n">
        <v>0.76</v>
      </c>
      <c r="W1023" t="n">
        <v>1.14</v>
      </c>
      <c r="X1023" t="n">
        <v>0.05</v>
      </c>
      <c r="Y1023" t="n">
        <v>1</v>
      </c>
      <c r="Z1023" t="n">
        <v>10</v>
      </c>
    </row>
    <row r="1024">
      <c r="A1024" t="n">
        <v>110</v>
      </c>
      <c r="B1024" t="n">
        <v>105</v>
      </c>
      <c r="C1024" t="inlineStr">
        <is>
          <t xml:space="preserve">CONCLUIDO	</t>
        </is>
      </c>
      <c r="D1024" t="n">
        <v>10.5606</v>
      </c>
      <c r="E1024" t="n">
        <v>9.470000000000001</v>
      </c>
      <c r="F1024" t="n">
        <v>6.74</v>
      </c>
      <c r="G1024" t="n">
        <v>101.13</v>
      </c>
      <c r="H1024" t="n">
        <v>2.03</v>
      </c>
      <c r="I1024" t="n">
        <v>4</v>
      </c>
      <c r="J1024" t="n">
        <v>250.28</v>
      </c>
      <c r="K1024" t="n">
        <v>55.27</v>
      </c>
      <c r="L1024" t="n">
        <v>28.5</v>
      </c>
      <c r="M1024" t="n">
        <v>1</v>
      </c>
      <c r="N1024" t="n">
        <v>61.51</v>
      </c>
      <c r="O1024" t="n">
        <v>31102.37</v>
      </c>
      <c r="P1024" t="n">
        <v>79.95</v>
      </c>
      <c r="Q1024" t="n">
        <v>204.14</v>
      </c>
      <c r="R1024" t="n">
        <v>23.39</v>
      </c>
      <c r="S1024" t="n">
        <v>17.37</v>
      </c>
      <c r="T1024" t="n">
        <v>916</v>
      </c>
      <c r="U1024" t="n">
        <v>0.74</v>
      </c>
      <c r="V1024" t="n">
        <v>0.76</v>
      </c>
      <c r="W1024" t="n">
        <v>1.14</v>
      </c>
      <c r="X1024" t="n">
        <v>0.05</v>
      </c>
      <c r="Y1024" t="n">
        <v>1</v>
      </c>
      <c r="Z1024" t="n">
        <v>10</v>
      </c>
    </row>
    <row r="1025">
      <c r="A1025" t="n">
        <v>111</v>
      </c>
      <c r="B1025" t="n">
        <v>105</v>
      </c>
      <c r="C1025" t="inlineStr">
        <is>
          <t xml:space="preserve">CONCLUIDO	</t>
        </is>
      </c>
      <c r="D1025" t="n">
        <v>10.6298</v>
      </c>
      <c r="E1025" t="n">
        <v>9.41</v>
      </c>
      <c r="F1025" t="n">
        <v>6.72</v>
      </c>
      <c r="G1025" t="n">
        <v>134.42</v>
      </c>
      <c r="H1025" t="n">
        <v>2.04</v>
      </c>
      <c r="I1025" t="n">
        <v>3</v>
      </c>
      <c r="J1025" t="n">
        <v>250.73</v>
      </c>
      <c r="K1025" t="n">
        <v>55.27</v>
      </c>
      <c r="L1025" t="n">
        <v>28.75</v>
      </c>
      <c r="M1025" t="n">
        <v>0</v>
      </c>
      <c r="N1025" t="n">
        <v>61.71</v>
      </c>
      <c r="O1025" t="n">
        <v>31157.82</v>
      </c>
      <c r="P1025" t="n">
        <v>79.44</v>
      </c>
      <c r="Q1025" t="n">
        <v>204.14</v>
      </c>
      <c r="R1025" t="n">
        <v>22.73</v>
      </c>
      <c r="S1025" t="n">
        <v>17.37</v>
      </c>
      <c r="T1025" t="n">
        <v>590.48</v>
      </c>
      <c r="U1025" t="n">
        <v>0.76</v>
      </c>
      <c r="V1025" t="n">
        <v>0.76</v>
      </c>
      <c r="W1025" t="n">
        <v>1.14</v>
      </c>
      <c r="X1025" t="n">
        <v>0.03</v>
      </c>
      <c r="Y1025" t="n">
        <v>1</v>
      </c>
      <c r="Z1025" t="n">
        <v>10</v>
      </c>
    </row>
    <row r="1026">
      <c r="A1026" t="n">
        <v>0</v>
      </c>
      <c r="B1026" t="n">
        <v>60</v>
      </c>
      <c r="C1026" t="inlineStr">
        <is>
          <t xml:space="preserve">CONCLUIDO	</t>
        </is>
      </c>
      <c r="D1026" t="n">
        <v>8.650499999999999</v>
      </c>
      <c r="E1026" t="n">
        <v>11.56</v>
      </c>
      <c r="F1026" t="n">
        <v>7.89</v>
      </c>
      <c r="G1026" t="n">
        <v>7.89</v>
      </c>
      <c r="H1026" t="n">
        <v>0.14</v>
      </c>
      <c r="I1026" t="n">
        <v>60</v>
      </c>
      <c r="J1026" t="n">
        <v>124.63</v>
      </c>
      <c r="K1026" t="n">
        <v>45</v>
      </c>
      <c r="L1026" t="n">
        <v>1</v>
      </c>
      <c r="M1026" t="n">
        <v>58</v>
      </c>
      <c r="N1026" t="n">
        <v>18.64</v>
      </c>
      <c r="O1026" t="n">
        <v>15605.44</v>
      </c>
      <c r="P1026" t="n">
        <v>82.22</v>
      </c>
      <c r="Q1026" t="n">
        <v>204.18</v>
      </c>
      <c r="R1026" t="n">
        <v>59.63</v>
      </c>
      <c r="S1026" t="n">
        <v>17.37</v>
      </c>
      <c r="T1026" t="n">
        <v>18757.29</v>
      </c>
      <c r="U1026" t="n">
        <v>0.29</v>
      </c>
      <c r="V1026" t="n">
        <v>0.65</v>
      </c>
      <c r="W1026" t="n">
        <v>1.23</v>
      </c>
      <c r="X1026" t="n">
        <v>1.2</v>
      </c>
      <c r="Y1026" t="n">
        <v>1</v>
      </c>
      <c r="Z1026" t="n">
        <v>10</v>
      </c>
    </row>
    <row r="1027">
      <c r="A1027" t="n">
        <v>1</v>
      </c>
      <c r="B1027" t="n">
        <v>60</v>
      </c>
      <c r="C1027" t="inlineStr">
        <is>
          <t xml:space="preserve">CONCLUIDO	</t>
        </is>
      </c>
      <c r="D1027" t="n">
        <v>9.1059</v>
      </c>
      <c r="E1027" t="n">
        <v>10.98</v>
      </c>
      <c r="F1027" t="n">
        <v>7.65</v>
      </c>
      <c r="G1027" t="n">
        <v>9.76</v>
      </c>
      <c r="H1027" t="n">
        <v>0.18</v>
      </c>
      <c r="I1027" t="n">
        <v>47</v>
      </c>
      <c r="J1027" t="n">
        <v>124.96</v>
      </c>
      <c r="K1027" t="n">
        <v>45</v>
      </c>
      <c r="L1027" t="n">
        <v>1.25</v>
      </c>
      <c r="M1027" t="n">
        <v>45</v>
      </c>
      <c r="N1027" t="n">
        <v>18.71</v>
      </c>
      <c r="O1027" t="n">
        <v>15645.96</v>
      </c>
      <c r="P1027" t="n">
        <v>79.40000000000001</v>
      </c>
      <c r="Q1027" t="n">
        <v>204.25</v>
      </c>
      <c r="R1027" t="n">
        <v>51.61</v>
      </c>
      <c r="S1027" t="n">
        <v>17.37</v>
      </c>
      <c r="T1027" t="n">
        <v>14812.1</v>
      </c>
      <c r="U1027" t="n">
        <v>0.34</v>
      </c>
      <c r="V1027" t="n">
        <v>0.67</v>
      </c>
      <c r="W1027" t="n">
        <v>1.22</v>
      </c>
      <c r="X1027" t="n">
        <v>0.96</v>
      </c>
      <c r="Y1027" t="n">
        <v>1</v>
      </c>
      <c r="Z1027" t="n">
        <v>10</v>
      </c>
    </row>
    <row r="1028">
      <c r="A1028" t="n">
        <v>2</v>
      </c>
      <c r="B1028" t="n">
        <v>60</v>
      </c>
      <c r="C1028" t="inlineStr">
        <is>
          <t xml:space="preserve">CONCLUIDO	</t>
        </is>
      </c>
      <c r="D1028" t="n">
        <v>9.4832</v>
      </c>
      <c r="E1028" t="n">
        <v>10.54</v>
      </c>
      <c r="F1028" t="n">
        <v>7.44</v>
      </c>
      <c r="G1028" t="n">
        <v>11.75</v>
      </c>
      <c r="H1028" t="n">
        <v>0.21</v>
      </c>
      <c r="I1028" t="n">
        <v>38</v>
      </c>
      <c r="J1028" t="n">
        <v>125.29</v>
      </c>
      <c r="K1028" t="n">
        <v>45</v>
      </c>
      <c r="L1028" t="n">
        <v>1.5</v>
      </c>
      <c r="M1028" t="n">
        <v>36</v>
      </c>
      <c r="N1028" t="n">
        <v>18.79</v>
      </c>
      <c r="O1028" t="n">
        <v>15686.51</v>
      </c>
      <c r="P1028" t="n">
        <v>76.97</v>
      </c>
      <c r="Q1028" t="n">
        <v>204.17</v>
      </c>
      <c r="R1028" t="n">
        <v>45.24</v>
      </c>
      <c r="S1028" t="n">
        <v>17.37</v>
      </c>
      <c r="T1028" t="n">
        <v>11674.63</v>
      </c>
      <c r="U1028" t="n">
        <v>0.38</v>
      </c>
      <c r="V1028" t="n">
        <v>0.6899999999999999</v>
      </c>
      <c r="W1028" t="n">
        <v>1.2</v>
      </c>
      <c r="X1028" t="n">
        <v>0.75</v>
      </c>
      <c r="Y1028" t="n">
        <v>1</v>
      </c>
      <c r="Z1028" t="n">
        <v>10</v>
      </c>
    </row>
    <row r="1029">
      <c r="A1029" t="n">
        <v>3</v>
      </c>
      <c r="B1029" t="n">
        <v>60</v>
      </c>
      <c r="C1029" t="inlineStr">
        <is>
          <t xml:space="preserve">CONCLUIDO	</t>
        </is>
      </c>
      <c r="D1029" t="n">
        <v>9.7471</v>
      </c>
      <c r="E1029" t="n">
        <v>10.26</v>
      </c>
      <c r="F1029" t="n">
        <v>7.31</v>
      </c>
      <c r="G1029" t="n">
        <v>13.71</v>
      </c>
      <c r="H1029" t="n">
        <v>0.25</v>
      </c>
      <c r="I1029" t="n">
        <v>32</v>
      </c>
      <c r="J1029" t="n">
        <v>125.62</v>
      </c>
      <c r="K1029" t="n">
        <v>45</v>
      </c>
      <c r="L1029" t="n">
        <v>1.75</v>
      </c>
      <c r="M1029" t="n">
        <v>30</v>
      </c>
      <c r="N1029" t="n">
        <v>18.87</v>
      </c>
      <c r="O1029" t="n">
        <v>15727.09</v>
      </c>
      <c r="P1029" t="n">
        <v>75.27</v>
      </c>
      <c r="Q1029" t="n">
        <v>204.16</v>
      </c>
      <c r="R1029" t="n">
        <v>40.91</v>
      </c>
      <c r="S1029" t="n">
        <v>17.37</v>
      </c>
      <c r="T1029" t="n">
        <v>9537.620000000001</v>
      </c>
      <c r="U1029" t="n">
        <v>0.42</v>
      </c>
      <c r="V1029" t="n">
        <v>0.7</v>
      </c>
      <c r="W1029" t="n">
        <v>1.19</v>
      </c>
      <c r="X1029" t="n">
        <v>0.62</v>
      </c>
      <c r="Y1029" t="n">
        <v>1</v>
      </c>
      <c r="Z1029" t="n">
        <v>10</v>
      </c>
    </row>
    <row r="1030">
      <c r="A1030" t="n">
        <v>4</v>
      </c>
      <c r="B1030" t="n">
        <v>60</v>
      </c>
      <c r="C1030" t="inlineStr">
        <is>
          <t xml:space="preserve">CONCLUIDO	</t>
        </is>
      </c>
      <c r="D1030" t="n">
        <v>9.9176</v>
      </c>
      <c r="E1030" t="n">
        <v>10.08</v>
      </c>
      <c r="F1030" t="n">
        <v>7.24</v>
      </c>
      <c r="G1030" t="n">
        <v>15.5</v>
      </c>
      <c r="H1030" t="n">
        <v>0.28</v>
      </c>
      <c r="I1030" t="n">
        <v>28</v>
      </c>
      <c r="J1030" t="n">
        <v>125.95</v>
      </c>
      <c r="K1030" t="n">
        <v>45</v>
      </c>
      <c r="L1030" t="n">
        <v>2</v>
      </c>
      <c r="M1030" t="n">
        <v>26</v>
      </c>
      <c r="N1030" t="n">
        <v>18.95</v>
      </c>
      <c r="O1030" t="n">
        <v>15767.7</v>
      </c>
      <c r="P1030" t="n">
        <v>74.23999999999999</v>
      </c>
      <c r="Q1030" t="n">
        <v>204.17</v>
      </c>
      <c r="R1030" t="n">
        <v>38.73</v>
      </c>
      <c r="S1030" t="n">
        <v>17.37</v>
      </c>
      <c r="T1030" t="n">
        <v>8467.59</v>
      </c>
      <c r="U1030" t="n">
        <v>0.45</v>
      </c>
      <c r="V1030" t="n">
        <v>0.71</v>
      </c>
      <c r="W1030" t="n">
        <v>1.18</v>
      </c>
      <c r="X1030" t="n">
        <v>0.54</v>
      </c>
      <c r="Y1030" t="n">
        <v>1</v>
      </c>
      <c r="Z1030" t="n">
        <v>10</v>
      </c>
    </row>
    <row r="1031">
      <c r="A1031" t="n">
        <v>5</v>
      </c>
      <c r="B1031" t="n">
        <v>60</v>
      </c>
      <c r="C1031" t="inlineStr">
        <is>
          <t xml:space="preserve">CONCLUIDO	</t>
        </is>
      </c>
      <c r="D1031" t="n">
        <v>10.064</v>
      </c>
      <c r="E1031" t="n">
        <v>9.94</v>
      </c>
      <c r="F1031" t="n">
        <v>7.17</v>
      </c>
      <c r="G1031" t="n">
        <v>17.2</v>
      </c>
      <c r="H1031" t="n">
        <v>0.31</v>
      </c>
      <c r="I1031" t="n">
        <v>25</v>
      </c>
      <c r="J1031" t="n">
        <v>126.28</v>
      </c>
      <c r="K1031" t="n">
        <v>45</v>
      </c>
      <c r="L1031" t="n">
        <v>2.25</v>
      </c>
      <c r="M1031" t="n">
        <v>23</v>
      </c>
      <c r="N1031" t="n">
        <v>19.03</v>
      </c>
      <c r="O1031" t="n">
        <v>15808.34</v>
      </c>
      <c r="P1031" t="n">
        <v>73.27</v>
      </c>
      <c r="Q1031" t="n">
        <v>204.21</v>
      </c>
      <c r="R1031" t="n">
        <v>36.61</v>
      </c>
      <c r="S1031" t="n">
        <v>17.37</v>
      </c>
      <c r="T1031" t="n">
        <v>7420.21</v>
      </c>
      <c r="U1031" t="n">
        <v>0.47</v>
      </c>
      <c r="V1031" t="n">
        <v>0.71</v>
      </c>
      <c r="W1031" t="n">
        <v>1.17</v>
      </c>
      <c r="X1031" t="n">
        <v>0.47</v>
      </c>
      <c r="Y1031" t="n">
        <v>1</v>
      </c>
      <c r="Z1031" t="n">
        <v>10</v>
      </c>
    </row>
    <row r="1032">
      <c r="A1032" t="n">
        <v>6</v>
      </c>
      <c r="B1032" t="n">
        <v>60</v>
      </c>
      <c r="C1032" t="inlineStr">
        <is>
          <t xml:space="preserve">CONCLUIDO	</t>
        </is>
      </c>
      <c r="D1032" t="n">
        <v>10.194</v>
      </c>
      <c r="E1032" t="n">
        <v>9.81</v>
      </c>
      <c r="F1032" t="n">
        <v>7.12</v>
      </c>
      <c r="G1032" t="n">
        <v>19.41</v>
      </c>
      <c r="H1032" t="n">
        <v>0.35</v>
      </c>
      <c r="I1032" t="n">
        <v>22</v>
      </c>
      <c r="J1032" t="n">
        <v>126.61</v>
      </c>
      <c r="K1032" t="n">
        <v>45</v>
      </c>
      <c r="L1032" t="n">
        <v>2.5</v>
      </c>
      <c r="M1032" t="n">
        <v>20</v>
      </c>
      <c r="N1032" t="n">
        <v>19.11</v>
      </c>
      <c r="O1032" t="n">
        <v>15849</v>
      </c>
      <c r="P1032" t="n">
        <v>72.44</v>
      </c>
      <c r="Q1032" t="n">
        <v>204.15</v>
      </c>
      <c r="R1032" t="n">
        <v>35.1</v>
      </c>
      <c r="S1032" t="n">
        <v>17.37</v>
      </c>
      <c r="T1032" t="n">
        <v>6681.45</v>
      </c>
      <c r="U1032" t="n">
        <v>0.5</v>
      </c>
      <c r="V1032" t="n">
        <v>0.72</v>
      </c>
      <c r="W1032" t="n">
        <v>1.17</v>
      </c>
      <c r="X1032" t="n">
        <v>0.42</v>
      </c>
      <c r="Y1032" t="n">
        <v>1</v>
      </c>
      <c r="Z1032" t="n">
        <v>10</v>
      </c>
    </row>
    <row r="1033">
      <c r="A1033" t="n">
        <v>7</v>
      </c>
      <c r="B1033" t="n">
        <v>60</v>
      </c>
      <c r="C1033" t="inlineStr">
        <is>
          <t xml:space="preserve">CONCLUIDO	</t>
        </is>
      </c>
      <c r="D1033" t="n">
        <v>10.2925</v>
      </c>
      <c r="E1033" t="n">
        <v>9.720000000000001</v>
      </c>
      <c r="F1033" t="n">
        <v>7.07</v>
      </c>
      <c r="G1033" t="n">
        <v>21.22</v>
      </c>
      <c r="H1033" t="n">
        <v>0.38</v>
      </c>
      <c r="I1033" t="n">
        <v>20</v>
      </c>
      <c r="J1033" t="n">
        <v>126.94</v>
      </c>
      <c r="K1033" t="n">
        <v>45</v>
      </c>
      <c r="L1033" t="n">
        <v>2.75</v>
      </c>
      <c r="M1033" t="n">
        <v>18</v>
      </c>
      <c r="N1033" t="n">
        <v>19.19</v>
      </c>
      <c r="O1033" t="n">
        <v>15889.69</v>
      </c>
      <c r="P1033" t="n">
        <v>71.77</v>
      </c>
      <c r="Q1033" t="n">
        <v>204.15</v>
      </c>
      <c r="R1033" t="n">
        <v>33.78</v>
      </c>
      <c r="S1033" t="n">
        <v>17.37</v>
      </c>
      <c r="T1033" t="n">
        <v>6031.96</v>
      </c>
      <c r="U1033" t="n">
        <v>0.51</v>
      </c>
      <c r="V1033" t="n">
        <v>0.72</v>
      </c>
      <c r="W1033" t="n">
        <v>1.17</v>
      </c>
      <c r="X1033" t="n">
        <v>0.38</v>
      </c>
      <c r="Y1033" t="n">
        <v>1</v>
      </c>
      <c r="Z1033" t="n">
        <v>10</v>
      </c>
    </row>
    <row r="1034">
      <c r="A1034" t="n">
        <v>8</v>
      </c>
      <c r="B1034" t="n">
        <v>60</v>
      </c>
      <c r="C1034" t="inlineStr">
        <is>
          <t xml:space="preserve">CONCLUIDO	</t>
        </is>
      </c>
      <c r="D1034" t="n">
        <v>10.4007</v>
      </c>
      <c r="E1034" t="n">
        <v>9.609999999999999</v>
      </c>
      <c r="F1034" t="n">
        <v>7.02</v>
      </c>
      <c r="G1034" t="n">
        <v>23.41</v>
      </c>
      <c r="H1034" t="n">
        <v>0.42</v>
      </c>
      <c r="I1034" t="n">
        <v>18</v>
      </c>
      <c r="J1034" t="n">
        <v>127.27</v>
      </c>
      <c r="K1034" t="n">
        <v>45</v>
      </c>
      <c r="L1034" t="n">
        <v>3</v>
      </c>
      <c r="M1034" t="n">
        <v>16</v>
      </c>
      <c r="N1034" t="n">
        <v>19.27</v>
      </c>
      <c r="O1034" t="n">
        <v>15930.42</v>
      </c>
      <c r="P1034" t="n">
        <v>70.88</v>
      </c>
      <c r="Q1034" t="n">
        <v>204.15</v>
      </c>
      <c r="R1034" t="n">
        <v>32.3</v>
      </c>
      <c r="S1034" t="n">
        <v>17.37</v>
      </c>
      <c r="T1034" t="n">
        <v>5303.74</v>
      </c>
      <c r="U1034" t="n">
        <v>0.54</v>
      </c>
      <c r="V1034" t="n">
        <v>0.73</v>
      </c>
      <c r="W1034" t="n">
        <v>1.16</v>
      </c>
      <c r="X1034" t="n">
        <v>0.33</v>
      </c>
      <c r="Y1034" t="n">
        <v>1</v>
      </c>
      <c r="Z1034" t="n">
        <v>10</v>
      </c>
    </row>
    <row r="1035">
      <c r="A1035" t="n">
        <v>9</v>
      </c>
      <c r="B1035" t="n">
        <v>60</v>
      </c>
      <c r="C1035" t="inlineStr">
        <is>
          <t xml:space="preserve">CONCLUIDO	</t>
        </is>
      </c>
      <c r="D1035" t="n">
        <v>10.4257</v>
      </c>
      <c r="E1035" t="n">
        <v>9.59</v>
      </c>
      <c r="F1035" t="n">
        <v>7.03</v>
      </c>
      <c r="G1035" t="n">
        <v>24.79</v>
      </c>
      <c r="H1035" t="n">
        <v>0.45</v>
      </c>
      <c r="I1035" t="n">
        <v>17</v>
      </c>
      <c r="J1035" t="n">
        <v>127.6</v>
      </c>
      <c r="K1035" t="n">
        <v>45</v>
      </c>
      <c r="L1035" t="n">
        <v>3.25</v>
      </c>
      <c r="M1035" t="n">
        <v>15</v>
      </c>
      <c r="N1035" t="n">
        <v>19.35</v>
      </c>
      <c r="O1035" t="n">
        <v>15971.17</v>
      </c>
      <c r="P1035" t="n">
        <v>70.68000000000001</v>
      </c>
      <c r="Q1035" t="n">
        <v>204.15</v>
      </c>
      <c r="R1035" t="n">
        <v>32.37</v>
      </c>
      <c r="S1035" t="n">
        <v>17.37</v>
      </c>
      <c r="T1035" t="n">
        <v>5343.26</v>
      </c>
      <c r="U1035" t="n">
        <v>0.54</v>
      </c>
      <c r="V1035" t="n">
        <v>0.73</v>
      </c>
      <c r="W1035" t="n">
        <v>1.16</v>
      </c>
      <c r="X1035" t="n">
        <v>0.33</v>
      </c>
      <c r="Y1035" t="n">
        <v>1</v>
      </c>
      <c r="Z1035" t="n">
        <v>10</v>
      </c>
    </row>
    <row r="1036">
      <c r="A1036" t="n">
        <v>10</v>
      </c>
      <c r="B1036" t="n">
        <v>60</v>
      </c>
      <c r="C1036" t="inlineStr">
        <is>
          <t xml:space="preserve">CONCLUIDO	</t>
        </is>
      </c>
      <c r="D1036" t="n">
        <v>10.4682</v>
      </c>
      <c r="E1036" t="n">
        <v>9.550000000000001</v>
      </c>
      <c r="F1036" t="n">
        <v>7.01</v>
      </c>
      <c r="G1036" t="n">
        <v>26.29</v>
      </c>
      <c r="H1036" t="n">
        <v>0.48</v>
      </c>
      <c r="I1036" t="n">
        <v>16</v>
      </c>
      <c r="J1036" t="n">
        <v>127.93</v>
      </c>
      <c r="K1036" t="n">
        <v>45</v>
      </c>
      <c r="L1036" t="n">
        <v>3.5</v>
      </c>
      <c r="M1036" t="n">
        <v>14</v>
      </c>
      <c r="N1036" t="n">
        <v>19.43</v>
      </c>
      <c r="O1036" t="n">
        <v>16011.95</v>
      </c>
      <c r="P1036" t="n">
        <v>70.27</v>
      </c>
      <c r="Q1036" t="n">
        <v>204.21</v>
      </c>
      <c r="R1036" t="n">
        <v>31.77</v>
      </c>
      <c r="S1036" t="n">
        <v>17.37</v>
      </c>
      <c r="T1036" t="n">
        <v>5049.74</v>
      </c>
      <c r="U1036" t="n">
        <v>0.55</v>
      </c>
      <c r="V1036" t="n">
        <v>0.73</v>
      </c>
      <c r="W1036" t="n">
        <v>1.17</v>
      </c>
      <c r="X1036" t="n">
        <v>0.32</v>
      </c>
      <c r="Y1036" t="n">
        <v>1</v>
      </c>
      <c r="Z1036" t="n">
        <v>10</v>
      </c>
    </row>
    <row r="1037">
      <c r="A1037" t="n">
        <v>11</v>
      </c>
      <c r="B1037" t="n">
        <v>60</v>
      </c>
      <c r="C1037" t="inlineStr">
        <is>
          <t xml:space="preserve">CONCLUIDO	</t>
        </is>
      </c>
      <c r="D1037" t="n">
        <v>10.5445</v>
      </c>
      <c r="E1037" t="n">
        <v>9.48</v>
      </c>
      <c r="F1037" t="n">
        <v>6.97</v>
      </c>
      <c r="G1037" t="n">
        <v>27.87</v>
      </c>
      <c r="H1037" t="n">
        <v>0.52</v>
      </c>
      <c r="I1037" t="n">
        <v>15</v>
      </c>
      <c r="J1037" t="n">
        <v>128.26</v>
      </c>
      <c r="K1037" t="n">
        <v>45</v>
      </c>
      <c r="L1037" t="n">
        <v>3.75</v>
      </c>
      <c r="M1037" t="n">
        <v>13</v>
      </c>
      <c r="N1037" t="n">
        <v>19.51</v>
      </c>
      <c r="O1037" t="n">
        <v>16052.76</v>
      </c>
      <c r="P1037" t="n">
        <v>69.47</v>
      </c>
      <c r="Q1037" t="n">
        <v>204.18</v>
      </c>
      <c r="R1037" t="n">
        <v>30.45</v>
      </c>
      <c r="S1037" t="n">
        <v>17.37</v>
      </c>
      <c r="T1037" t="n">
        <v>4394.12</v>
      </c>
      <c r="U1037" t="n">
        <v>0.57</v>
      </c>
      <c r="V1037" t="n">
        <v>0.73</v>
      </c>
      <c r="W1037" t="n">
        <v>1.16</v>
      </c>
      <c r="X1037" t="n">
        <v>0.28</v>
      </c>
      <c r="Y1037" t="n">
        <v>1</v>
      </c>
      <c r="Z1037" t="n">
        <v>10</v>
      </c>
    </row>
    <row r="1038">
      <c r="A1038" t="n">
        <v>12</v>
      </c>
      <c r="B1038" t="n">
        <v>60</v>
      </c>
      <c r="C1038" t="inlineStr">
        <is>
          <t xml:space="preserve">CONCLUIDO	</t>
        </is>
      </c>
      <c r="D1038" t="n">
        <v>10.5963</v>
      </c>
      <c r="E1038" t="n">
        <v>9.44</v>
      </c>
      <c r="F1038" t="n">
        <v>6.95</v>
      </c>
      <c r="G1038" t="n">
        <v>29.77</v>
      </c>
      <c r="H1038" t="n">
        <v>0.55</v>
      </c>
      <c r="I1038" t="n">
        <v>14</v>
      </c>
      <c r="J1038" t="n">
        <v>128.59</v>
      </c>
      <c r="K1038" t="n">
        <v>45</v>
      </c>
      <c r="L1038" t="n">
        <v>4</v>
      </c>
      <c r="M1038" t="n">
        <v>12</v>
      </c>
      <c r="N1038" t="n">
        <v>19.59</v>
      </c>
      <c r="O1038" t="n">
        <v>16093.6</v>
      </c>
      <c r="P1038" t="n">
        <v>69.06999999999999</v>
      </c>
      <c r="Q1038" t="n">
        <v>204.15</v>
      </c>
      <c r="R1038" t="n">
        <v>29.74</v>
      </c>
      <c r="S1038" t="n">
        <v>17.37</v>
      </c>
      <c r="T1038" t="n">
        <v>4042.99</v>
      </c>
      <c r="U1038" t="n">
        <v>0.58</v>
      </c>
      <c r="V1038" t="n">
        <v>0.74</v>
      </c>
      <c r="W1038" t="n">
        <v>1.16</v>
      </c>
      <c r="X1038" t="n">
        <v>0.26</v>
      </c>
      <c r="Y1038" t="n">
        <v>1</v>
      </c>
      <c r="Z1038" t="n">
        <v>10</v>
      </c>
    </row>
    <row r="1039">
      <c r="A1039" t="n">
        <v>13</v>
      </c>
      <c r="B1039" t="n">
        <v>60</v>
      </c>
      <c r="C1039" t="inlineStr">
        <is>
          <t xml:space="preserve">CONCLUIDO	</t>
        </is>
      </c>
      <c r="D1039" t="n">
        <v>10.6499</v>
      </c>
      <c r="E1039" t="n">
        <v>9.390000000000001</v>
      </c>
      <c r="F1039" t="n">
        <v>6.93</v>
      </c>
      <c r="G1039" t="n">
        <v>31.96</v>
      </c>
      <c r="H1039" t="n">
        <v>0.58</v>
      </c>
      <c r="I1039" t="n">
        <v>13</v>
      </c>
      <c r="J1039" t="n">
        <v>128.92</v>
      </c>
      <c r="K1039" t="n">
        <v>45</v>
      </c>
      <c r="L1039" t="n">
        <v>4.25</v>
      </c>
      <c r="M1039" t="n">
        <v>11</v>
      </c>
      <c r="N1039" t="n">
        <v>19.68</v>
      </c>
      <c r="O1039" t="n">
        <v>16134.46</v>
      </c>
      <c r="P1039" t="n">
        <v>68.59</v>
      </c>
      <c r="Q1039" t="n">
        <v>204.15</v>
      </c>
      <c r="R1039" t="n">
        <v>29.09</v>
      </c>
      <c r="S1039" t="n">
        <v>17.37</v>
      </c>
      <c r="T1039" t="n">
        <v>3721.48</v>
      </c>
      <c r="U1039" t="n">
        <v>0.6</v>
      </c>
      <c r="V1039" t="n">
        <v>0.74</v>
      </c>
      <c r="W1039" t="n">
        <v>1.16</v>
      </c>
      <c r="X1039" t="n">
        <v>0.23</v>
      </c>
      <c r="Y1039" t="n">
        <v>1</v>
      </c>
      <c r="Z1039" t="n">
        <v>10</v>
      </c>
    </row>
    <row r="1040">
      <c r="A1040" t="n">
        <v>14</v>
      </c>
      <c r="B1040" t="n">
        <v>60</v>
      </c>
      <c r="C1040" t="inlineStr">
        <is>
          <t xml:space="preserve">CONCLUIDO	</t>
        </is>
      </c>
      <c r="D1040" t="n">
        <v>10.6917</v>
      </c>
      <c r="E1040" t="n">
        <v>9.35</v>
      </c>
      <c r="F1040" t="n">
        <v>6.91</v>
      </c>
      <c r="G1040" t="n">
        <v>34.57</v>
      </c>
      <c r="H1040" t="n">
        <v>0.62</v>
      </c>
      <c r="I1040" t="n">
        <v>12</v>
      </c>
      <c r="J1040" t="n">
        <v>129.25</v>
      </c>
      <c r="K1040" t="n">
        <v>45</v>
      </c>
      <c r="L1040" t="n">
        <v>4.5</v>
      </c>
      <c r="M1040" t="n">
        <v>10</v>
      </c>
      <c r="N1040" t="n">
        <v>19.76</v>
      </c>
      <c r="O1040" t="n">
        <v>16175.36</v>
      </c>
      <c r="P1040" t="n">
        <v>68.15000000000001</v>
      </c>
      <c r="Q1040" t="n">
        <v>204.14</v>
      </c>
      <c r="R1040" t="n">
        <v>28.93</v>
      </c>
      <c r="S1040" t="n">
        <v>17.37</v>
      </c>
      <c r="T1040" t="n">
        <v>3644.93</v>
      </c>
      <c r="U1040" t="n">
        <v>0.6</v>
      </c>
      <c r="V1040" t="n">
        <v>0.74</v>
      </c>
      <c r="W1040" t="n">
        <v>1.15</v>
      </c>
      <c r="X1040" t="n">
        <v>0.22</v>
      </c>
      <c r="Y1040" t="n">
        <v>1</v>
      </c>
      <c r="Z1040" t="n">
        <v>10</v>
      </c>
    </row>
    <row r="1041">
      <c r="A1041" t="n">
        <v>15</v>
      </c>
      <c r="B1041" t="n">
        <v>60</v>
      </c>
      <c r="C1041" t="inlineStr">
        <is>
          <t xml:space="preserve">CONCLUIDO	</t>
        </is>
      </c>
      <c r="D1041" t="n">
        <v>10.6971</v>
      </c>
      <c r="E1041" t="n">
        <v>9.35</v>
      </c>
      <c r="F1041" t="n">
        <v>6.91</v>
      </c>
      <c r="G1041" t="n">
        <v>34.55</v>
      </c>
      <c r="H1041" t="n">
        <v>0.65</v>
      </c>
      <c r="I1041" t="n">
        <v>12</v>
      </c>
      <c r="J1041" t="n">
        <v>129.59</v>
      </c>
      <c r="K1041" t="n">
        <v>45</v>
      </c>
      <c r="L1041" t="n">
        <v>4.75</v>
      </c>
      <c r="M1041" t="n">
        <v>10</v>
      </c>
      <c r="N1041" t="n">
        <v>19.84</v>
      </c>
      <c r="O1041" t="n">
        <v>16216.29</v>
      </c>
      <c r="P1041" t="n">
        <v>67.70999999999999</v>
      </c>
      <c r="Q1041" t="n">
        <v>204.15</v>
      </c>
      <c r="R1041" t="n">
        <v>28.75</v>
      </c>
      <c r="S1041" t="n">
        <v>17.37</v>
      </c>
      <c r="T1041" t="n">
        <v>3556.3</v>
      </c>
      <c r="U1041" t="n">
        <v>0.6</v>
      </c>
      <c r="V1041" t="n">
        <v>0.74</v>
      </c>
      <c r="W1041" t="n">
        <v>1.15</v>
      </c>
      <c r="X1041" t="n">
        <v>0.22</v>
      </c>
      <c r="Y1041" t="n">
        <v>1</v>
      </c>
      <c r="Z1041" t="n">
        <v>10</v>
      </c>
    </row>
    <row r="1042">
      <c r="A1042" t="n">
        <v>16</v>
      </c>
      <c r="B1042" t="n">
        <v>60</v>
      </c>
      <c r="C1042" t="inlineStr">
        <is>
          <t xml:space="preserve">CONCLUIDO	</t>
        </is>
      </c>
      <c r="D1042" t="n">
        <v>10.7594</v>
      </c>
      <c r="E1042" t="n">
        <v>9.289999999999999</v>
      </c>
      <c r="F1042" t="n">
        <v>6.88</v>
      </c>
      <c r="G1042" t="n">
        <v>37.53</v>
      </c>
      <c r="H1042" t="n">
        <v>0.68</v>
      </c>
      <c r="I1042" t="n">
        <v>11</v>
      </c>
      <c r="J1042" t="n">
        <v>129.92</v>
      </c>
      <c r="K1042" t="n">
        <v>45</v>
      </c>
      <c r="L1042" t="n">
        <v>5</v>
      </c>
      <c r="M1042" t="n">
        <v>9</v>
      </c>
      <c r="N1042" t="n">
        <v>19.92</v>
      </c>
      <c r="O1042" t="n">
        <v>16257.24</v>
      </c>
      <c r="P1042" t="n">
        <v>67.22</v>
      </c>
      <c r="Q1042" t="n">
        <v>204.18</v>
      </c>
      <c r="R1042" t="n">
        <v>27.67</v>
      </c>
      <c r="S1042" t="n">
        <v>17.37</v>
      </c>
      <c r="T1042" t="n">
        <v>3020.76</v>
      </c>
      <c r="U1042" t="n">
        <v>0.63</v>
      </c>
      <c r="V1042" t="n">
        <v>0.74</v>
      </c>
      <c r="W1042" t="n">
        <v>1.15</v>
      </c>
      <c r="X1042" t="n">
        <v>0.19</v>
      </c>
      <c r="Y1042" t="n">
        <v>1</v>
      </c>
      <c r="Z1042" t="n">
        <v>10</v>
      </c>
    </row>
    <row r="1043">
      <c r="A1043" t="n">
        <v>17</v>
      </c>
      <c r="B1043" t="n">
        <v>60</v>
      </c>
      <c r="C1043" t="inlineStr">
        <is>
          <t xml:space="preserve">CONCLUIDO	</t>
        </is>
      </c>
      <c r="D1043" t="n">
        <v>10.7469</v>
      </c>
      <c r="E1043" t="n">
        <v>9.300000000000001</v>
      </c>
      <c r="F1043" t="n">
        <v>6.89</v>
      </c>
      <c r="G1043" t="n">
        <v>37.59</v>
      </c>
      <c r="H1043" t="n">
        <v>0.71</v>
      </c>
      <c r="I1043" t="n">
        <v>11</v>
      </c>
      <c r="J1043" t="n">
        <v>130.25</v>
      </c>
      <c r="K1043" t="n">
        <v>45</v>
      </c>
      <c r="L1043" t="n">
        <v>5.25</v>
      </c>
      <c r="M1043" t="n">
        <v>9</v>
      </c>
      <c r="N1043" t="n">
        <v>20</v>
      </c>
      <c r="O1043" t="n">
        <v>16298.23</v>
      </c>
      <c r="P1043" t="n">
        <v>66.8</v>
      </c>
      <c r="Q1043" t="n">
        <v>204.16</v>
      </c>
      <c r="R1043" t="n">
        <v>27.95</v>
      </c>
      <c r="S1043" t="n">
        <v>17.37</v>
      </c>
      <c r="T1043" t="n">
        <v>3164.58</v>
      </c>
      <c r="U1043" t="n">
        <v>0.62</v>
      </c>
      <c r="V1043" t="n">
        <v>0.74</v>
      </c>
      <c r="W1043" t="n">
        <v>1.16</v>
      </c>
      <c r="X1043" t="n">
        <v>0.2</v>
      </c>
      <c r="Y1043" t="n">
        <v>1</v>
      </c>
      <c r="Z1043" t="n">
        <v>10</v>
      </c>
    </row>
    <row r="1044">
      <c r="A1044" t="n">
        <v>18</v>
      </c>
      <c r="B1044" t="n">
        <v>60</v>
      </c>
      <c r="C1044" t="inlineStr">
        <is>
          <t xml:space="preserve">CONCLUIDO	</t>
        </is>
      </c>
      <c r="D1044" t="n">
        <v>10.8082</v>
      </c>
      <c r="E1044" t="n">
        <v>9.25</v>
      </c>
      <c r="F1044" t="n">
        <v>6.86</v>
      </c>
      <c r="G1044" t="n">
        <v>41.19</v>
      </c>
      <c r="H1044" t="n">
        <v>0.74</v>
      </c>
      <c r="I1044" t="n">
        <v>10</v>
      </c>
      <c r="J1044" t="n">
        <v>130.58</v>
      </c>
      <c r="K1044" t="n">
        <v>45</v>
      </c>
      <c r="L1044" t="n">
        <v>5.5</v>
      </c>
      <c r="M1044" t="n">
        <v>8</v>
      </c>
      <c r="N1044" t="n">
        <v>20.09</v>
      </c>
      <c r="O1044" t="n">
        <v>16339.24</v>
      </c>
      <c r="P1044" t="n">
        <v>66.20999999999999</v>
      </c>
      <c r="Q1044" t="n">
        <v>204.14</v>
      </c>
      <c r="R1044" t="n">
        <v>27.34</v>
      </c>
      <c r="S1044" t="n">
        <v>17.37</v>
      </c>
      <c r="T1044" t="n">
        <v>2863.26</v>
      </c>
      <c r="U1044" t="n">
        <v>0.64</v>
      </c>
      <c r="V1044" t="n">
        <v>0.74</v>
      </c>
      <c r="W1044" t="n">
        <v>1.15</v>
      </c>
      <c r="X1044" t="n">
        <v>0.17</v>
      </c>
      <c r="Y1044" t="n">
        <v>1</v>
      </c>
      <c r="Z1044" t="n">
        <v>10</v>
      </c>
    </row>
    <row r="1045">
      <c r="A1045" t="n">
        <v>19</v>
      </c>
      <c r="B1045" t="n">
        <v>60</v>
      </c>
      <c r="C1045" t="inlineStr">
        <is>
          <t xml:space="preserve">CONCLUIDO	</t>
        </is>
      </c>
      <c r="D1045" t="n">
        <v>10.8066</v>
      </c>
      <c r="E1045" t="n">
        <v>9.25</v>
      </c>
      <c r="F1045" t="n">
        <v>6.87</v>
      </c>
      <c r="G1045" t="n">
        <v>41.2</v>
      </c>
      <c r="H1045" t="n">
        <v>0.78</v>
      </c>
      <c r="I1045" t="n">
        <v>10</v>
      </c>
      <c r="J1045" t="n">
        <v>130.92</v>
      </c>
      <c r="K1045" t="n">
        <v>45</v>
      </c>
      <c r="L1045" t="n">
        <v>5.75</v>
      </c>
      <c r="M1045" t="n">
        <v>8</v>
      </c>
      <c r="N1045" t="n">
        <v>20.17</v>
      </c>
      <c r="O1045" t="n">
        <v>16380.29</v>
      </c>
      <c r="P1045" t="n">
        <v>66.19</v>
      </c>
      <c r="Q1045" t="n">
        <v>204.14</v>
      </c>
      <c r="R1045" t="n">
        <v>27.23</v>
      </c>
      <c r="S1045" t="n">
        <v>17.37</v>
      </c>
      <c r="T1045" t="n">
        <v>2807.36</v>
      </c>
      <c r="U1045" t="n">
        <v>0.64</v>
      </c>
      <c r="V1045" t="n">
        <v>0.74</v>
      </c>
      <c r="W1045" t="n">
        <v>1.15</v>
      </c>
      <c r="X1045" t="n">
        <v>0.17</v>
      </c>
      <c r="Y1045" t="n">
        <v>1</v>
      </c>
      <c r="Z1045" t="n">
        <v>10</v>
      </c>
    </row>
    <row r="1046">
      <c r="A1046" t="n">
        <v>20</v>
      </c>
      <c r="B1046" t="n">
        <v>60</v>
      </c>
      <c r="C1046" t="inlineStr">
        <is>
          <t xml:space="preserve">CONCLUIDO	</t>
        </is>
      </c>
      <c r="D1046" t="n">
        <v>10.8473</v>
      </c>
      <c r="E1046" t="n">
        <v>9.220000000000001</v>
      </c>
      <c r="F1046" t="n">
        <v>6.86</v>
      </c>
      <c r="G1046" t="n">
        <v>45.71</v>
      </c>
      <c r="H1046" t="n">
        <v>0.8100000000000001</v>
      </c>
      <c r="I1046" t="n">
        <v>9</v>
      </c>
      <c r="J1046" t="n">
        <v>131.25</v>
      </c>
      <c r="K1046" t="n">
        <v>45</v>
      </c>
      <c r="L1046" t="n">
        <v>6</v>
      </c>
      <c r="M1046" t="n">
        <v>7</v>
      </c>
      <c r="N1046" t="n">
        <v>20.25</v>
      </c>
      <c r="O1046" t="n">
        <v>16421.36</v>
      </c>
      <c r="P1046" t="n">
        <v>65.79000000000001</v>
      </c>
      <c r="Q1046" t="n">
        <v>204.14</v>
      </c>
      <c r="R1046" t="n">
        <v>27.04</v>
      </c>
      <c r="S1046" t="n">
        <v>17.37</v>
      </c>
      <c r="T1046" t="n">
        <v>2715.95</v>
      </c>
      <c r="U1046" t="n">
        <v>0.64</v>
      </c>
      <c r="V1046" t="n">
        <v>0.74</v>
      </c>
      <c r="W1046" t="n">
        <v>1.15</v>
      </c>
      <c r="X1046" t="n">
        <v>0.17</v>
      </c>
      <c r="Y1046" t="n">
        <v>1</v>
      </c>
      <c r="Z1046" t="n">
        <v>10</v>
      </c>
    </row>
    <row r="1047">
      <c r="A1047" t="n">
        <v>21</v>
      </c>
      <c r="B1047" t="n">
        <v>60</v>
      </c>
      <c r="C1047" t="inlineStr">
        <is>
          <t xml:space="preserve">CONCLUIDO	</t>
        </is>
      </c>
      <c r="D1047" t="n">
        <v>10.846</v>
      </c>
      <c r="E1047" t="n">
        <v>9.220000000000001</v>
      </c>
      <c r="F1047" t="n">
        <v>6.86</v>
      </c>
      <c r="G1047" t="n">
        <v>45.72</v>
      </c>
      <c r="H1047" t="n">
        <v>0.84</v>
      </c>
      <c r="I1047" t="n">
        <v>9</v>
      </c>
      <c r="J1047" t="n">
        <v>131.58</v>
      </c>
      <c r="K1047" t="n">
        <v>45</v>
      </c>
      <c r="L1047" t="n">
        <v>6.25</v>
      </c>
      <c r="M1047" t="n">
        <v>7</v>
      </c>
      <c r="N1047" t="n">
        <v>20.34</v>
      </c>
      <c r="O1047" t="n">
        <v>16462.46</v>
      </c>
      <c r="P1047" t="n">
        <v>65.72</v>
      </c>
      <c r="Q1047" t="n">
        <v>204.14</v>
      </c>
      <c r="R1047" t="n">
        <v>27.03</v>
      </c>
      <c r="S1047" t="n">
        <v>17.37</v>
      </c>
      <c r="T1047" t="n">
        <v>2711.05</v>
      </c>
      <c r="U1047" t="n">
        <v>0.64</v>
      </c>
      <c r="V1047" t="n">
        <v>0.74</v>
      </c>
      <c r="W1047" t="n">
        <v>1.15</v>
      </c>
      <c r="X1047" t="n">
        <v>0.17</v>
      </c>
      <c r="Y1047" t="n">
        <v>1</v>
      </c>
      <c r="Z1047" t="n">
        <v>10</v>
      </c>
    </row>
    <row r="1048">
      <c r="A1048" t="n">
        <v>22</v>
      </c>
      <c r="B1048" t="n">
        <v>60</v>
      </c>
      <c r="C1048" t="inlineStr">
        <is>
          <t xml:space="preserve">CONCLUIDO	</t>
        </is>
      </c>
      <c r="D1048" t="n">
        <v>10.8486</v>
      </c>
      <c r="E1048" t="n">
        <v>9.220000000000001</v>
      </c>
      <c r="F1048" t="n">
        <v>6.86</v>
      </c>
      <c r="G1048" t="n">
        <v>45.7</v>
      </c>
      <c r="H1048" t="n">
        <v>0.87</v>
      </c>
      <c r="I1048" t="n">
        <v>9</v>
      </c>
      <c r="J1048" t="n">
        <v>131.92</v>
      </c>
      <c r="K1048" t="n">
        <v>45</v>
      </c>
      <c r="L1048" t="n">
        <v>6.5</v>
      </c>
      <c r="M1048" t="n">
        <v>7</v>
      </c>
      <c r="N1048" t="n">
        <v>20.42</v>
      </c>
      <c r="O1048" t="n">
        <v>16503.6</v>
      </c>
      <c r="P1048" t="n">
        <v>65.13</v>
      </c>
      <c r="Q1048" t="n">
        <v>204.14</v>
      </c>
      <c r="R1048" t="n">
        <v>27.03</v>
      </c>
      <c r="S1048" t="n">
        <v>17.37</v>
      </c>
      <c r="T1048" t="n">
        <v>2714.62</v>
      </c>
      <c r="U1048" t="n">
        <v>0.64</v>
      </c>
      <c r="V1048" t="n">
        <v>0.74</v>
      </c>
      <c r="W1048" t="n">
        <v>1.15</v>
      </c>
      <c r="X1048" t="n">
        <v>0.16</v>
      </c>
      <c r="Y1048" t="n">
        <v>1</v>
      </c>
      <c r="Z1048" t="n">
        <v>10</v>
      </c>
    </row>
    <row r="1049">
      <c r="A1049" t="n">
        <v>23</v>
      </c>
      <c r="B1049" t="n">
        <v>60</v>
      </c>
      <c r="C1049" t="inlineStr">
        <is>
          <t xml:space="preserve">CONCLUIDO	</t>
        </is>
      </c>
      <c r="D1049" t="n">
        <v>10.9237</v>
      </c>
      <c r="E1049" t="n">
        <v>9.15</v>
      </c>
      <c r="F1049" t="n">
        <v>6.82</v>
      </c>
      <c r="G1049" t="n">
        <v>51.13</v>
      </c>
      <c r="H1049" t="n">
        <v>0.9</v>
      </c>
      <c r="I1049" t="n">
        <v>8</v>
      </c>
      <c r="J1049" t="n">
        <v>132.25</v>
      </c>
      <c r="K1049" t="n">
        <v>45</v>
      </c>
      <c r="L1049" t="n">
        <v>6.75</v>
      </c>
      <c r="M1049" t="n">
        <v>6</v>
      </c>
      <c r="N1049" t="n">
        <v>20.5</v>
      </c>
      <c r="O1049" t="n">
        <v>16544.76</v>
      </c>
      <c r="P1049" t="n">
        <v>64.47</v>
      </c>
      <c r="Q1049" t="n">
        <v>204.14</v>
      </c>
      <c r="R1049" t="n">
        <v>25.77</v>
      </c>
      <c r="S1049" t="n">
        <v>17.37</v>
      </c>
      <c r="T1049" t="n">
        <v>2089.45</v>
      </c>
      <c r="U1049" t="n">
        <v>0.67</v>
      </c>
      <c r="V1049" t="n">
        <v>0.75</v>
      </c>
      <c r="W1049" t="n">
        <v>1.15</v>
      </c>
      <c r="X1049" t="n">
        <v>0.13</v>
      </c>
      <c r="Y1049" t="n">
        <v>1</v>
      </c>
      <c r="Z1049" t="n">
        <v>10</v>
      </c>
    </row>
    <row r="1050">
      <c r="A1050" t="n">
        <v>24</v>
      </c>
      <c r="B1050" t="n">
        <v>60</v>
      </c>
      <c r="C1050" t="inlineStr">
        <is>
          <t xml:space="preserve">CONCLUIDO	</t>
        </is>
      </c>
      <c r="D1050" t="n">
        <v>10.9018</v>
      </c>
      <c r="E1050" t="n">
        <v>9.17</v>
      </c>
      <c r="F1050" t="n">
        <v>6.84</v>
      </c>
      <c r="G1050" t="n">
        <v>51.27</v>
      </c>
      <c r="H1050" t="n">
        <v>0.93</v>
      </c>
      <c r="I1050" t="n">
        <v>8</v>
      </c>
      <c r="J1050" t="n">
        <v>132.58</v>
      </c>
      <c r="K1050" t="n">
        <v>45</v>
      </c>
      <c r="L1050" t="n">
        <v>7</v>
      </c>
      <c r="M1050" t="n">
        <v>6</v>
      </c>
      <c r="N1050" t="n">
        <v>20.59</v>
      </c>
      <c r="O1050" t="n">
        <v>16585.95</v>
      </c>
      <c r="P1050" t="n">
        <v>64.02</v>
      </c>
      <c r="Q1050" t="n">
        <v>204.14</v>
      </c>
      <c r="R1050" t="n">
        <v>26.28</v>
      </c>
      <c r="S1050" t="n">
        <v>17.37</v>
      </c>
      <c r="T1050" t="n">
        <v>2342.35</v>
      </c>
      <c r="U1050" t="n">
        <v>0.66</v>
      </c>
      <c r="V1050" t="n">
        <v>0.75</v>
      </c>
      <c r="W1050" t="n">
        <v>1.15</v>
      </c>
      <c r="X1050" t="n">
        <v>0.14</v>
      </c>
      <c r="Y1050" t="n">
        <v>1</v>
      </c>
      <c r="Z1050" t="n">
        <v>10</v>
      </c>
    </row>
    <row r="1051">
      <c r="A1051" t="n">
        <v>25</v>
      </c>
      <c r="B1051" t="n">
        <v>60</v>
      </c>
      <c r="C1051" t="inlineStr">
        <is>
          <t xml:space="preserve">CONCLUIDO	</t>
        </is>
      </c>
      <c r="D1051" t="n">
        <v>10.9137</v>
      </c>
      <c r="E1051" t="n">
        <v>9.16</v>
      </c>
      <c r="F1051" t="n">
        <v>6.83</v>
      </c>
      <c r="G1051" t="n">
        <v>51.2</v>
      </c>
      <c r="H1051" t="n">
        <v>0.96</v>
      </c>
      <c r="I1051" t="n">
        <v>8</v>
      </c>
      <c r="J1051" t="n">
        <v>132.92</v>
      </c>
      <c r="K1051" t="n">
        <v>45</v>
      </c>
      <c r="L1051" t="n">
        <v>7.25</v>
      </c>
      <c r="M1051" t="n">
        <v>6</v>
      </c>
      <c r="N1051" t="n">
        <v>20.67</v>
      </c>
      <c r="O1051" t="n">
        <v>16627.17</v>
      </c>
      <c r="P1051" t="n">
        <v>63.88</v>
      </c>
      <c r="Q1051" t="n">
        <v>204.15</v>
      </c>
      <c r="R1051" t="n">
        <v>26.07</v>
      </c>
      <c r="S1051" t="n">
        <v>17.37</v>
      </c>
      <c r="T1051" t="n">
        <v>2235.21</v>
      </c>
      <c r="U1051" t="n">
        <v>0.67</v>
      </c>
      <c r="V1051" t="n">
        <v>0.75</v>
      </c>
      <c r="W1051" t="n">
        <v>1.15</v>
      </c>
      <c r="X1051" t="n">
        <v>0.13</v>
      </c>
      <c r="Y1051" t="n">
        <v>1</v>
      </c>
      <c r="Z1051" t="n">
        <v>10</v>
      </c>
    </row>
    <row r="1052">
      <c r="A1052" t="n">
        <v>26</v>
      </c>
      <c r="B1052" t="n">
        <v>60</v>
      </c>
      <c r="C1052" t="inlineStr">
        <is>
          <t xml:space="preserve">CONCLUIDO	</t>
        </is>
      </c>
      <c r="D1052" t="n">
        <v>10.9769</v>
      </c>
      <c r="E1052" t="n">
        <v>9.109999999999999</v>
      </c>
      <c r="F1052" t="n">
        <v>6.8</v>
      </c>
      <c r="G1052" t="n">
        <v>58.28</v>
      </c>
      <c r="H1052" t="n">
        <v>0.99</v>
      </c>
      <c r="I1052" t="n">
        <v>7</v>
      </c>
      <c r="J1052" t="n">
        <v>133.25</v>
      </c>
      <c r="K1052" t="n">
        <v>45</v>
      </c>
      <c r="L1052" t="n">
        <v>7.5</v>
      </c>
      <c r="M1052" t="n">
        <v>5</v>
      </c>
      <c r="N1052" t="n">
        <v>20.76</v>
      </c>
      <c r="O1052" t="n">
        <v>16668.43</v>
      </c>
      <c r="P1052" t="n">
        <v>62.85</v>
      </c>
      <c r="Q1052" t="n">
        <v>204.14</v>
      </c>
      <c r="R1052" t="n">
        <v>25.25</v>
      </c>
      <c r="S1052" t="n">
        <v>17.37</v>
      </c>
      <c r="T1052" t="n">
        <v>1833.89</v>
      </c>
      <c r="U1052" t="n">
        <v>0.6899999999999999</v>
      </c>
      <c r="V1052" t="n">
        <v>0.75</v>
      </c>
      <c r="W1052" t="n">
        <v>1.14</v>
      </c>
      <c r="X1052" t="n">
        <v>0.11</v>
      </c>
      <c r="Y1052" t="n">
        <v>1</v>
      </c>
      <c r="Z1052" t="n">
        <v>10</v>
      </c>
    </row>
    <row r="1053">
      <c r="A1053" t="n">
        <v>27</v>
      </c>
      <c r="B1053" t="n">
        <v>60</v>
      </c>
      <c r="C1053" t="inlineStr">
        <is>
          <t xml:space="preserve">CONCLUIDO	</t>
        </is>
      </c>
      <c r="D1053" t="n">
        <v>10.9673</v>
      </c>
      <c r="E1053" t="n">
        <v>9.119999999999999</v>
      </c>
      <c r="F1053" t="n">
        <v>6.81</v>
      </c>
      <c r="G1053" t="n">
        <v>58.35</v>
      </c>
      <c r="H1053" t="n">
        <v>1.03</v>
      </c>
      <c r="I1053" t="n">
        <v>7</v>
      </c>
      <c r="J1053" t="n">
        <v>133.59</v>
      </c>
      <c r="K1053" t="n">
        <v>45</v>
      </c>
      <c r="L1053" t="n">
        <v>7.75</v>
      </c>
      <c r="M1053" t="n">
        <v>5</v>
      </c>
      <c r="N1053" t="n">
        <v>20.84</v>
      </c>
      <c r="O1053" t="n">
        <v>16709.71</v>
      </c>
      <c r="P1053" t="n">
        <v>63.08</v>
      </c>
      <c r="Q1053" t="n">
        <v>204.14</v>
      </c>
      <c r="R1053" t="n">
        <v>25.53</v>
      </c>
      <c r="S1053" t="n">
        <v>17.37</v>
      </c>
      <c r="T1053" t="n">
        <v>1974.28</v>
      </c>
      <c r="U1053" t="n">
        <v>0.68</v>
      </c>
      <c r="V1053" t="n">
        <v>0.75</v>
      </c>
      <c r="W1053" t="n">
        <v>1.14</v>
      </c>
      <c r="X1053" t="n">
        <v>0.12</v>
      </c>
      <c r="Y1053" t="n">
        <v>1</v>
      </c>
      <c r="Z1053" t="n">
        <v>10</v>
      </c>
    </row>
    <row r="1054">
      <c r="A1054" t="n">
        <v>28</v>
      </c>
      <c r="B1054" t="n">
        <v>60</v>
      </c>
      <c r="C1054" t="inlineStr">
        <is>
          <t xml:space="preserve">CONCLUIDO	</t>
        </is>
      </c>
      <c r="D1054" t="n">
        <v>10.9586</v>
      </c>
      <c r="E1054" t="n">
        <v>9.130000000000001</v>
      </c>
      <c r="F1054" t="n">
        <v>6.81</v>
      </c>
      <c r="G1054" t="n">
        <v>58.41</v>
      </c>
      <c r="H1054" t="n">
        <v>1.06</v>
      </c>
      <c r="I1054" t="n">
        <v>7</v>
      </c>
      <c r="J1054" t="n">
        <v>133.92</v>
      </c>
      <c r="K1054" t="n">
        <v>45</v>
      </c>
      <c r="L1054" t="n">
        <v>8</v>
      </c>
      <c r="M1054" t="n">
        <v>5</v>
      </c>
      <c r="N1054" t="n">
        <v>20.93</v>
      </c>
      <c r="O1054" t="n">
        <v>16751.02</v>
      </c>
      <c r="P1054" t="n">
        <v>63.16</v>
      </c>
      <c r="Q1054" t="n">
        <v>204.16</v>
      </c>
      <c r="R1054" t="n">
        <v>25.7</v>
      </c>
      <c r="S1054" t="n">
        <v>17.37</v>
      </c>
      <c r="T1054" t="n">
        <v>2055.44</v>
      </c>
      <c r="U1054" t="n">
        <v>0.68</v>
      </c>
      <c r="V1054" t="n">
        <v>0.75</v>
      </c>
      <c r="W1054" t="n">
        <v>1.15</v>
      </c>
      <c r="X1054" t="n">
        <v>0.12</v>
      </c>
      <c r="Y1054" t="n">
        <v>1</v>
      </c>
      <c r="Z1054" t="n">
        <v>10</v>
      </c>
    </row>
    <row r="1055">
      <c r="A1055" t="n">
        <v>29</v>
      </c>
      <c r="B1055" t="n">
        <v>60</v>
      </c>
      <c r="C1055" t="inlineStr">
        <is>
          <t xml:space="preserve">CONCLUIDO	</t>
        </is>
      </c>
      <c r="D1055" t="n">
        <v>10.9589</v>
      </c>
      <c r="E1055" t="n">
        <v>9.119999999999999</v>
      </c>
      <c r="F1055" t="n">
        <v>6.81</v>
      </c>
      <c r="G1055" t="n">
        <v>58.4</v>
      </c>
      <c r="H1055" t="n">
        <v>1.09</v>
      </c>
      <c r="I1055" t="n">
        <v>7</v>
      </c>
      <c r="J1055" t="n">
        <v>134.26</v>
      </c>
      <c r="K1055" t="n">
        <v>45</v>
      </c>
      <c r="L1055" t="n">
        <v>8.25</v>
      </c>
      <c r="M1055" t="n">
        <v>5</v>
      </c>
      <c r="N1055" t="n">
        <v>21.01</v>
      </c>
      <c r="O1055" t="n">
        <v>16792.37</v>
      </c>
      <c r="P1055" t="n">
        <v>62.74</v>
      </c>
      <c r="Q1055" t="n">
        <v>204.15</v>
      </c>
      <c r="R1055" t="n">
        <v>25.66</v>
      </c>
      <c r="S1055" t="n">
        <v>17.37</v>
      </c>
      <c r="T1055" t="n">
        <v>2037.41</v>
      </c>
      <c r="U1055" t="n">
        <v>0.68</v>
      </c>
      <c r="V1055" t="n">
        <v>0.75</v>
      </c>
      <c r="W1055" t="n">
        <v>1.15</v>
      </c>
      <c r="X1055" t="n">
        <v>0.12</v>
      </c>
      <c r="Y1055" t="n">
        <v>1</v>
      </c>
      <c r="Z1055" t="n">
        <v>10</v>
      </c>
    </row>
    <row r="1056">
      <c r="A1056" t="n">
        <v>30</v>
      </c>
      <c r="B1056" t="n">
        <v>60</v>
      </c>
      <c r="C1056" t="inlineStr">
        <is>
          <t xml:space="preserve">CONCLUIDO	</t>
        </is>
      </c>
      <c r="D1056" t="n">
        <v>10.9526</v>
      </c>
      <c r="E1056" t="n">
        <v>9.130000000000001</v>
      </c>
      <c r="F1056" t="n">
        <v>6.82</v>
      </c>
      <c r="G1056" t="n">
        <v>58.45</v>
      </c>
      <c r="H1056" t="n">
        <v>1.12</v>
      </c>
      <c r="I1056" t="n">
        <v>7</v>
      </c>
      <c r="J1056" t="n">
        <v>134.59</v>
      </c>
      <c r="K1056" t="n">
        <v>45</v>
      </c>
      <c r="L1056" t="n">
        <v>8.5</v>
      </c>
      <c r="M1056" t="n">
        <v>5</v>
      </c>
      <c r="N1056" t="n">
        <v>21.1</v>
      </c>
      <c r="O1056" t="n">
        <v>16833.86</v>
      </c>
      <c r="P1056" t="n">
        <v>62.21</v>
      </c>
      <c r="Q1056" t="n">
        <v>204.15</v>
      </c>
      <c r="R1056" t="n">
        <v>25.8</v>
      </c>
      <c r="S1056" t="n">
        <v>17.37</v>
      </c>
      <c r="T1056" t="n">
        <v>2108.64</v>
      </c>
      <c r="U1056" t="n">
        <v>0.67</v>
      </c>
      <c r="V1056" t="n">
        <v>0.75</v>
      </c>
      <c r="W1056" t="n">
        <v>1.15</v>
      </c>
      <c r="X1056" t="n">
        <v>0.13</v>
      </c>
      <c r="Y1056" t="n">
        <v>1</v>
      </c>
      <c r="Z1056" t="n">
        <v>10</v>
      </c>
    </row>
    <row r="1057">
      <c r="A1057" t="n">
        <v>31</v>
      </c>
      <c r="B1057" t="n">
        <v>60</v>
      </c>
      <c r="C1057" t="inlineStr">
        <is>
          <t xml:space="preserve">CONCLUIDO	</t>
        </is>
      </c>
      <c r="D1057" t="n">
        <v>10.9683</v>
      </c>
      <c r="E1057" t="n">
        <v>9.119999999999999</v>
      </c>
      <c r="F1057" t="n">
        <v>6.81</v>
      </c>
      <c r="G1057" t="n">
        <v>58.34</v>
      </c>
      <c r="H1057" t="n">
        <v>1.15</v>
      </c>
      <c r="I1057" t="n">
        <v>7</v>
      </c>
      <c r="J1057" t="n">
        <v>134.93</v>
      </c>
      <c r="K1057" t="n">
        <v>45</v>
      </c>
      <c r="L1057" t="n">
        <v>8.75</v>
      </c>
      <c r="M1057" t="n">
        <v>5</v>
      </c>
      <c r="N1057" t="n">
        <v>21.18</v>
      </c>
      <c r="O1057" t="n">
        <v>16875.27</v>
      </c>
      <c r="P1057" t="n">
        <v>61.51</v>
      </c>
      <c r="Q1057" t="n">
        <v>204.14</v>
      </c>
      <c r="R1057" t="n">
        <v>25.41</v>
      </c>
      <c r="S1057" t="n">
        <v>17.37</v>
      </c>
      <c r="T1057" t="n">
        <v>1911.17</v>
      </c>
      <c r="U1057" t="n">
        <v>0.68</v>
      </c>
      <c r="V1057" t="n">
        <v>0.75</v>
      </c>
      <c r="W1057" t="n">
        <v>1.15</v>
      </c>
      <c r="X1057" t="n">
        <v>0.12</v>
      </c>
      <c r="Y1057" t="n">
        <v>1</v>
      </c>
      <c r="Z1057" t="n">
        <v>10</v>
      </c>
    </row>
    <row r="1058">
      <c r="A1058" t="n">
        <v>32</v>
      </c>
      <c r="B1058" t="n">
        <v>60</v>
      </c>
      <c r="C1058" t="inlineStr">
        <is>
          <t xml:space="preserve">CONCLUIDO	</t>
        </is>
      </c>
      <c r="D1058" t="n">
        <v>11.0186</v>
      </c>
      <c r="E1058" t="n">
        <v>9.08</v>
      </c>
      <c r="F1058" t="n">
        <v>6.79</v>
      </c>
      <c r="G1058" t="n">
        <v>67.90000000000001</v>
      </c>
      <c r="H1058" t="n">
        <v>1.18</v>
      </c>
      <c r="I1058" t="n">
        <v>6</v>
      </c>
      <c r="J1058" t="n">
        <v>135.27</v>
      </c>
      <c r="K1058" t="n">
        <v>45</v>
      </c>
      <c r="L1058" t="n">
        <v>9</v>
      </c>
      <c r="M1058" t="n">
        <v>4</v>
      </c>
      <c r="N1058" t="n">
        <v>21.27</v>
      </c>
      <c r="O1058" t="n">
        <v>16916.71</v>
      </c>
      <c r="P1058" t="n">
        <v>61.18</v>
      </c>
      <c r="Q1058" t="n">
        <v>204.14</v>
      </c>
      <c r="R1058" t="n">
        <v>24.86</v>
      </c>
      <c r="S1058" t="n">
        <v>17.37</v>
      </c>
      <c r="T1058" t="n">
        <v>1640.29</v>
      </c>
      <c r="U1058" t="n">
        <v>0.7</v>
      </c>
      <c r="V1058" t="n">
        <v>0.75</v>
      </c>
      <c r="W1058" t="n">
        <v>1.15</v>
      </c>
      <c r="X1058" t="n">
        <v>0.1</v>
      </c>
      <c r="Y1058" t="n">
        <v>1</v>
      </c>
      <c r="Z1058" t="n">
        <v>10</v>
      </c>
    </row>
    <row r="1059">
      <c r="A1059" t="n">
        <v>33</v>
      </c>
      <c r="B1059" t="n">
        <v>60</v>
      </c>
      <c r="C1059" t="inlineStr">
        <is>
          <t xml:space="preserve">CONCLUIDO	</t>
        </is>
      </c>
      <c r="D1059" t="n">
        <v>11.0173</v>
      </c>
      <c r="E1059" t="n">
        <v>9.08</v>
      </c>
      <c r="F1059" t="n">
        <v>6.79</v>
      </c>
      <c r="G1059" t="n">
        <v>67.91</v>
      </c>
      <c r="H1059" t="n">
        <v>1.21</v>
      </c>
      <c r="I1059" t="n">
        <v>6</v>
      </c>
      <c r="J1059" t="n">
        <v>135.6</v>
      </c>
      <c r="K1059" t="n">
        <v>45</v>
      </c>
      <c r="L1059" t="n">
        <v>9.25</v>
      </c>
      <c r="M1059" t="n">
        <v>4</v>
      </c>
      <c r="N1059" t="n">
        <v>21.35</v>
      </c>
      <c r="O1059" t="n">
        <v>16958.17</v>
      </c>
      <c r="P1059" t="n">
        <v>61.18</v>
      </c>
      <c r="Q1059" t="n">
        <v>204.14</v>
      </c>
      <c r="R1059" t="n">
        <v>24.95</v>
      </c>
      <c r="S1059" t="n">
        <v>17.37</v>
      </c>
      <c r="T1059" t="n">
        <v>1689.73</v>
      </c>
      <c r="U1059" t="n">
        <v>0.7</v>
      </c>
      <c r="V1059" t="n">
        <v>0.75</v>
      </c>
      <c r="W1059" t="n">
        <v>1.15</v>
      </c>
      <c r="X1059" t="n">
        <v>0.1</v>
      </c>
      <c r="Y1059" t="n">
        <v>1</v>
      </c>
      <c r="Z1059" t="n">
        <v>10</v>
      </c>
    </row>
    <row r="1060">
      <c r="A1060" t="n">
        <v>34</v>
      </c>
      <c r="B1060" t="n">
        <v>60</v>
      </c>
      <c r="C1060" t="inlineStr">
        <is>
          <t xml:space="preserve">CONCLUIDO	</t>
        </is>
      </c>
      <c r="D1060" t="n">
        <v>11.0301</v>
      </c>
      <c r="E1060" t="n">
        <v>9.07</v>
      </c>
      <c r="F1060" t="n">
        <v>6.78</v>
      </c>
      <c r="G1060" t="n">
        <v>67.81</v>
      </c>
      <c r="H1060" t="n">
        <v>1.24</v>
      </c>
      <c r="I1060" t="n">
        <v>6</v>
      </c>
      <c r="J1060" t="n">
        <v>135.94</v>
      </c>
      <c r="K1060" t="n">
        <v>45</v>
      </c>
      <c r="L1060" t="n">
        <v>9.5</v>
      </c>
      <c r="M1060" t="n">
        <v>4</v>
      </c>
      <c r="N1060" t="n">
        <v>21.44</v>
      </c>
      <c r="O1060" t="n">
        <v>16999.67</v>
      </c>
      <c r="P1060" t="n">
        <v>60.74</v>
      </c>
      <c r="Q1060" t="n">
        <v>204.16</v>
      </c>
      <c r="R1060" t="n">
        <v>24.59</v>
      </c>
      <c r="S1060" t="n">
        <v>17.37</v>
      </c>
      <c r="T1060" t="n">
        <v>1506.78</v>
      </c>
      <c r="U1060" t="n">
        <v>0.71</v>
      </c>
      <c r="V1060" t="n">
        <v>0.75</v>
      </c>
      <c r="W1060" t="n">
        <v>1.14</v>
      </c>
      <c r="X1060" t="n">
        <v>0.09</v>
      </c>
      <c r="Y1060" t="n">
        <v>1</v>
      </c>
      <c r="Z1060" t="n">
        <v>10</v>
      </c>
    </row>
    <row r="1061">
      <c r="A1061" t="n">
        <v>35</v>
      </c>
      <c r="B1061" t="n">
        <v>60</v>
      </c>
      <c r="C1061" t="inlineStr">
        <is>
          <t xml:space="preserve">CONCLUIDO	</t>
        </is>
      </c>
      <c r="D1061" t="n">
        <v>11.0196</v>
      </c>
      <c r="E1061" t="n">
        <v>9.07</v>
      </c>
      <c r="F1061" t="n">
        <v>6.79</v>
      </c>
      <c r="G1061" t="n">
        <v>67.89</v>
      </c>
      <c r="H1061" t="n">
        <v>1.26</v>
      </c>
      <c r="I1061" t="n">
        <v>6</v>
      </c>
      <c r="J1061" t="n">
        <v>136.27</v>
      </c>
      <c r="K1061" t="n">
        <v>45</v>
      </c>
      <c r="L1061" t="n">
        <v>9.75</v>
      </c>
      <c r="M1061" t="n">
        <v>4</v>
      </c>
      <c r="N1061" t="n">
        <v>21.53</v>
      </c>
      <c r="O1061" t="n">
        <v>17041.2</v>
      </c>
      <c r="P1061" t="n">
        <v>60.41</v>
      </c>
      <c r="Q1061" t="n">
        <v>204.14</v>
      </c>
      <c r="R1061" t="n">
        <v>24.93</v>
      </c>
      <c r="S1061" t="n">
        <v>17.37</v>
      </c>
      <c r="T1061" t="n">
        <v>1676.2</v>
      </c>
      <c r="U1061" t="n">
        <v>0.7</v>
      </c>
      <c r="V1061" t="n">
        <v>0.75</v>
      </c>
      <c r="W1061" t="n">
        <v>1.15</v>
      </c>
      <c r="X1061" t="n">
        <v>0.1</v>
      </c>
      <c r="Y1061" t="n">
        <v>1</v>
      </c>
      <c r="Z1061" t="n">
        <v>10</v>
      </c>
    </row>
    <row r="1062">
      <c r="A1062" t="n">
        <v>36</v>
      </c>
      <c r="B1062" t="n">
        <v>60</v>
      </c>
      <c r="C1062" t="inlineStr">
        <is>
          <t xml:space="preserve">CONCLUIDO	</t>
        </is>
      </c>
      <c r="D1062" t="n">
        <v>11.0213</v>
      </c>
      <c r="E1062" t="n">
        <v>9.07</v>
      </c>
      <c r="F1062" t="n">
        <v>6.79</v>
      </c>
      <c r="G1062" t="n">
        <v>67.88</v>
      </c>
      <c r="H1062" t="n">
        <v>1.29</v>
      </c>
      <c r="I1062" t="n">
        <v>6</v>
      </c>
      <c r="J1062" t="n">
        <v>136.61</v>
      </c>
      <c r="K1062" t="n">
        <v>45</v>
      </c>
      <c r="L1062" t="n">
        <v>10</v>
      </c>
      <c r="M1062" t="n">
        <v>4</v>
      </c>
      <c r="N1062" t="n">
        <v>21.61</v>
      </c>
      <c r="O1062" t="n">
        <v>17082.76</v>
      </c>
      <c r="P1062" t="n">
        <v>59.77</v>
      </c>
      <c r="Q1062" t="n">
        <v>204.16</v>
      </c>
      <c r="R1062" t="n">
        <v>24.87</v>
      </c>
      <c r="S1062" t="n">
        <v>17.37</v>
      </c>
      <c r="T1062" t="n">
        <v>1646.2</v>
      </c>
      <c r="U1062" t="n">
        <v>0.7</v>
      </c>
      <c r="V1062" t="n">
        <v>0.75</v>
      </c>
      <c r="W1062" t="n">
        <v>1.15</v>
      </c>
      <c r="X1062" t="n">
        <v>0.1</v>
      </c>
      <c r="Y1062" t="n">
        <v>1</v>
      </c>
      <c r="Z1062" t="n">
        <v>10</v>
      </c>
    </row>
    <row r="1063">
      <c r="A1063" t="n">
        <v>37</v>
      </c>
      <c r="B1063" t="n">
        <v>60</v>
      </c>
      <c r="C1063" t="inlineStr">
        <is>
          <t xml:space="preserve">CONCLUIDO	</t>
        </is>
      </c>
      <c r="D1063" t="n">
        <v>11.0206</v>
      </c>
      <c r="E1063" t="n">
        <v>9.07</v>
      </c>
      <c r="F1063" t="n">
        <v>6.79</v>
      </c>
      <c r="G1063" t="n">
        <v>67.88</v>
      </c>
      <c r="H1063" t="n">
        <v>1.32</v>
      </c>
      <c r="I1063" t="n">
        <v>6</v>
      </c>
      <c r="J1063" t="n">
        <v>136.95</v>
      </c>
      <c r="K1063" t="n">
        <v>45</v>
      </c>
      <c r="L1063" t="n">
        <v>10.25</v>
      </c>
      <c r="M1063" t="n">
        <v>4</v>
      </c>
      <c r="N1063" t="n">
        <v>21.7</v>
      </c>
      <c r="O1063" t="n">
        <v>17124.35</v>
      </c>
      <c r="P1063" t="n">
        <v>59.61</v>
      </c>
      <c r="Q1063" t="n">
        <v>204.14</v>
      </c>
      <c r="R1063" t="n">
        <v>24.87</v>
      </c>
      <c r="S1063" t="n">
        <v>17.37</v>
      </c>
      <c r="T1063" t="n">
        <v>1647.78</v>
      </c>
      <c r="U1063" t="n">
        <v>0.7</v>
      </c>
      <c r="V1063" t="n">
        <v>0.75</v>
      </c>
      <c r="W1063" t="n">
        <v>1.15</v>
      </c>
      <c r="X1063" t="n">
        <v>0.1</v>
      </c>
      <c r="Y1063" t="n">
        <v>1</v>
      </c>
      <c r="Z1063" t="n">
        <v>10</v>
      </c>
    </row>
    <row r="1064">
      <c r="A1064" t="n">
        <v>38</v>
      </c>
      <c r="B1064" t="n">
        <v>60</v>
      </c>
      <c r="C1064" t="inlineStr">
        <is>
          <t xml:space="preserve">CONCLUIDO	</t>
        </is>
      </c>
      <c r="D1064" t="n">
        <v>11.0718</v>
      </c>
      <c r="E1064" t="n">
        <v>9.029999999999999</v>
      </c>
      <c r="F1064" t="n">
        <v>6.77</v>
      </c>
      <c r="G1064" t="n">
        <v>81.26000000000001</v>
      </c>
      <c r="H1064" t="n">
        <v>1.35</v>
      </c>
      <c r="I1064" t="n">
        <v>5</v>
      </c>
      <c r="J1064" t="n">
        <v>137.29</v>
      </c>
      <c r="K1064" t="n">
        <v>45</v>
      </c>
      <c r="L1064" t="n">
        <v>10.5</v>
      </c>
      <c r="M1064" t="n">
        <v>3</v>
      </c>
      <c r="N1064" t="n">
        <v>21.79</v>
      </c>
      <c r="O1064" t="n">
        <v>17165.97</v>
      </c>
      <c r="P1064" t="n">
        <v>58.41</v>
      </c>
      <c r="Q1064" t="n">
        <v>204.14</v>
      </c>
      <c r="R1064" t="n">
        <v>24.36</v>
      </c>
      <c r="S1064" t="n">
        <v>17.37</v>
      </c>
      <c r="T1064" t="n">
        <v>1399.52</v>
      </c>
      <c r="U1064" t="n">
        <v>0.71</v>
      </c>
      <c r="V1064" t="n">
        <v>0.75</v>
      </c>
      <c r="W1064" t="n">
        <v>1.14</v>
      </c>
      <c r="X1064" t="n">
        <v>0.08</v>
      </c>
      <c r="Y1064" t="n">
        <v>1</v>
      </c>
      <c r="Z1064" t="n">
        <v>10</v>
      </c>
    </row>
    <row r="1065">
      <c r="A1065" t="n">
        <v>39</v>
      </c>
      <c r="B1065" t="n">
        <v>60</v>
      </c>
      <c r="C1065" t="inlineStr">
        <is>
          <t xml:space="preserve">CONCLUIDO	</t>
        </is>
      </c>
      <c r="D1065" t="n">
        <v>11.067</v>
      </c>
      <c r="E1065" t="n">
        <v>9.039999999999999</v>
      </c>
      <c r="F1065" t="n">
        <v>6.78</v>
      </c>
      <c r="G1065" t="n">
        <v>81.31</v>
      </c>
      <c r="H1065" t="n">
        <v>1.38</v>
      </c>
      <c r="I1065" t="n">
        <v>5</v>
      </c>
      <c r="J1065" t="n">
        <v>137.62</v>
      </c>
      <c r="K1065" t="n">
        <v>45</v>
      </c>
      <c r="L1065" t="n">
        <v>10.75</v>
      </c>
      <c r="M1065" t="n">
        <v>3</v>
      </c>
      <c r="N1065" t="n">
        <v>21.88</v>
      </c>
      <c r="O1065" t="n">
        <v>17207.62</v>
      </c>
      <c r="P1065" t="n">
        <v>58.87</v>
      </c>
      <c r="Q1065" t="n">
        <v>204.14</v>
      </c>
      <c r="R1065" t="n">
        <v>24.48</v>
      </c>
      <c r="S1065" t="n">
        <v>17.37</v>
      </c>
      <c r="T1065" t="n">
        <v>1457.51</v>
      </c>
      <c r="U1065" t="n">
        <v>0.71</v>
      </c>
      <c r="V1065" t="n">
        <v>0.75</v>
      </c>
      <c r="W1065" t="n">
        <v>1.15</v>
      </c>
      <c r="X1065" t="n">
        <v>0.08</v>
      </c>
      <c r="Y1065" t="n">
        <v>1</v>
      </c>
      <c r="Z1065" t="n">
        <v>10</v>
      </c>
    </row>
    <row r="1066">
      <c r="A1066" t="n">
        <v>40</v>
      </c>
      <c r="B1066" t="n">
        <v>60</v>
      </c>
      <c r="C1066" t="inlineStr">
        <is>
          <t xml:space="preserve">CONCLUIDO	</t>
        </is>
      </c>
      <c r="D1066" t="n">
        <v>11.0739</v>
      </c>
      <c r="E1066" t="n">
        <v>9.029999999999999</v>
      </c>
      <c r="F1066" t="n">
        <v>6.77</v>
      </c>
      <c r="G1066" t="n">
        <v>81.23999999999999</v>
      </c>
      <c r="H1066" t="n">
        <v>1.41</v>
      </c>
      <c r="I1066" t="n">
        <v>5</v>
      </c>
      <c r="J1066" t="n">
        <v>137.96</v>
      </c>
      <c r="K1066" t="n">
        <v>45</v>
      </c>
      <c r="L1066" t="n">
        <v>11</v>
      </c>
      <c r="M1066" t="n">
        <v>2</v>
      </c>
      <c r="N1066" t="n">
        <v>21.96</v>
      </c>
      <c r="O1066" t="n">
        <v>17249.3</v>
      </c>
      <c r="P1066" t="n">
        <v>58.94</v>
      </c>
      <c r="Q1066" t="n">
        <v>204.14</v>
      </c>
      <c r="R1066" t="n">
        <v>24.33</v>
      </c>
      <c r="S1066" t="n">
        <v>17.37</v>
      </c>
      <c r="T1066" t="n">
        <v>1381.51</v>
      </c>
      <c r="U1066" t="n">
        <v>0.71</v>
      </c>
      <c r="V1066" t="n">
        <v>0.75</v>
      </c>
      <c r="W1066" t="n">
        <v>1.14</v>
      </c>
      <c r="X1066" t="n">
        <v>0.08</v>
      </c>
      <c r="Y1066" t="n">
        <v>1</v>
      </c>
      <c r="Z1066" t="n">
        <v>10</v>
      </c>
    </row>
    <row r="1067">
      <c r="A1067" t="n">
        <v>41</v>
      </c>
      <c r="B1067" t="n">
        <v>60</v>
      </c>
      <c r="C1067" t="inlineStr">
        <is>
          <t xml:space="preserve">CONCLUIDO	</t>
        </is>
      </c>
      <c r="D1067" t="n">
        <v>11.0739</v>
      </c>
      <c r="E1067" t="n">
        <v>9.029999999999999</v>
      </c>
      <c r="F1067" t="n">
        <v>6.77</v>
      </c>
      <c r="G1067" t="n">
        <v>81.23999999999999</v>
      </c>
      <c r="H1067" t="n">
        <v>1.44</v>
      </c>
      <c r="I1067" t="n">
        <v>5</v>
      </c>
      <c r="J1067" t="n">
        <v>138.3</v>
      </c>
      <c r="K1067" t="n">
        <v>45</v>
      </c>
      <c r="L1067" t="n">
        <v>11.25</v>
      </c>
      <c r="M1067" t="n">
        <v>2</v>
      </c>
      <c r="N1067" t="n">
        <v>22.05</v>
      </c>
      <c r="O1067" t="n">
        <v>17291.02</v>
      </c>
      <c r="P1067" t="n">
        <v>58.82</v>
      </c>
      <c r="Q1067" t="n">
        <v>204.14</v>
      </c>
      <c r="R1067" t="n">
        <v>24.31</v>
      </c>
      <c r="S1067" t="n">
        <v>17.37</v>
      </c>
      <c r="T1067" t="n">
        <v>1370.76</v>
      </c>
      <c r="U1067" t="n">
        <v>0.71</v>
      </c>
      <c r="V1067" t="n">
        <v>0.75</v>
      </c>
      <c r="W1067" t="n">
        <v>1.14</v>
      </c>
      <c r="X1067" t="n">
        <v>0.08</v>
      </c>
      <c r="Y1067" t="n">
        <v>1</v>
      </c>
      <c r="Z1067" t="n">
        <v>10</v>
      </c>
    </row>
    <row r="1068">
      <c r="A1068" t="n">
        <v>42</v>
      </c>
      <c r="B1068" t="n">
        <v>60</v>
      </c>
      <c r="C1068" t="inlineStr">
        <is>
          <t xml:space="preserve">CONCLUIDO	</t>
        </is>
      </c>
      <c r="D1068" t="n">
        <v>11.0687</v>
      </c>
      <c r="E1068" t="n">
        <v>9.029999999999999</v>
      </c>
      <c r="F1068" t="n">
        <v>6.77</v>
      </c>
      <c r="G1068" t="n">
        <v>81.29000000000001</v>
      </c>
      <c r="H1068" t="n">
        <v>1.47</v>
      </c>
      <c r="I1068" t="n">
        <v>5</v>
      </c>
      <c r="J1068" t="n">
        <v>138.64</v>
      </c>
      <c r="K1068" t="n">
        <v>45</v>
      </c>
      <c r="L1068" t="n">
        <v>11.5</v>
      </c>
      <c r="M1068" t="n">
        <v>2</v>
      </c>
      <c r="N1068" t="n">
        <v>22.14</v>
      </c>
      <c r="O1068" t="n">
        <v>17332.76</v>
      </c>
      <c r="P1068" t="n">
        <v>58.68</v>
      </c>
      <c r="Q1068" t="n">
        <v>204.14</v>
      </c>
      <c r="R1068" t="n">
        <v>24.43</v>
      </c>
      <c r="S1068" t="n">
        <v>17.37</v>
      </c>
      <c r="T1068" t="n">
        <v>1433.7</v>
      </c>
      <c r="U1068" t="n">
        <v>0.71</v>
      </c>
      <c r="V1068" t="n">
        <v>0.75</v>
      </c>
      <c r="W1068" t="n">
        <v>1.14</v>
      </c>
      <c r="X1068" t="n">
        <v>0.08</v>
      </c>
      <c r="Y1068" t="n">
        <v>1</v>
      </c>
      <c r="Z1068" t="n">
        <v>10</v>
      </c>
    </row>
    <row r="1069">
      <c r="A1069" t="n">
        <v>43</v>
      </c>
      <c r="B1069" t="n">
        <v>60</v>
      </c>
      <c r="C1069" t="inlineStr">
        <is>
          <t xml:space="preserve">CONCLUIDO	</t>
        </is>
      </c>
      <c r="D1069" t="n">
        <v>11.067</v>
      </c>
      <c r="E1069" t="n">
        <v>9.039999999999999</v>
      </c>
      <c r="F1069" t="n">
        <v>6.78</v>
      </c>
      <c r="G1069" t="n">
        <v>81.31</v>
      </c>
      <c r="H1069" t="n">
        <v>1.5</v>
      </c>
      <c r="I1069" t="n">
        <v>5</v>
      </c>
      <c r="J1069" t="n">
        <v>138.98</v>
      </c>
      <c r="K1069" t="n">
        <v>45</v>
      </c>
      <c r="L1069" t="n">
        <v>11.75</v>
      </c>
      <c r="M1069" t="n">
        <v>2</v>
      </c>
      <c r="N1069" t="n">
        <v>22.23</v>
      </c>
      <c r="O1069" t="n">
        <v>17374.54</v>
      </c>
      <c r="P1069" t="n">
        <v>58.62</v>
      </c>
      <c r="Q1069" t="n">
        <v>204.14</v>
      </c>
      <c r="R1069" t="n">
        <v>24.43</v>
      </c>
      <c r="S1069" t="n">
        <v>17.37</v>
      </c>
      <c r="T1069" t="n">
        <v>1433.05</v>
      </c>
      <c r="U1069" t="n">
        <v>0.71</v>
      </c>
      <c r="V1069" t="n">
        <v>0.75</v>
      </c>
      <c r="W1069" t="n">
        <v>1.15</v>
      </c>
      <c r="X1069" t="n">
        <v>0.08</v>
      </c>
      <c r="Y1069" t="n">
        <v>1</v>
      </c>
      <c r="Z1069" t="n">
        <v>10</v>
      </c>
    </row>
    <row r="1070">
      <c r="A1070" t="n">
        <v>44</v>
      </c>
      <c r="B1070" t="n">
        <v>60</v>
      </c>
      <c r="C1070" t="inlineStr">
        <is>
          <t xml:space="preserve">CONCLUIDO	</t>
        </is>
      </c>
      <c r="D1070" t="n">
        <v>11.0722</v>
      </c>
      <c r="E1070" t="n">
        <v>9.029999999999999</v>
      </c>
      <c r="F1070" t="n">
        <v>6.77</v>
      </c>
      <c r="G1070" t="n">
        <v>81.26000000000001</v>
      </c>
      <c r="H1070" t="n">
        <v>1.52</v>
      </c>
      <c r="I1070" t="n">
        <v>5</v>
      </c>
      <c r="J1070" t="n">
        <v>139.32</v>
      </c>
      <c r="K1070" t="n">
        <v>45</v>
      </c>
      <c r="L1070" t="n">
        <v>12</v>
      </c>
      <c r="M1070" t="n">
        <v>1</v>
      </c>
      <c r="N1070" t="n">
        <v>22.32</v>
      </c>
      <c r="O1070" t="n">
        <v>17416.34</v>
      </c>
      <c r="P1070" t="n">
        <v>58.46</v>
      </c>
      <c r="Q1070" t="n">
        <v>204.14</v>
      </c>
      <c r="R1070" t="n">
        <v>24.33</v>
      </c>
      <c r="S1070" t="n">
        <v>17.37</v>
      </c>
      <c r="T1070" t="n">
        <v>1383.16</v>
      </c>
      <c r="U1070" t="n">
        <v>0.71</v>
      </c>
      <c r="V1070" t="n">
        <v>0.75</v>
      </c>
      <c r="W1070" t="n">
        <v>1.14</v>
      </c>
      <c r="X1070" t="n">
        <v>0.08</v>
      </c>
      <c r="Y1070" t="n">
        <v>1</v>
      </c>
      <c r="Z1070" t="n">
        <v>10</v>
      </c>
    </row>
    <row r="1071">
      <c r="A1071" t="n">
        <v>45</v>
      </c>
      <c r="B1071" t="n">
        <v>60</v>
      </c>
      <c r="C1071" t="inlineStr">
        <is>
          <t xml:space="preserve">CONCLUIDO	</t>
        </is>
      </c>
      <c r="D1071" t="n">
        <v>11.065</v>
      </c>
      <c r="E1071" t="n">
        <v>9.039999999999999</v>
      </c>
      <c r="F1071" t="n">
        <v>6.78</v>
      </c>
      <c r="G1071" t="n">
        <v>81.33</v>
      </c>
      <c r="H1071" t="n">
        <v>1.55</v>
      </c>
      <c r="I1071" t="n">
        <v>5</v>
      </c>
      <c r="J1071" t="n">
        <v>139.66</v>
      </c>
      <c r="K1071" t="n">
        <v>45</v>
      </c>
      <c r="L1071" t="n">
        <v>12.25</v>
      </c>
      <c r="M1071" t="n">
        <v>0</v>
      </c>
      <c r="N1071" t="n">
        <v>22.41</v>
      </c>
      <c r="O1071" t="n">
        <v>17458.18</v>
      </c>
      <c r="P1071" t="n">
        <v>58.6</v>
      </c>
      <c r="Q1071" t="n">
        <v>204.14</v>
      </c>
      <c r="R1071" t="n">
        <v>24.44</v>
      </c>
      <c r="S1071" t="n">
        <v>17.37</v>
      </c>
      <c r="T1071" t="n">
        <v>1436.52</v>
      </c>
      <c r="U1071" t="n">
        <v>0.71</v>
      </c>
      <c r="V1071" t="n">
        <v>0.75</v>
      </c>
      <c r="W1071" t="n">
        <v>1.15</v>
      </c>
      <c r="X1071" t="n">
        <v>0.09</v>
      </c>
      <c r="Y1071" t="n">
        <v>1</v>
      </c>
      <c r="Z1071" t="n">
        <v>10</v>
      </c>
    </row>
    <row r="1072">
      <c r="A1072" t="n">
        <v>0</v>
      </c>
      <c r="B1072" t="n">
        <v>135</v>
      </c>
      <c r="C1072" t="inlineStr">
        <is>
          <t xml:space="preserve">CONCLUIDO	</t>
        </is>
      </c>
      <c r="D1072" t="n">
        <v>5.7598</v>
      </c>
      <c r="E1072" t="n">
        <v>17.36</v>
      </c>
      <c r="F1072" t="n">
        <v>8.949999999999999</v>
      </c>
      <c r="G1072" t="n">
        <v>4.88</v>
      </c>
      <c r="H1072" t="n">
        <v>0.07000000000000001</v>
      </c>
      <c r="I1072" t="n">
        <v>110</v>
      </c>
      <c r="J1072" t="n">
        <v>263.32</v>
      </c>
      <c r="K1072" t="n">
        <v>59.89</v>
      </c>
      <c r="L1072" t="n">
        <v>1</v>
      </c>
      <c r="M1072" t="n">
        <v>108</v>
      </c>
      <c r="N1072" t="n">
        <v>67.43000000000001</v>
      </c>
      <c r="O1072" t="n">
        <v>32710.1</v>
      </c>
      <c r="P1072" t="n">
        <v>151.43</v>
      </c>
      <c r="Q1072" t="n">
        <v>204.2</v>
      </c>
      <c r="R1072" t="n">
        <v>92.12</v>
      </c>
      <c r="S1072" t="n">
        <v>17.37</v>
      </c>
      <c r="T1072" t="n">
        <v>34754.61</v>
      </c>
      <c r="U1072" t="n">
        <v>0.19</v>
      </c>
      <c r="V1072" t="n">
        <v>0.57</v>
      </c>
      <c r="W1072" t="n">
        <v>1.32</v>
      </c>
      <c r="X1072" t="n">
        <v>2.25</v>
      </c>
      <c r="Y1072" t="n">
        <v>1</v>
      </c>
      <c r="Z1072" t="n">
        <v>10</v>
      </c>
    </row>
    <row r="1073">
      <c r="A1073" t="n">
        <v>1</v>
      </c>
      <c r="B1073" t="n">
        <v>135</v>
      </c>
      <c r="C1073" t="inlineStr">
        <is>
          <t xml:space="preserve">CONCLUIDO	</t>
        </is>
      </c>
      <c r="D1073" t="n">
        <v>6.5173</v>
      </c>
      <c r="E1073" t="n">
        <v>15.34</v>
      </c>
      <c r="F1073" t="n">
        <v>8.35</v>
      </c>
      <c r="G1073" t="n">
        <v>6.11</v>
      </c>
      <c r="H1073" t="n">
        <v>0.08</v>
      </c>
      <c r="I1073" t="n">
        <v>82</v>
      </c>
      <c r="J1073" t="n">
        <v>263.79</v>
      </c>
      <c r="K1073" t="n">
        <v>59.89</v>
      </c>
      <c r="L1073" t="n">
        <v>1.25</v>
      </c>
      <c r="M1073" t="n">
        <v>80</v>
      </c>
      <c r="N1073" t="n">
        <v>67.65000000000001</v>
      </c>
      <c r="O1073" t="n">
        <v>32767.75</v>
      </c>
      <c r="P1073" t="n">
        <v>141.14</v>
      </c>
      <c r="Q1073" t="n">
        <v>204.25</v>
      </c>
      <c r="R1073" t="n">
        <v>73.54000000000001</v>
      </c>
      <c r="S1073" t="n">
        <v>17.37</v>
      </c>
      <c r="T1073" t="n">
        <v>25602.28</v>
      </c>
      <c r="U1073" t="n">
        <v>0.24</v>
      </c>
      <c r="V1073" t="n">
        <v>0.61</v>
      </c>
      <c r="W1073" t="n">
        <v>1.26</v>
      </c>
      <c r="X1073" t="n">
        <v>1.65</v>
      </c>
      <c r="Y1073" t="n">
        <v>1</v>
      </c>
      <c r="Z1073" t="n">
        <v>10</v>
      </c>
    </row>
    <row r="1074">
      <c r="A1074" t="n">
        <v>2</v>
      </c>
      <c r="B1074" t="n">
        <v>135</v>
      </c>
      <c r="C1074" t="inlineStr">
        <is>
          <t xml:space="preserve">CONCLUIDO	</t>
        </is>
      </c>
      <c r="D1074" t="n">
        <v>7.0392</v>
      </c>
      <c r="E1074" t="n">
        <v>14.21</v>
      </c>
      <c r="F1074" t="n">
        <v>8.02</v>
      </c>
      <c r="G1074" t="n">
        <v>7.29</v>
      </c>
      <c r="H1074" t="n">
        <v>0.1</v>
      </c>
      <c r="I1074" t="n">
        <v>66</v>
      </c>
      <c r="J1074" t="n">
        <v>264.25</v>
      </c>
      <c r="K1074" t="n">
        <v>59.89</v>
      </c>
      <c r="L1074" t="n">
        <v>1.5</v>
      </c>
      <c r="M1074" t="n">
        <v>64</v>
      </c>
      <c r="N1074" t="n">
        <v>67.87</v>
      </c>
      <c r="O1074" t="n">
        <v>32825.49</v>
      </c>
      <c r="P1074" t="n">
        <v>135.49</v>
      </c>
      <c r="Q1074" t="n">
        <v>204.19</v>
      </c>
      <c r="R1074" t="n">
        <v>63.1</v>
      </c>
      <c r="S1074" t="n">
        <v>17.37</v>
      </c>
      <c r="T1074" t="n">
        <v>20461.26</v>
      </c>
      <c r="U1074" t="n">
        <v>0.28</v>
      </c>
      <c r="V1074" t="n">
        <v>0.64</v>
      </c>
      <c r="W1074" t="n">
        <v>1.24</v>
      </c>
      <c r="X1074" t="n">
        <v>1.32</v>
      </c>
      <c r="Y1074" t="n">
        <v>1</v>
      </c>
      <c r="Z1074" t="n">
        <v>10</v>
      </c>
    </row>
    <row r="1075">
      <c r="A1075" t="n">
        <v>3</v>
      </c>
      <c r="B1075" t="n">
        <v>135</v>
      </c>
      <c r="C1075" t="inlineStr">
        <is>
          <t xml:space="preserve">CONCLUIDO	</t>
        </is>
      </c>
      <c r="D1075" t="n">
        <v>7.4514</v>
      </c>
      <c r="E1075" t="n">
        <v>13.42</v>
      </c>
      <c r="F1075" t="n">
        <v>7.79</v>
      </c>
      <c r="G1075" t="n">
        <v>8.49</v>
      </c>
      <c r="H1075" t="n">
        <v>0.12</v>
      </c>
      <c r="I1075" t="n">
        <v>55</v>
      </c>
      <c r="J1075" t="n">
        <v>264.72</v>
      </c>
      <c r="K1075" t="n">
        <v>59.89</v>
      </c>
      <c r="L1075" t="n">
        <v>1.75</v>
      </c>
      <c r="M1075" t="n">
        <v>53</v>
      </c>
      <c r="N1075" t="n">
        <v>68.09</v>
      </c>
      <c r="O1075" t="n">
        <v>32883.31</v>
      </c>
      <c r="P1075" t="n">
        <v>131.55</v>
      </c>
      <c r="Q1075" t="n">
        <v>204.2</v>
      </c>
      <c r="R1075" t="n">
        <v>55.8</v>
      </c>
      <c r="S1075" t="n">
        <v>17.37</v>
      </c>
      <c r="T1075" t="n">
        <v>16866.91</v>
      </c>
      <c r="U1075" t="n">
        <v>0.31</v>
      </c>
      <c r="V1075" t="n">
        <v>0.66</v>
      </c>
      <c r="W1075" t="n">
        <v>1.23</v>
      </c>
      <c r="X1075" t="n">
        <v>1.09</v>
      </c>
      <c r="Y1075" t="n">
        <v>1</v>
      </c>
      <c r="Z1075" t="n">
        <v>10</v>
      </c>
    </row>
    <row r="1076">
      <c r="A1076" t="n">
        <v>4</v>
      </c>
      <c r="B1076" t="n">
        <v>135</v>
      </c>
      <c r="C1076" t="inlineStr">
        <is>
          <t xml:space="preserve">CONCLUIDO	</t>
        </is>
      </c>
      <c r="D1076" t="n">
        <v>7.7346</v>
      </c>
      <c r="E1076" t="n">
        <v>12.93</v>
      </c>
      <c r="F1076" t="n">
        <v>7.65</v>
      </c>
      <c r="G1076" t="n">
        <v>9.56</v>
      </c>
      <c r="H1076" t="n">
        <v>0.13</v>
      </c>
      <c r="I1076" t="n">
        <v>48</v>
      </c>
      <c r="J1076" t="n">
        <v>265.19</v>
      </c>
      <c r="K1076" t="n">
        <v>59.89</v>
      </c>
      <c r="L1076" t="n">
        <v>2</v>
      </c>
      <c r="M1076" t="n">
        <v>46</v>
      </c>
      <c r="N1076" t="n">
        <v>68.31</v>
      </c>
      <c r="O1076" t="n">
        <v>32941.21</v>
      </c>
      <c r="P1076" t="n">
        <v>129.11</v>
      </c>
      <c r="Q1076" t="n">
        <v>204.17</v>
      </c>
      <c r="R1076" t="n">
        <v>51.42</v>
      </c>
      <c r="S1076" t="n">
        <v>17.37</v>
      </c>
      <c r="T1076" t="n">
        <v>14711.84</v>
      </c>
      <c r="U1076" t="n">
        <v>0.34</v>
      </c>
      <c r="V1076" t="n">
        <v>0.67</v>
      </c>
      <c r="W1076" t="n">
        <v>1.22</v>
      </c>
      <c r="X1076" t="n">
        <v>0.96</v>
      </c>
      <c r="Y1076" t="n">
        <v>1</v>
      </c>
      <c r="Z1076" t="n">
        <v>10</v>
      </c>
    </row>
    <row r="1077">
      <c r="A1077" t="n">
        <v>5</v>
      </c>
      <c r="B1077" t="n">
        <v>135</v>
      </c>
      <c r="C1077" t="inlineStr">
        <is>
          <t xml:space="preserve">CONCLUIDO	</t>
        </is>
      </c>
      <c r="D1077" t="n">
        <v>8.0016</v>
      </c>
      <c r="E1077" t="n">
        <v>12.5</v>
      </c>
      <c r="F1077" t="n">
        <v>7.52</v>
      </c>
      <c r="G1077" t="n">
        <v>10.74</v>
      </c>
      <c r="H1077" t="n">
        <v>0.15</v>
      </c>
      <c r="I1077" t="n">
        <v>42</v>
      </c>
      <c r="J1077" t="n">
        <v>265.66</v>
      </c>
      <c r="K1077" t="n">
        <v>59.89</v>
      </c>
      <c r="L1077" t="n">
        <v>2.25</v>
      </c>
      <c r="M1077" t="n">
        <v>40</v>
      </c>
      <c r="N1077" t="n">
        <v>68.53</v>
      </c>
      <c r="O1077" t="n">
        <v>32999.19</v>
      </c>
      <c r="P1077" t="n">
        <v>126.86</v>
      </c>
      <c r="Q1077" t="n">
        <v>204.24</v>
      </c>
      <c r="R1077" t="n">
        <v>47.72</v>
      </c>
      <c r="S1077" t="n">
        <v>17.37</v>
      </c>
      <c r="T1077" t="n">
        <v>12894.69</v>
      </c>
      <c r="U1077" t="n">
        <v>0.36</v>
      </c>
      <c r="V1077" t="n">
        <v>0.68</v>
      </c>
      <c r="W1077" t="n">
        <v>1.2</v>
      </c>
      <c r="X1077" t="n">
        <v>0.83</v>
      </c>
      <c r="Y1077" t="n">
        <v>1</v>
      </c>
      <c r="Z1077" t="n">
        <v>10</v>
      </c>
    </row>
    <row r="1078">
      <c r="A1078" t="n">
        <v>6</v>
      </c>
      <c r="B1078" t="n">
        <v>135</v>
      </c>
      <c r="C1078" t="inlineStr">
        <is>
          <t xml:space="preserve">CONCLUIDO	</t>
        </is>
      </c>
      <c r="D1078" t="n">
        <v>8.225199999999999</v>
      </c>
      <c r="E1078" t="n">
        <v>12.16</v>
      </c>
      <c r="F1078" t="n">
        <v>7.43</v>
      </c>
      <c r="G1078" t="n">
        <v>12.06</v>
      </c>
      <c r="H1078" t="n">
        <v>0.17</v>
      </c>
      <c r="I1078" t="n">
        <v>37</v>
      </c>
      <c r="J1078" t="n">
        <v>266.13</v>
      </c>
      <c r="K1078" t="n">
        <v>59.89</v>
      </c>
      <c r="L1078" t="n">
        <v>2.5</v>
      </c>
      <c r="M1078" t="n">
        <v>35</v>
      </c>
      <c r="N1078" t="n">
        <v>68.75</v>
      </c>
      <c r="O1078" t="n">
        <v>33057.26</v>
      </c>
      <c r="P1078" t="n">
        <v>125.32</v>
      </c>
      <c r="Q1078" t="n">
        <v>204.2</v>
      </c>
      <c r="R1078" t="n">
        <v>44.52</v>
      </c>
      <c r="S1078" t="n">
        <v>17.37</v>
      </c>
      <c r="T1078" t="n">
        <v>11319.1</v>
      </c>
      <c r="U1078" t="n">
        <v>0.39</v>
      </c>
      <c r="V1078" t="n">
        <v>0.6899999999999999</v>
      </c>
      <c r="W1078" t="n">
        <v>1.21</v>
      </c>
      <c r="X1078" t="n">
        <v>0.74</v>
      </c>
      <c r="Y1078" t="n">
        <v>1</v>
      </c>
      <c r="Z1078" t="n">
        <v>10</v>
      </c>
    </row>
    <row r="1079">
      <c r="A1079" t="n">
        <v>7</v>
      </c>
      <c r="B1079" t="n">
        <v>135</v>
      </c>
      <c r="C1079" t="inlineStr">
        <is>
          <t xml:space="preserve">CONCLUIDO	</t>
        </is>
      </c>
      <c r="D1079" t="n">
        <v>8.381600000000001</v>
      </c>
      <c r="E1079" t="n">
        <v>11.93</v>
      </c>
      <c r="F1079" t="n">
        <v>7.36</v>
      </c>
      <c r="G1079" t="n">
        <v>12.99</v>
      </c>
      <c r="H1079" t="n">
        <v>0.18</v>
      </c>
      <c r="I1079" t="n">
        <v>34</v>
      </c>
      <c r="J1079" t="n">
        <v>266.6</v>
      </c>
      <c r="K1079" t="n">
        <v>59.89</v>
      </c>
      <c r="L1079" t="n">
        <v>2.75</v>
      </c>
      <c r="M1079" t="n">
        <v>32</v>
      </c>
      <c r="N1079" t="n">
        <v>68.97</v>
      </c>
      <c r="O1079" t="n">
        <v>33115.41</v>
      </c>
      <c r="P1079" t="n">
        <v>123.94</v>
      </c>
      <c r="Q1079" t="n">
        <v>204.22</v>
      </c>
      <c r="R1079" t="n">
        <v>42.45</v>
      </c>
      <c r="S1079" t="n">
        <v>17.37</v>
      </c>
      <c r="T1079" t="n">
        <v>10294.85</v>
      </c>
      <c r="U1079" t="n">
        <v>0.41</v>
      </c>
      <c r="V1079" t="n">
        <v>0.6899999999999999</v>
      </c>
      <c r="W1079" t="n">
        <v>1.19</v>
      </c>
      <c r="X1079" t="n">
        <v>0.67</v>
      </c>
      <c r="Y1079" t="n">
        <v>1</v>
      </c>
      <c r="Z1079" t="n">
        <v>10</v>
      </c>
    </row>
    <row r="1080">
      <c r="A1080" t="n">
        <v>8</v>
      </c>
      <c r="B1080" t="n">
        <v>135</v>
      </c>
      <c r="C1080" t="inlineStr">
        <is>
          <t xml:space="preserve">CONCLUIDO	</t>
        </is>
      </c>
      <c r="D1080" t="n">
        <v>8.5357</v>
      </c>
      <c r="E1080" t="n">
        <v>11.72</v>
      </c>
      <c r="F1080" t="n">
        <v>7.3</v>
      </c>
      <c r="G1080" t="n">
        <v>14.12</v>
      </c>
      <c r="H1080" t="n">
        <v>0.2</v>
      </c>
      <c r="I1080" t="n">
        <v>31</v>
      </c>
      <c r="J1080" t="n">
        <v>267.08</v>
      </c>
      <c r="K1080" t="n">
        <v>59.89</v>
      </c>
      <c r="L1080" t="n">
        <v>3</v>
      </c>
      <c r="M1080" t="n">
        <v>29</v>
      </c>
      <c r="N1080" t="n">
        <v>69.19</v>
      </c>
      <c r="O1080" t="n">
        <v>33173.65</v>
      </c>
      <c r="P1080" t="n">
        <v>122.82</v>
      </c>
      <c r="Q1080" t="n">
        <v>204.24</v>
      </c>
      <c r="R1080" t="n">
        <v>40.42</v>
      </c>
      <c r="S1080" t="n">
        <v>17.37</v>
      </c>
      <c r="T1080" t="n">
        <v>9297.6</v>
      </c>
      <c r="U1080" t="n">
        <v>0.43</v>
      </c>
      <c r="V1080" t="n">
        <v>0.7</v>
      </c>
      <c r="W1080" t="n">
        <v>1.19</v>
      </c>
      <c r="X1080" t="n">
        <v>0.6</v>
      </c>
      <c r="Y1080" t="n">
        <v>1</v>
      </c>
      <c r="Z1080" t="n">
        <v>10</v>
      </c>
    </row>
    <row r="1081">
      <c r="A1081" t="n">
        <v>9</v>
      </c>
      <c r="B1081" t="n">
        <v>135</v>
      </c>
      <c r="C1081" t="inlineStr">
        <is>
          <t xml:space="preserve">CONCLUIDO	</t>
        </is>
      </c>
      <c r="D1081" t="n">
        <v>8.6965</v>
      </c>
      <c r="E1081" t="n">
        <v>11.5</v>
      </c>
      <c r="F1081" t="n">
        <v>7.23</v>
      </c>
      <c r="G1081" t="n">
        <v>15.49</v>
      </c>
      <c r="H1081" t="n">
        <v>0.22</v>
      </c>
      <c r="I1081" t="n">
        <v>28</v>
      </c>
      <c r="J1081" t="n">
        <v>267.55</v>
      </c>
      <c r="K1081" t="n">
        <v>59.89</v>
      </c>
      <c r="L1081" t="n">
        <v>3.25</v>
      </c>
      <c r="M1081" t="n">
        <v>26</v>
      </c>
      <c r="N1081" t="n">
        <v>69.41</v>
      </c>
      <c r="O1081" t="n">
        <v>33231.97</v>
      </c>
      <c r="P1081" t="n">
        <v>121.6</v>
      </c>
      <c r="Q1081" t="n">
        <v>204.17</v>
      </c>
      <c r="R1081" t="n">
        <v>38.69</v>
      </c>
      <c r="S1081" t="n">
        <v>17.37</v>
      </c>
      <c r="T1081" t="n">
        <v>8447.93</v>
      </c>
      <c r="U1081" t="n">
        <v>0.45</v>
      </c>
      <c r="V1081" t="n">
        <v>0.71</v>
      </c>
      <c r="W1081" t="n">
        <v>1.18</v>
      </c>
      <c r="X1081" t="n">
        <v>0.54</v>
      </c>
      <c r="Y1081" t="n">
        <v>1</v>
      </c>
      <c r="Z1081" t="n">
        <v>10</v>
      </c>
    </row>
    <row r="1082">
      <c r="A1082" t="n">
        <v>10</v>
      </c>
      <c r="B1082" t="n">
        <v>135</v>
      </c>
      <c r="C1082" t="inlineStr">
        <is>
          <t xml:space="preserve">CONCLUIDO	</t>
        </is>
      </c>
      <c r="D1082" t="n">
        <v>8.7912</v>
      </c>
      <c r="E1082" t="n">
        <v>11.38</v>
      </c>
      <c r="F1082" t="n">
        <v>7.21</v>
      </c>
      <c r="G1082" t="n">
        <v>16.63</v>
      </c>
      <c r="H1082" t="n">
        <v>0.23</v>
      </c>
      <c r="I1082" t="n">
        <v>26</v>
      </c>
      <c r="J1082" t="n">
        <v>268.02</v>
      </c>
      <c r="K1082" t="n">
        <v>59.89</v>
      </c>
      <c r="L1082" t="n">
        <v>3.5</v>
      </c>
      <c r="M1082" t="n">
        <v>24</v>
      </c>
      <c r="N1082" t="n">
        <v>69.64</v>
      </c>
      <c r="O1082" t="n">
        <v>33290.38</v>
      </c>
      <c r="P1082" t="n">
        <v>121.2</v>
      </c>
      <c r="Q1082" t="n">
        <v>204.19</v>
      </c>
      <c r="R1082" t="n">
        <v>37.6</v>
      </c>
      <c r="S1082" t="n">
        <v>17.37</v>
      </c>
      <c r="T1082" t="n">
        <v>7914.4</v>
      </c>
      <c r="U1082" t="n">
        <v>0.46</v>
      </c>
      <c r="V1082" t="n">
        <v>0.71</v>
      </c>
      <c r="W1082" t="n">
        <v>1.19</v>
      </c>
      <c r="X1082" t="n">
        <v>0.52</v>
      </c>
      <c r="Y1082" t="n">
        <v>1</v>
      </c>
      <c r="Z1082" t="n">
        <v>10</v>
      </c>
    </row>
    <row r="1083">
      <c r="A1083" t="n">
        <v>11</v>
      </c>
      <c r="B1083" t="n">
        <v>135</v>
      </c>
      <c r="C1083" t="inlineStr">
        <is>
          <t xml:space="preserve">CONCLUIDO	</t>
        </is>
      </c>
      <c r="D1083" t="n">
        <v>8.9177</v>
      </c>
      <c r="E1083" t="n">
        <v>11.21</v>
      </c>
      <c r="F1083" t="n">
        <v>7.15</v>
      </c>
      <c r="G1083" t="n">
        <v>17.87</v>
      </c>
      <c r="H1083" t="n">
        <v>0.25</v>
      </c>
      <c r="I1083" t="n">
        <v>24</v>
      </c>
      <c r="J1083" t="n">
        <v>268.5</v>
      </c>
      <c r="K1083" t="n">
        <v>59.89</v>
      </c>
      <c r="L1083" t="n">
        <v>3.75</v>
      </c>
      <c r="M1083" t="n">
        <v>22</v>
      </c>
      <c r="N1083" t="n">
        <v>69.86</v>
      </c>
      <c r="O1083" t="n">
        <v>33348.87</v>
      </c>
      <c r="P1083" t="n">
        <v>120.06</v>
      </c>
      <c r="Q1083" t="n">
        <v>204.15</v>
      </c>
      <c r="R1083" t="n">
        <v>35.87</v>
      </c>
      <c r="S1083" t="n">
        <v>17.37</v>
      </c>
      <c r="T1083" t="n">
        <v>7055.46</v>
      </c>
      <c r="U1083" t="n">
        <v>0.48</v>
      </c>
      <c r="V1083" t="n">
        <v>0.71</v>
      </c>
      <c r="W1083" t="n">
        <v>1.18</v>
      </c>
      <c r="X1083" t="n">
        <v>0.46</v>
      </c>
      <c r="Y1083" t="n">
        <v>1</v>
      </c>
      <c r="Z1083" t="n">
        <v>10</v>
      </c>
    </row>
    <row r="1084">
      <c r="A1084" t="n">
        <v>12</v>
      </c>
      <c r="B1084" t="n">
        <v>135</v>
      </c>
      <c r="C1084" t="inlineStr">
        <is>
          <t xml:space="preserve">CONCLUIDO	</t>
        </is>
      </c>
      <c r="D1084" t="n">
        <v>8.9641</v>
      </c>
      <c r="E1084" t="n">
        <v>11.16</v>
      </c>
      <c r="F1084" t="n">
        <v>7.14</v>
      </c>
      <c r="G1084" t="n">
        <v>18.63</v>
      </c>
      <c r="H1084" t="n">
        <v>0.26</v>
      </c>
      <c r="I1084" t="n">
        <v>23</v>
      </c>
      <c r="J1084" t="n">
        <v>268.97</v>
      </c>
      <c r="K1084" t="n">
        <v>59.89</v>
      </c>
      <c r="L1084" t="n">
        <v>4</v>
      </c>
      <c r="M1084" t="n">
        <v>21</v>
      </c>
      <c r="N1084" t="n">
        <v>70.09</v>
      </c>
      <c r="O1084" t="n">
        <v>33407.45</v>
      </c>
      <c r="P1084" t="n">
        <v>119.94</v>
      </c>
      <c r="Q1084" t="n">
        <v>204.17</v>
      </c>
      <c r="R1084" t="n">
        <v>35.66</v>
      </c>
      <c r="S1084" t="n">
        <v>17.37</v>
      </c>
      <c r="T1084" t="n">
        <v>6959.49</v>
      </c>
      <c r="U1084" t="n">
        <v>0.49</v>
      </c>
      <c r="V1084" t="n">
        <v>0.72</v>
      </c>
      <c r="W1084" t="n">
        <v>1.18</v>
      </c>
      <c r="X1084" t="n">
        <v>0.45</v>
      </c>
      <c r="Y1084" t="n">
        <v>1</v>
      </c>
      <c r="Z1084" t="n">
        <v>10</v>
      </c>
    </row>
    <row r="1085">
      <c r="A1085" t="n">
        <v>13</v>
      </c>
      <c r="B1085" t="n">
        <v>135</v>
      </c>
      <c r="C1085" t="inlineStr">
        <is>
          <t xml:space="preserve">CONCLUIDO	</t>
        </is>
      </c>
      <c r="D1085" t="n">
        <v>9.0893</v>
      </c>
      <c r="E1085" t="n">
        <v>11</v>
      </c>
      <c r="F1085" t="n">
        <v>7.09</v>
      </c>
      <c r="G1085" t="n">
        <v>20.25</v>
      </c>
      <c r="H1085" t="n">
        <v>0.28</v>
      </c>
      <c r="I1085" t="n">
        <v>21</v>
      </c>
      <c r="J1085" t="n">
        <v>269.45</v>
      </c>
      <c r="K1085" t="n">
        <v>59.89</v>
      </c>
      <c r="L1085" t="n">
        <v>4.25</v>
      </c>
      <c r="M1085" t="n">
        <v>19</v>
      </c>
      <c r="N1085" t="n">
        <v>70.31</v>
      </c>
      <c r="O1085" t="n">
        <v>33466.11</v>
      </c>
      <c r="P1085" t="n">
        <v>118.85</v>
      </c>
      <c r="Q1085" t="n">
        <v>204.19</v>
      </c>
      <c r="R1085" t="n">
        <v>34.11</v>
      </c>
      <c r="S1085" t="n">
        <v>17.37</v>
      </c>
      <c r="T1085" t="n">
        <v>6190.39</v>
      </c>
      <c r="U1085" t="n">
        <v>0.51</v>
      </c>
      <c r="V1085" t="n">
        <v>0.72</v>
      </c>
      <c r="W1085" t="n">
        <v>1.17</v>
      </c>
      <c r="X1085" t="n">
        <v>0.4</v>
      </c>
      <c r="Y1085" t="n">
        <v>1</v>
      </c>
      <c r="Z1085" t="n">
        <v>10</v>
      </c>
    </row>
    <row r="1086">
      <c r="A1086" t="n">
        <v>14</v>
      </c>
      <c r="B1086" t="n">
        <v>135</v>
      </c>
      <c r="C1086" t="inlineStr">
        <is>
          <t xml:space="preserve">CONCLUIDO	</t>
        </is>
      </c>
      <c r="D1086" t="n">
        <v>9.144</v>
      </c>
      <c r="E1086" t="n">
        <v>10.94</v>
      </c>
      <c r="F1086" t="n">
        <v>7.07</v>
      </c>
      <c r="G1086" t="n">
        <v>21.22</v>
      </c>
      <c r="H1086" t="n">
        <v>0.3</v>
      </c>
      <c r="I1086" t="n">
        <v>20</v>
      </c>
      <c r="J1086" t="n">
        <v>269.92</v>
      </c>
      <c r="K1086" t="n">
        <v>59.89</v>
      </c>
      <c r="L1086" t="n">
        <v>4.5</v>
      </c>
      <c r="M1086" t="n">
        <v>18</v>
      </c>
      <c r="N1086" t="n">
        <v>70.54000000000001</v>
      </c>
      <c r="O1086" t="n">
        <v>33524.86</v>
      </c>
      <c r="P1086" t="n">
        <v>118.61</v>
      </c>
      <c r="Q1086" t="n">
        <v>204.14</v>
      </c>
      <c r="R1086" t="n">
        <v>33.55</v>
      </c>
      <c r="S1086" t="n">
        <v>17.37</v>
      </c>
      <c r="T1086" t="n">
        <v>5915.16</v>
      </c>
      <c r="U1086" t="n">
        <v>0.52</v>
      </c>
      <c r="V1086" t="n">
        <v>0.72</v>
      </c>
      <c r="W1086" t="n">
        <v>1.17</v>
      </c>
      <c r="X1086" t="n">
        <v>0.38</v>
      </c>
      <c r="Y1086" t="n">
        <v>1</v>
      </c>
      <c r="Z1086" t="n">
        <v>10</v>
      </c>
    </row>
    <row r="1087">
      <c r="A1087" t="n">
        <v>15</v>
      </c>
      <c r="B1087" t="n">
        <v>135</v>
      </c>
      <c r="C1087" t="inlineStr">
        <is>
          <t xml:space="preserve">CONCLUIDO	</t>
        </is>
      </c>
      <c r="D1087" t="n">
        <v>9.205299999999999</v>
      </c>
      <c r="E1087" t="n">
        <v>10.86</v>
      </c>
      <c r="F1087" t="n">
        <v>7.05</v>
      </c>
      <c r="G1087" t="n">
        <v>22.26</v>
      </c>
      <c r="H1087" t="n">
        <v>0.31</v>
      </c>
      <c r="I1087" t="n">
        <v>19</v>
      </c>
      <c r="J1087" t="n">
        <v>270.4</v>
      </c>
      <c r="K1087" t="n">
        <v>59.89</v>
      </c>
      <c r="L1087" t="n">
        <v>4.75</v>
      </c>
      <c r="M1087" t="n">
        <v>17</v>
      </c>
      <c r="N1087" t="n">
        <v>70.76000000000001</v>
      </c>
      <c r="O1087" t="n">
        <v>33583.7</v>
      </c>
      <c r="P1087" t="n">
        <v>118.09</v>
      </c>
      <c r="Q1087" t="n">
        <v>204.14</v>
      </c>
      <c r="R1087" t="n">
        <v>32.9</v>
      </c>
      <c r="S1087" t="n">
        <v>17.37</v>
      </c>
      <c r="T1087" t="n">
        <v>5597.2</v>
      </c>
      <c r="U1087" t="n">
        <v>0.53</v>
      </c>
      <c r="V1087" t="n">
        <v>0.72</v>
      </c>
      <c r="W1087" t="n">
        <v>1.17</v>
      </c>
      <c r="X1087" t="n">
        <v>0.36</v>
      </c>
      <c r="Y1087" t="n">
        <v>1</v>
      </c>
      <c r="Z1087" t="n">
        <v>10</v>
      </c>
    </row>
    <row r="1088">
      <c r="A1088" t="n">
        <v>16</v>
      </c>
      <c r="B1088" t="n">
        <v>135</v>
      </c>
      <c r="C1088" t="inlineStr">
        <is>
          <t xml:space="preserve">CONCLUIDO	</t>
        </is>
      </c>
      <c r="D1088" t="n">
        <v>9.265499999999999</v>
      </c>
      <c r="E1088" t="n">
        <v>10.79</v>
      </c>
      <c r="F1088" t="n">
        <v>7.03</v>
      </c>
      <c r="G1088" t="n">
        <v>23.43</v>
      </c>
      <c r="H1088" t="n">
        <v>0.33</v>
      </c>
      <c r="I1088" t="n">
        <v>18</v>
      </c>
      <c r="J1088" t="n">
        <v>270.88</v>
      </c>
      <c r="K1088" t="n">
        <v>59.89</v>
      </c>
      <c r="L1088" t="n">
        <v>5</v>
      </c>
      <c r="M1088" t="n">
        <v>16</v>
      </c>
      <c r="N1088" t="n">
        <v>70.98999999999999</v>
      </c>
      <c r="O1088" t="n">
        <v>33642.62</v>
      </c>
      <c r="P1088" t="n">
        <v>117.68</v>
      </c>
      <c r="Q1088" t="n">
        <v>204.14</v>
      </c>
      <c r="R1088" t="n">
        <v>32.49</v>
      </c>
      <c r="S1088" t="n">
        <v>17.37</v>
      </c>
      <c r="T1088" t="n">
        <v>5396.19</v>
      </c>
      <c r="U1088" t="n">
        <v>0.53</v>
      </c>
      <c r="V1088" t="n">
        <v>0.73</v>
      </c>
      <c r="W1088" t="n">
        <v>1.16</v>
      </c>
      <c r="X1088" t="n">
        <v>0.34</v>
      </c>
      <c r="Y1088" t="n">
        <v>1</v>
      </c>
      <c r="Z1088" t="n">
        <v>10</v>
      </c>
    </row>
    <row r="1089">
      <c r="A1089" t="n">
        <v>17</v>
      </c>
      <c r="B1089" t="n">
        <v>135</v>
      </c>
      <c r="C1089" t="inlineStr">
        <is>
          <t xml:space="preserve">CONCLUIDO	</t>
        </is>
      </c>
      <c r="D1089" t="n">
        <v>9.333</v>
      </c>
      <c r="E1089" t="n">
        <v>10.71</v>
      </c>
      <c r="F1089" t="n">
        <v>7</v>
      </c>
      <c r="G1089" t="n">
        <v>24.71</v>
      </c>
      <c r="H1089" t="n">
        <v>0.34</v>
      </c>
      <c r="I1089" t="n">
        <v>17</v>
      </c>
      <c r="J1089" t="n">
        <v>271.36</v>
      </c>
      <c r="K1089" t="n">
        <v>59.89</v>
      </c>
      <c r="L1089" t="n">
        <v>5.25</v>
      </c>
      <c r="M1089" t="n">
        <v>15</v>
      </c>
      <c r="N1089" t="n">
        <v>71.22</v>
      </c>
      <c r="O1089" t="n">
        <v>33701.64</v>
      </c>
      <c r="P1089" t="n">
        <v>116.98</v>
      </c>
      <c r="Q1089" t="n">
        <v>204.14</v>
      </c>
      <c r="R1089" t="n">
        <v>31.45</v>
      </c>
      <c r="S1089" t="n">
        <v>17.37</v>
      </c>
      <c r="T1089" t="n">
        <v>4882.18</v>
      </c>
      <c r="U1089" t="n">
        <v>0.55</v>
      </c>
      <c r="V1089" t="n">
        <v>0.73</v>
      </c>
      <c r="W1089" t="n">
        <v>1.16</v>
      </c>
      <c r="X1089" t="n">
        <v>0.31</v>
      </c>
      <c r="Y1089" t="n">
        <v>1</v>
      </c>
      <c r="Z1089" t="n">
        <v>10</v>
      </c>
    </row>
    <row r="1090">
      <c r="A1090" t="n">
        <v>18</v>
      </c>
      <c r="B1090" t="n">
        <v>135</v>
      </c>
      <c r="C1090" t="inlineStr">
        <is>
          <t xml:space="preserve">CONCLUIDO	</t>
        </is>
      </c>
      <c r="D1090" t="n">
        <v>9.3218</v>
      </c>
      <c r="E1090" t="n">
        <v>10.73</v>
      </c>
      <c r="F1090" t="n">
        <v>7.01</v>
      </c>
      <c r="G1090" t="n">
        <v>24.76</v>
      </c>
      <c r="H1090" t="n">
        <v>0.36</v>
      </c>
      <c r="I1090" t="n">
        <v>17</v>
      </c>
      <c r="J1090" t="n">
        <v>271.84</v>
      </c>
      <c r="K1090" t="n">
        <v>59.89</v>
      </c>
      <c r="L1090" t="n">
        <v>5.5</v>
      </c>
      <c r="M1090" t="n">
        <v>15</v>
      </c>
      <c r="N1090" t="n">
        <v>71.45</v>
      </c>
      <c r="O1090" t="n">
        <v>33760.74</v>
      </c>
      <c r="P1090" t="n">
        <v>117.4</v>
      </c>
      <c r="Q1090" t="n">
        <v>204.18</v>
      </c>
      <c r="R1090" t="n">
        <v>31.74</v>
      </c>
      <c r="S1090" t="n">
        <v>17.37</v>
      </c>
      <c r="T1090" t="n">
        <v>5027.09</v>
      </c>
      <c r="U1090" t="n">
        <v>0.55</v>
      </c>
      <c r="V1090" t="n">
        <v>0.73</v>
      </c>
      <c r="W1090" t="n">
        <v>1.17</v>
      </c>
      <c r="X1090" t="n">
        <v>0.32</v>
      </c>
      <c r="Y1090" t="n">
        <v>1</v>
      </c>
      <c r="Z1090" t="n">
        <v>10</v>
      </c>
    </row>
    <row r="1091">
      <c r="A1091" t="n">
        <v>19</v>
      </c>
      <c r="B1091" t="n">
        <v>135</v>
      </c>
      <c r="C1091" t="inlineStr">
        <is>
          <t xml:space="preserve">CONCLUIDO	</t>
        </is>
      </c>
      <c r="D1091" t="n">
        <v>9.380599999999999</v>
      </c>
      <c r="E1091" t="n">
        <v>10.66</v>
      </c>
      <c r="F1091" t="n">
        <v>7</v>
      </c>
      <c r="G1091" t="n">
        <v>26.24</v>
      </c>
      <c r="H1091" t="n">
        <v>0.38</v>
      </c>
      <c r="I1091" t="n">
        <v>16</v>
      </c>
      <c r="J1091" t="n">
        <v>272.32</v>
      </c>
      <c r="K1091" t="n">
        <v>59.89</v>
      </c>
      <c r="L1091" t="n">
        <v>5.75</v>
      </c>
      <c r="M1091" t="n">
        <v>14</v>
      </c>
      <c r="N1091" t="n">
        <v>71.68000000000001</v>
      </c>
      <c r="O1091" t="n">
        <v>33820.05</v>
      </c>
      <c r="P1091" t="n">
        <v>116.95</v>
      </c>
      <c r="Q1091" t="n">
        <v>204.14</v>
      </c>
      <c r="R1091" t="n">
        <v>31.4</v>
      </c>
      <c r="S1091" t="n">
        <v>17.37</v>
      </c>
      <c r="T1091" t="n">
        <v>4861.76</v>
      </c>
      <c r="U1091" t="n">
        <v>0.55</v>
      </c>
      <c r="V1091" t="n">
        <v>0.73</v>
      </c>
      <c r="W1091" t="n">
        <v>1.16</v>
      </c>
      <c r="X1091" t="n">
        <v>0.31</v>
      </c>
      <c r="Y1091" t="n">
        <v>1</v>
      </c>
      <c r="Z1091" t="n">
        <v>10</v>
      </c>
    </row>
    <row r="1092">
      <c r="A1092" t="n">
        <v>20</v>
      </c>
      <c r="B1092" t="n">
        <v>135</v>
      </c>
      <c r="C1092" t="inlineStr">
        <is>
          <t xml:space="preserve">CONCLUIDO	</t>
        </is>
      </c>
      <c r="D1092" t="n">
        <v>9.4377</v>
      </c>
      <c r="E1092" t="n">
        <v>10.6</v>
      </c>
      <c r="F1092" t="n">
        <v>6.98</v>
      </c>
      <c r="G1092" t="n">
        <v>27.94</v>
      </c>
      <c r="H1092" t="n">
        <v>0.39</v>
      </c>
      <c r="I1092" t="n">
        <v>15</v>
      </c>
      <c r="J1092" t="n">
        <v>272.8</v>
      </c>
      <c r="K1092" t="n">
        <v>59.89</v>
      </c>
      <c r="L1092" t="n">
        <v>6</v>
      </c>
      <c r="M1092" t="n">
        <v>13</v>
      </c>
      <c r="N1092" t="n">
        <v>71.91</v>
      </c>
      <c r="O1092" t="n">
        <v>33879.33</v>
      </c>
      <c r="P1092" t="n">
        <v>116.63</v>
      </c>
      <c r="Q1092" t="n">
        <v>204.22</v>
      </c>
      <c r="R1092" t="n">
        <v>31.18</v>
      </c>
      <c r="S1092" t="n">
        <v>17.37</v>
      </c>
      <c r="T1092" t="n">
        <v>4756.2</v>
      </c>
      <c r="U1092" t="n">
        <v>0.5600000000000001</v>
      </c>
      <c r="V1092" t="n">
        <v>0.73</v>
      </c>
      <c r="W1092" t="n">
        <v>1.16</v>
      </c>
      <c r="X1092" t="n">
        <v>0.29</v>
      </c>
      <c r="Y1092" t="n">
        <v>1</v>
      </c>
      <c r="Z1092" t="n">
        <v>10</v>
      </c>
    </row>
    <row r="1093">
      <c r="A1093" t="n">
        <v>21</v>
      </c>
      <c r="B1093" t="n">
        <v>135</v>
      </c>
      <c r="C1093" t="inlineStr">
        <is>
          <t xml:space="preserve">CONCLUIDO	</t>
        </is>
      </c>
      <c r="D1093" t="n">
        <v>9.455299999999999</v>
      </c>
      <c r="E1093" t="n">
        <v>10.58</v>
      </c>
      <c r="F1093" t="n">
        <v>6.96</v>
      </c>
      <c r="G1093" t="n">
        <v>27.86</v>
      </c>
      <c r="H1093" t="n">
        <v>0.41</v>
      </c>
      <c r="I1093" t="n">
        <v>15</v>
      </c>
      <c r="J1093" t="n">
        <v>273.28</v>
      </c>
      <c r="K1093" t="n">
        <v>59.89</v>
      </c>
      <c r="L1093" t="n">
        <v>6.25</v>
      </c>
      <c r="M1093" t="n">
        <v>13</v>
      </c>
      <c r="N1093" t="n">
        <v>72.14</v>
      </c>
      <c r="O1093" t="n">
        <v>33938.7</v>
      </c>
      <c r="P1093" t="n">
        <v>116.25</v>
      </c>
      <c r="Q1093" t="n">
        <v>204.14</v>
      </c>
      <c r="R1093" t="n">
        <v>30.36</v>
      </c>
      <c r="S1093" t="n">
        <v>17.37</v>
      </c>
      <c r="T1093" t="n">
        <v>4347.91</v>
      </c>
      <c r="U1093" t="n">
        <v>0.57</v>
      </c>
      <c r="V1093" t="n">
        <v>0.73</v>
      </c>
      <c r="W1093" t="n">
        <v>1.16</v>
      </c>
      <c r="X1093" t="n">
        <v>0.27</v>
      </c>
      <c r="Y1093" t="n">
        <v>1</v>
      </c>
      <c r="Z1093" t="n">
        <v>10</v>
      </c>
    </row>
    <row r="1094">
      <c r="A1094" t="n">
        <v>22</v>
      </c>
      <c r="B1094" t="n">
        <v>135</v>
      </c>
      <c r="C1094" t="inlineStr">
        <is>
          <t xml:space="preserve">CONCLUIDO	</t>
        </is>
      </c>
      <c r="D1094" t="n">
        <v>9.511200000000001</v>
      </c>
      <c r="E1094" t="n">
        <v>10.51</v>
      </c>
      <c r="F1094" t="n">
        <v>6.95</v>
      </c>
      <c r="G1094" t="n">
        <v>29.8</v>
      </c>
      <c r="H1094" t="n">
        <v>0.42</v>
      </c>
      <c r="I1094" t="n">
        <v>14</v>
      </c>
      <c r="J1094" t="n">
        <v>273.76</v>
      </c>
      <c r="K1094" t="n">
        <v>59.89</v>
      </c>
      <c r="L1094" t="n">
        <v>6.5</v>
      </c>
      <c r="M1094" t="n">
        <v>12</v>
      </c>
      <c r="N1094" t="n">
        <v>72.37</v>
      </c>
      <c r="O1094" t="n">
        <v>33998.16</v>
      </c>
      <c r="P1094" t="n">
        <v>115.98</v>
      </c>
      <c r="Q1094" t="n">
        <v>204.14</v>
      </c>
      <c r="R1094" t="n">
        <v>29.91</v>
      </c>
      <c r="S1094" t="n">
        <v>17.37</v>
      </c>
      <c r="T1094" t="n">
        <v>4129.53</v>
      </c>
      <c r="U1094" t="n">
        <v>0.58</v>
      </c>
      <c r="V1094" t="n">
        <v>0.73</v>
      </c>
      <c r="W1094" t="n">
        <v>1.16</v>
      </c>
      <c r="X1094" t="n">
        <v>0.26</v>
      </c>
      <c r="Y1094" t="n">
        <v>1</v>
      </c>
      <c r="Z1094" t="n">
        <v>10</v>
      </c>
    </row>
    <row r="1095">
      <c r="A1095" t="n">
        <v>23</v>
      </c>
      <c r="B1095" t="n">
        <v>135</v>
      </c>
      <c r="C1095" t="inlineStr">
        <is>
          <t xml:space="preserve">CONCLUIDO	</t>
        </is>
      </c>
      <c r="D1095" t="n">
        <v>9.509499999999999</v>
      </c>
      <c r="E1095" t="n">
        <v>10.52</v>
      </c>
      <c r="F1095" t="n">
        <v>6.96</v>
      </c>
      <c r="G1095" t="n">
        <v>29.81</v>
      </c>
      <c r="H1095" t="n">
        <v>0.44</v>
      </c>
      <c r="I1095" t="n">
        <v>14</v>
      </c>
      <c r="J1095" t="n">
        <v>274.24</v>
      </c>
      <c r="K1095" t="n">
        <v>59.89</v>
      </c>
      <c r="L1095" t="n">
        <v>6.75</v>
      </c>
      <c r="M1095" t="n">
        <v>12</v>
      </c>
      <c r="N1095" t="n">
        <v>72.61</v>
      </c>
      <c r="O1095" t="n">
        <v>34057.71</v>
      </c>
      <c r="P1095" t="n">
        <v>116</v>
      </c>
      <c r="Q1095" t="n">
        <v>204.15</v>
      </c>
      <c r="R1095" t="n">
        <v>29.88</v>
      </c>
      <c r="S1095" t="n">
        <v>17.37</v>
      </c>
      <c r="T1095" t="n">
        <v>4114.8</v>
      </c>
      <c r="U1095" t="n">
        <v>0.58</v>
      </c>
      <c r="V1095" t="n">
        <v>0.73</v>
      </c>
      <c r="W1095" t="n">
        <v>1.16</v>
      </c>
      <c r="X1095" t="n">
        <v>0.26</v>
      </c>
      <c r="Y1095" t="n">
        <v>1</v>
      </c>
      <c r="Z1095" t="n">
        <v>10</v>
      </c>
    </row>
    <row r="1096">
      <c r="A1096" t="n">
        <v>24</v>
      </c>
      <c r="B1096" t="n">
        <v>135</v>
      </c>
      <c r="C1096" t="inlineStr">
        <is>
          <t xml:space="preserve">CONCLUIDO	</t>
        </is>
      </c>
      <c r="D1096" t="n">
        <v>9.576499999999999</v>
      </c>
      <c r="E1096" t="n">
        <v>10.44</v>
      </c>
      <c r="F1096" t="n">
        <v>6.93</v>
      </c>
      <c r="G1096" t="n">
        <v>31.99</v>
      </c>
      <c r="H1096" t="n">
        <v>0.45</v>
      </c>
      <c r="I1096" t="n">
        <v>13</v>
      </c>
      <c r="J1096" t="n">
        <v>274.73</v>
      </c>
      <c r="K1096" t="n">
        <v>59.89</v>
      </c>
      <c r="L1096" t="n">
        <v>7</v>
      </c>
      <c r="M1096" t="n">
        <v>11</v>
      </c>
      <c r="N1096" t="n">
        <v>72.84</v>
      </c>
      <c r="O1096" t="n">
        <v>34117.35</v>
      </c>
      <c r="P1096" t="n">
        <v>115.51</v>
      </c>
      <c r="Q1096" t="n">
        <v>204.14</v>
      </c>
      <c r="R1096" t="n">
        <v>29.32</v>
      </c>
      <c r="S1096" t="n">
        <v>17.37</v>
      </c>
      <c r="T1096" t="n">
        <v>3836.91</v>
      </c>
      <c r="U1096" t="n">
        <v>0.59</v>
      </c>
      <c r="V1096" t="n">
        <v>0.74</v>
      </c>
      <c r="W1096" t="n">
        <v>1.16</v>
      </c>
      <c r="X1096" t="n">
        <v>0.24</v>
      </c>
      <c r="Y1096" t="n">
        <v>1</v>
      </c>
      <c r="Z1096" t="n">
        <v>10</v>
      </c>
    </row>
    <row r="1097">
      <c r="A1097" t="n">
        <v>25</v>
      </c>
      <c r="B1097" t="n">
        <v>135</v>
      </c>
      <c r="C1097" t="inlineStr">
        <is>
          <t xml:space="preserve">CONCLUIDO	</t>
        </is>
      </c>
      <c r="D1097" t="n">
        <v>9.5783</v>
      </c>
      <c r="E1097" t="n">
        <v>10.44</v>
      </c>
      <c r="F1097" t="n">
        <v>6.93</v>
      </c>
      <c r="G1097" t="n">
        <v>31.98</v>
      </c>
      <c r="H1097" t="n">
        <v>0.47</v>
      </c>
      <c r="I1097" t="n">
        <v>13</v>
      </c>
      <c r="J1097" t="n">
        <v>275.21</v>
      </c>
      <c r="K1097" t="n">
        <v>59.89</v>
      </c>
      <c r="L1097" t="n">
        <v>7.25</v>
      </c>
      <c r="M1097" t="n">
        <v>11</v>
      </c>
      <c r="N1097" t="n">
        <v>73.08</v>
      </c>
      <c r="O1097" t="n">
        <v>34177.09</v>
      </c>
      <c r="P1097" t="n">
        <v>115.47</v>
      </c>
      <c r="Q1097" t="n">
        <v>204.2</v>
      </c>
      <c r="R1097" t="n">
        <v>29.05</v>
      </c>
      <c r="S1097" t="n">
        <v>17.37</v>
      </c>
      <c r="T1097" t="n">
        <v>3699.92</v>
      </c>
      <c r="U1097" t="n">
        <v>0.6</v>
      </c>
      <c r="V1097" t="n">
        <v>0.74</v>
      </c>
      <c r="W1097" t="n">
        <v>1.16</v>
      </c>
      <c r="X1097" t="n">
        <v>0.24</v>
      </c>
      <c r="Y1097" t="n">
        <v>1</v>
      </c>
      <c r="Z1097" t="n">
        <v>10</v>
      </c>
    </row>
    <row r="1098">
      <c r="A1098" t="n">
        <v>26</v>
      </c>
      <c r="B1098" t="n">
        <v>135</v>
      </c>
      <c r="C1098" t="inlineStr">
        <is>
          <t xml:space="preserve">CONCLUIDO	</t>
        </is>
      </c>
      <c r="D1098" t="n">
        <v>9.646599999999999</v>
      </c>
      <c r="E1098" t="n">
        <v>10.37</v>
      </c>
      <c r="F1098" t="n">
        <v>6.91</v>
      </c>
      <c r="G1098" t="n">
        <v>34.53</v>
      </c>
      <c r="H1098" t="n">
        <v>0.48</v>
      </c>
      <c r="I1098" t="n">
        <v>12</v>
      </c>
      <c r="J1098" t="n">
        <v>275.7</v>
      </c>
      <c r="K1098" t="n">
        <v>59.89</v>
      </c>
      <c r="L1098" t="n">
        <v>7.5</v>
      </c>
      <c r="M1098" t="n">
        <v>10</v>
      </c>
      <c r="N1098" t="n">
        <v>73.31</v>
      </c>
      <c r="O1098" t="n">
        <v>34236.91</v>
      </c>
      <c r="P1098" t="n">
        <v>114.92</v>
      </c>
      <c r="Q1098" t="n">
        <v>204.15</v>
      </c>
      <c r="R1098" t="n">
        <v>28.66</v>
      </c>
      <c r="S1098" t="n">
        <v>17.37</v>
      </c>
      <c r="T1098" t="n">
        <v>3513.77</v>
      </c>
      <c r="U1098" t="n">
        <v>0.61</v>
      </c>
      <c r="V1098" t="n">
        <v>0.74</v>
      </c>
      <c r="W1098" t="n">
        <v>1.15</v>
      </c>
      <c r="X1098" t="n">
        <v>0.22</v>
      </c>
      <c r="Y1098" t="n">
        <v>1</v>
      </c>
      <c r="Z1098" t="n">
        <v>10</v>
      </c>
    </row>
    <row r="1099">
      <c r="A1099" t="n">
        <v>27</v>
      </c>
      <c r="B1099" t="n">
        <v>135</v>
      </c>
      <c r="C1099" t="inlineStr">
        <is>
          <t xml:space="preserve">CONCLUIDO	</t>
        </is>
      </c>
      <c r="D1099" t="n">
        <v>9.6448</v>
      </c>
      <c r="E1099" t="n">
        <v>10.37</v>
      </c>
      <c r="F1099" t="n">
        <v>6.91</v>
      </c>
      <c r="G1099" t="n">
        <v>34.54</v>
      </c>
      <c r="H1099" t="n">
        <v>0.5</v>
      </c>
      <c r="I1099" t="n">
        <v>12</v>
      </c>
      <c r="J1099" t="n">
        <v>276.18</v>
      </c>
      <c r="K1099" t="n">
        <v>59.89</v>
      </c>
      <c r="L1099" t="n">
        <v>7.75</v>
      </c>
      <c r="M1099" t="n">
        <v>10</v>
      </c>
      <c r="N1099" t="n">
        <v>73.55</v>
      </c>
      <c r="O1099" t="n">
        <v>34296.82</v>
      </c>
      <c r="P1099" t="n">
        <v>114.99</v>
      </c>
      <c r="Q1099" t="n">
        <v>204.16</v>
      </c>
      <c r="R1099" t="n">
        <v>28.64</v>
      </c>
      <c r="S1099" t="n">
        <v>17.37</v>
      </c>
      <c r="T1099" t="n">
        <v>3501.63</v>
      </c>
      <c r="U1099" t="n">
        <v>0.61</v>
      </c>
      <c r="V1099" t="n">
        <v>0.74</v>
      </c>
      <c r="W1099" t="n">
        <v>1.15</v>
      </c>
      <c r="X1099" t="n">
        <v>0.22</v>
      </c>
      <c r="Y1099" t="n">
        <v>1</v>
      </c>
      <c r="Z1099" t="n">
        <v>10</v>
      </c>
    </row>
    <row r="1100">
      <c r="A1100" t="n">
        <v>28</v>
      </c>
      <c r="B1100" t="n">
        <v>135</v>
      </c>
      <c r="C1100" t="inlineStr">
        <is>
          <t xml:space="preserve">CONCLUIDO	</t>
        </is>
      </c>
      <c r="D1100" t="n">
        <v>9.6448</v>
      </c>
      <c r="E1100" t="n">
        <v>10.37</v>
      </c>
      <c r="F1100" t="n">
        <v>6.91</v>
      </c>
      <c r="G1100" t="n">
        <v>34.54</v>
      </c>
      <c r="H1100" t="n">
        <v>0.51</v>
      </c>
      <c r="I1100" t="n">
        <v>12</v>
      </c>
      <c r="J1100" t="n">
        <v>276.67</v>
      </c>
      <c r="K1100" t="n">
        <v>59.89</v>
      </c>
      <c r="L1100" t="n">
        <v>8</v>
      </c>
      <c r="M1100" t="n">
        <v>10</v>
      </c>
      <c r="N1100" t="n">
        <v>73.78</v>
      </c>
      <c r="O1100" t="n">
        <v>34356.83</v>
      </c>
      <c r="P1100" t="n">
        <v>114.84</v>
      </c>
      <c r="Q1100" t="n">
        <v>204.14</v>
      </c>
      <c r="R1100" t="n">
        <v>28.75</v>
      </c>
      <c r="S1100" t="n">
        <v>17.37</v>
      </c>
      <c r="T1100" t="n">
        <v>3555.55</v>
      </c>
      <c r="U1100" t="n">
        <v>0.6</v>
      </c>
      <c r="V1100" t="n">
        <v>0.74</v>
      </c>
      <c r="W1100" t="n">
        <v>1.15</v>
      </c>
      <c r="X1100" t="n">
        <v>0.22</v>
      </c>
      <c r="Y1100" t="n">
        <v>1</v>
      </c>
      <c r="Z1100" t="n">
        <v>10</v>
      </c>
    </row>
    <row r="1101">
      <c r="A1101" t="n">
        <v>29</v>
      </c>
      <c r="B1101" t="n">
        <v>135</v>
      </c>
      <c r="C1101" t="inlineStr">
        <is>
          <t xml:space="preserve">CONCLUIDO	</t>
        </is>
      </c>
      <c r="D1101" t="n">
        <v>9.720000000000001</v>
      </c>
      <c r="E1101" t="n">
        <v>10.29</v>
      </c>
      <c r="F1101" t="n">
        <v>6.88</v>
      </c>
      <c r="G1101" t="n">
        <v>37.52</v>
      </c>
      <c r="H1101" t="n">
        <v>0.53</v>
      </c>
      <c r="I1101" t="n">
        <v>11</v>
      </c>
      <c r="J1101" t="n">
        <v>277.16</v>
      </c>
      <c r="K1101" t="n">
        <v>59.89</v>
      </c>
      <c r="L1101" t="n">
        <v>8.25</v>
      </c>
      <c r="M1101" t="n">
        <v>9</v>
      </c>
      <c r="N1101" t="n">
        <v>74.02</v>
      </c>
      <c r="O1101" t="n">
        <v>34416.93</v>
      </c>
      <c r="P1101" t="n">
        <v>114.11</v>
      </c>
      <c r="Q1101" t="n">
        <v>204.15</v>
      </c>
      <c r="R1101" t="n">
        <v>27.62</v>
      </c>
      <c r="S1101" t="n">
        <v>17.37</v>
      </c>
      <c r="T1101" t="n">
        <v>2996.68</v>
      </c>
      <c r="U1101" t="n">
        <v>0.63</v>
      </c>
      <c r="V1101" t="n">
        <v>0.74</v>
      </c>
      <c r="W1101" t="n">
        <v>1.15</v>
      </c>
      <c r="X1101" t="n">
        <v>0.19</v>
      </c>
      <c r="Y1101" t="n">
        <v>1</v>
      </c>
      <c r="Z1101" t="n">
        <v>10</v>
      </c>
    </row>
    <row r="1102">
      <c r="A1102" t="n">
        <v>30</v>
      </c>
      <c r="B1102" t="n">
        <v>135</v>
      </c>
      <c r="C1102" t="inlineStr">
        <is>
          <t xml:space="preserve">CONCLUIDO	</t>
        </is>
      </c>
      <c r="D1102" t="n">
        <v>9.717599999999999</v>
      </c>
      <c r="E1102" t="n">
        <v>10.29</v>
      </c>
      <c r="F1102" t="n">
        <v>6.88</v>
      </c>
      <c r="G1102" t="n">
        <v>37.53</v>
      </c>
      <c r="H1102" t="n">
        <v>0.55</v>
      </c>
      <c r="I1102" t="n">
        <v>11</v>
      </c>
      <c r="J1102" t="n">
        <v>277.65</v>
      </c>
      <c r="K1102" t="n">
        <v>59.89</v>
      </c>
      <c r="L1102" t="n">
        <v>8.5</v>
      </c>
      <c r="M1102" t="n">
        <v>9</v>
      </c>
      <c r="N1102" t="n">
        <v>74.26000000000001</v>
      </c>
      <c r="O1102" t="n">
        <v>34477.13</v>
      </c>
      <c r="P1102" t="n">
        <v>114.13</v>
      </c>
      <c r="Q1102" t="n">
        <v>204.14</v>
      </c>
      <c r="R1102" t="n">
        <v>27.78</v>
      </c>
      <c r="S1102" t="n">
        <v>17.37</v>
      </c>
      <c r="T1102" t="n">
        <v>3075.54</v>
      </c>
      <c r="U1102" t="n">
        <v>0.63</v>
      </c>
      <c r="V1102" t="n">
        <v>0.74</v>
      </c>
      <c r="W1102" t="n">
        <v>1.15</v>
      </c>
      <c r="X1102" t="n">
        <v>0.19</v>
      </c>
      <c r="Y1102" t="n">
        <v>1</v>
      </c>
      <c r="Z1102" t="n">
        <v>10</v>
      </c>
    </row>
    <row r="1103">
      <c r="A1103" t="n">
        <v>31</v>
      </c>
      <c r="B1103" t="n">
        <v>135</v>
      </c>
      <c r="C1103" t="inlineStr">
        <is>
          <t xml:space="preserve">CONCLUIDO	</t>
        </is>
      </c>
      <c r="D1103" t="n">
        <v>9.707700000000001</v>
      </c>
      <c r="E1103" t="n">
        <v>10.3</v>
      </c>
      <c r="F1103" t="n">
        <v>6.89</v>
      </c>
      <c r="G1103" t="n">
        <v>37.59</v>
      </c>
      <c r="H1103" t="n">
        <v>0.5600000000000001</v>
      </c>
      <c r="I1103" t="n">
        <v>11</v>
      </c>
      <c r="J1103" t="n">
        <v>278.13</v>
      </c>
      <c r="K1103" t="n">
        <v>59.89</v>
      </c>
      <c r="L1103" t="n">
        <v>8.75</v>
      </c>
      <c r="M1103" t="n">
        <v>9</v>
      </c>
      <c r="N1103" t="n">
        <v>74.5</v>
      </c>
      <c r="O1103" t="n">
        <v>34537.41</v>
      </c>
      <c r="P1103" t="n">
        <v>114.31</v>
      </c>
      <c r="Q1103" t="n">
        <v>204.14</v>
      </c>
      <c r="R1103" t="n">
        <v>28.17</v>
      </c>
      <c r="S1103" t="n">
        <v>17.37</v>
      </c>
      <c r="T1103" t="n">
        <v>3270.17</v>
      </c>
      <c r="U1103" t="n">
        <v>0.62</v>
      </c>
      <c r="V1103" t="n">
        <v>0.74</v>
      </c>
      <c r="W1103" t="n">
        <v>1.15</v>
      </c>
      <c r="X1103" t="n">
        <v>0.2</v>
      </c>
      <c r="Y1103" t="n">
        <v>1</v>
      </c>
      <c r="Z1103" t="n">
        <v>10</v>
      </c>
    </row>
    <row r="1104">
      <c r="A1104" t="n">
        <v>32</v>
      </c>
      <c r="B1104" t="n">
        <v>135</v>
      </c>
      <c r="C1104" t="inlineStr">
        <is>
          <t xml:space="preserve">CONCLUIDO	</t>
        </is>
      </c>
      <c r="D1104" t="n">
        <v>9.710599999999999</v>
      </c>
      <c r="E1104" t="n">
        <v>10.3</v>
      </c>
      <c r="F1104" t="n">
        <v>6.89</v>
      </c>
      <c r="G1104" t="n">
        <v>37.58</v>
      </c>
      <c r="H1104" t="n">
        <v>0.58</v>
      </c>
      <c r="I1104" t="n">
        <v>11</v>
      </c>
      <c r="J1104" t="n">
        <v>278.62</v>
      </c>
      <c r="K1104" t="n">
        <v>59.89</v>
      </c>
      <c r="L1104" t="n">
        <v>9</v>
      </c>
      <c r="M1104" t="n">
        <v>9</v>
      </c>
      <c r="N1104" t="n">
        <v>74.73999999999999</v>
      </c>
      <c r="O1104" t="n">
        <v>34597.8</v>
      </c>
      <c r="P1104" t="n">
        <v>114.03</v>
      </c>
      <c r="Q1104" t="n">
        <v>204.14</v>
      </c>
      <c r="R1104" t="n">
        <v>27.87</v>
      </c>
      <c r="S1104" t="n">
        <v>17.37</v>
      </c>
      <c r="T1104" t="n">
        <v>3120.39</v>
      </c>
      <c r="U1104" t="n">
        <v>0.62</v>
      </c>
      <c r="V1104" t="n">
        <v>0.74</v>
      </c>
      <c r="W1104" t="n">
        <v>1.16</v>
      </c>
      <c r="X1104" t="n">
        <v>0.2</v>
      </c>
      <c r="Y1104" t="n">
        <v>1</v>
      </c>
      <c r="Z1104" t="n">
        <v>10</v>
      </c>
    </row>
    <row r="1105">
      <c r="A1105" t="n">
        <v>33</v>
      </c>
      <c r="B1105" t="n">
        <v>135</v>
      </c>
      <c r="C1105" t="inlineStr">
        <is>
          <t xml:space="preserve">CONCLUIDO	</t>
        </is>
      </c>
      <c r="D1105" t="n">
        <v>9.781000000000001</v>
      </c>
      <c r="E1105" t="n">
        <v>10.22</v>
      </c>
      <c r="F1105" t="n">
        <v>6.87</v>
      </c>
      <c r="G1105" t="n">
        <v>41.19</v>
      </c>
      <c r="H1105" t="n">
        <v>0.59</v>
      </c>
      <c r="I1105" t="n">
        <v>10</v>
      </c>
      <c r="J1105" t="n">
        <v>279.11</v>
      </c>
      <c r="K1105" t="n">
        <v>59.89</v>
      </c>
      <c r="L1105" t="n">
        <v>9.25</v>
      </c>
      <c r="M1105" t="n">
        <v>8</v>
      </c>
      <c r="N1105" t="n">
        <v>74.98</v>
      </c>
      <c r="O1105" t="n">
        <v>34658.27</v>
      </c>
      <c r="P1105" t="n">
        <v>113.55</v>
      </c>
      <c r="Q1105" t="n">
        <v>204.14</v>
      </c>
      <c r="R1105" t="n">
        <v>27.22</v>
      </c>
      <c r="S1105" t="n">
        <v>17.37</v>
      </c>
      <c r="T1105" t="n">
        <v>2801.45</v>
      </c>
      <c r="U1105" t="n">
        <v>0.64</v>
      </c>
      <c r="V1105" t="n">
        <v>0.74</v>
      </c>
      <c r="W1105" t="n">
        <v>1.15</v>
      </c>
      <c r="X1105" t="n">
        <v>0.17</v>
      </c>
      <c r="Y1105" t="n">
        <v>1</v>
      </c>
      <c r="Z1105" t="n">
        <v>10</v>
      </c>
    </row>
    <row r="1106">
      <c r="A1106" t="n">
        <v>34</v>
      </c>
      <c r="B1106" t="n">
        <v>135</v>
      </c>
      <c r="C1106" t="inlineStr">
        <is>
          <t xml:space="preserve">CONCLUIDO	</t>
        </is>
      </c>
      <c r="D1106" t="n">
        <v>9.781000000000001</v>
      </c>
      <c r="E1106" t="n">
        <v>10.22</v>
      </c>
      <c r="F1106" t="n">
        <v>6.87</v>
      </c>
      <c r="G1106" t="n">
        <v>41.19</v>
      </c>
      <c r="H1106" t="n">
        <v>0.6</v>
      </c>
      <c r="I1106" t="n">
        <v>10</v>
      </c>
      <c r="J1106" t="n">
        <v>279.61</v>
      </c>
      <c r="K1106" t="n">
        <v>59.89</v>
      </c>
      <c r="L1106" t="n">
        <v>9.5</v>
      </c>
      <c r="M1106" t="n">
        <v>8</v>
      </c>
      <c r="N1106" t="n">
        <v>75.22</v>
      </c>
      <c r="O1106" t="n">
        <v>34718.84</v>
      </c>
      <c r="P1106" t="n">
        <v>113.52</v>
      </c>
      <c r="Q1106" t="n">
        <v>204.15</v>
      </c>
      <c r="R1106" t="n">
        <v>27.36</v>
      </c>
      <c r="S1106" t="n">
        <v>17.37</v>
      </c>
      <c r="T1106" t="n">
        <v>2873.03</v>
      </c>
      <c r="U1106" t="n">
        <v>0.63</v>
      </c>
      <c r="V1106" t="n">
        <v>0.74</v>
      </c>
      <c r="W1106" t="n">
        <v>1.15</v>
      </c>
      <c r="X1106" t="n">
        <v>0.17</v>
      </c>
      <c r="Y1106" t="n">
        <v>1</v>
      </c>
      <c r="Z1106" t="n">
        <v>10</v>
      </c>
    </row>
    <row r="1107">
      <c r="A1107" t="n">
        <v>35</v>
      </c>
      <c r="B1107" t="n">
        <v>135</v>
      </c>
      <c r="C1107" t="inlineStr">
        <is>
          <t xml:space="preserve">CONCLUIDO	</t>
        </is>
      </c>
      <c r="D1107" t="n">
        <v>9.7842</v>
      </c>
      <c r="E1107" t="n">
        <v>10.22</v>
      </c>
      <c r="F1107" t="n">
        <v>6.86</v>
      </c>
      <c r="G1107" t="n">
        <v>41.17</v>
      </c>
      <c r="H1107" t="n">
        <v>0.62</v>
      </c>
      <c r="I1107" t="n">
        <v>10</v>
      </c>
      <c r="J1107" t="n">
        <v>280.1</v>
      </c>
      <c r="K1107" t="n">
        <v>59.89</v>
      </c>
      <c r="L1107" t="n">
        <v>9.75</v>
      </c>
      <c r="M1107" t="n">
        <v>8</v>
      </c>
      <c r="N1107" t="n">
        <v>75.45999999999999</v>
      </c>
      <c r="O1107" t="n">
        <v>34779.51</v>
      </c>
      <c r="P1107" t="n">
        <v>113.6</v>
      </c>
      <c r="Q1107" t="n">
        <v>204.14</v>
      </c>
      <c r="R1107" t="n">
        <v>27.06</v>
      </c>
      <c r="S1107" t="n">
        <v>17.37</v>
      </c>
      <c r="T1107" t="n">
        <v>2723.33</v>
      </c>
      <c r="U1107" t="n">
        <v>0.64</v>
      </c>
      <c r="V1107" t="n">
        <v>0.74</v>
      </c>
      <c r="W1107" t="n">
        <v>1.15</v>
      </c>
      <c r="X1107" t="n">
        <v>0.17</v>
      </c>
      <c r="Y1107" t="n">
        <v>1</v>
      </c>
      <c r="Z1107" t="n">
        <v>10</v>
      </c>
    </row>
    <row r="1108">
      <c r="A1108" t="n">
        <v>36</v>
      </c>
      <c r="B1108" t="n">
        <v>135</v>
      </c>
      <c r="C1108" t="inlineStr">
        <is>
          <t xml:space="preserve">CONCLUIDO	</t>
        </is>
      </c>
      <c r="D1108" t="n">
        <v>9.772</v>
      </c>
      <c r="E1108" t="n">
        <v>10.23</v>
      </c>
      <c r="F1108" t="n">
        <v>6.87</v>
      </c>
      <c r="G1108" t="n">
        <v>41.25</v>
      </c>
      <c r="H1108" t="n">
        <v>0.63</v>
      </c>
      <c r="I1108" t="n">
        <v>10</v>
      </c>
      <c r="J1108" t="n">
        <v>280.59</v>
      </c>
      <c r="K1108" t="n">
        <v>59.89</v>
      </c>
      <c r="L1108" t="n">
        <v>10</v>
      </c>
      <c r="M1108" t="n">
        <v>8</v>
      </c>
      <c r="N1108" t="n">
        <v>75.7</v>
      </c>
      <c r="O1108" t="n">
        <v>34840.27</v>
      </c>
      <c r="P1108" t="n">
        <v>113.59</v>
      </c>
      <c r="Q1108" t="n">
        <v>204.14</v>
      </c>
      <c r="R1108" t="n">
        <v>27.52</v>
      </c>
      <c r="S1108" t="n">
        <v>17.37</v>
      </c>
      <c r="T1108" t="n">
        <v>2950.19</v>
      </c>
      <c r="U1108" t="n">
        <v>0.63</v>
      </c>
      <c r="V1108" t="n">
        <v>0.74</v>
      </c>
      <c r="W1108" t="n">
        <v>1.15</v>
      </c>
      <c r="X1108" t="n">
        <v>0.18</v>
      </c>
      <c r="Y1108" t="n">
        <v>1</v>
      </c>
      <c r="Z1108" t="n">
        <v>10</v>
      </c>
    </row>
    <row r="1109">
      <c r="A1109" t="n">
        <v>37</v>
      </c>
      <c r="B1109" t="n">
        <v>135</v>
      </c>
      <c r="C1109" t="inlineStr">
        <is>
          <t xml:space="preserve">CONCLUIDO	</t>
        </is>
      </c>
      <c r="D1109" t="n">
        <v>9.844900000000001</v>
      </c>
      <c r="E1109" t="n">
        <v>10.16</v>
      </c>
      <c r="F1109" t="n">
        <v>6.85</v>
      </c>
      <c r="G1109" t="n">
        <v>45.66</v>
      </c>
      <c r="H1109" t="n">
        <v>0.65</v>
      </c>
      <c r="I1109" t="n">
        <v>9</v>
      </c>
      <c r="J1109" t="n">
        <v>281.08</v>
      </c>
      <c r="K1109" t="n">
        <v>59.89</v>
      </c>
      <c r="L1109" t="n">
        <v>10.25</v>
      </c>
      <c r="M1109" t="n">
        <v>7</v>
      </c>
      <c r="N1109" t="n">
        <v>75.95</v>
      </c>
      <c r="O1109" t="n">
        <v>34901.13</v>
      </c>
      <c r="P1109" t="n">
        <v>113.1</v>
      </c>
      <c r="Q1109" t="n">
        <v>204.14</v>
      </c>
      <c r="R1109" t="n">
        <v>26.75</v>
      </c>
      <c r="S1109" t="n">
        <v>17.37</v>
      </c>
      <c r="T1109" t="n">
        <v>2573.96</v>
      </c>
      <c r="U1109" t="n">
        <v>0.65</v>
      </c>
      <c r="V1109" t="n">
        <v>0.75</v>
      </c>
      <c r="W1109" t="n">
        <v>1.15</v>
      </c>
      <c r="X1109" t="n">
        <v>0.16</v>
      </c>
      <c r="Y1109" t="n">
        <v>1</v>
      </c>
      <c r="Z1109" t="n">
        <v>10</v>
      </c>
    </row>
    <row r="1110">
      <c r="A1110" t="n">
        <v>38</v>
      </c>
      <c r="B1110" t="n">
        <v>135</v>
      </c>
      <c r="C1110" t="inlineStr">
        <is>
          <t xml:space="preserve">CONCLUIDO	</t>
        </is>
      </c>
      <c r="D1110" t="n">
        <v>9.833399999999999</v>
      </c>
      <c r="E1110" t="n">
        <v>10.17</v>
      </c>
      <c r="F1110" t="n">
        <v>6.86</v>
      </c>
      <c r="G1110" t="n">
        <v>45.74</v>
      </c>
      <c r="H1110" t="n">
        <v>0.66</v>
      </c>
      <c r="I1110" t="n">
        <v>9</v>
      </c>
      <c r="J1110" t="n">
        <v>281.58</v>
      </c>
      <c r="K1110" t="n">
        <v>59.89</v>
      </c>
      <c r="L1110" t="n">
        <v>10.5</v>
      </c>
      <c r="M1110" t="n">
        <v>7</v>
      </c>
      <c r="N1110" t="n">
        <v>76.19</v>
      </c>
      <c r="O1110" t="n">
        <v>34962.08</v>
      </c>
      <c r="P1110" t="n">
        <v>113.52</v>
      </c>
      <c r="Q1110" t="n">
        <v>204.16</v>
      </c>
      <c r="R1110" t="n">
        <v>27.19</v>
      </c>
      <c r="S1110" t="n">
        <v>17.37</v>
      </c>
      <c r="T1110" t="n">
        <v>2793.27</v>
      </c>
      <c r="U1110" t="n">
        <v>0.64</v>
      </c>
      <c r="V1110" t="n">
        <v>0.74</v>
      </c>
      <c r="W1110" t="n">
        <v>1.15</v>
      </c>
      <c r="X1110" t="n">
        <v>0.17</v>
      </c>
      <c r="Y1110" t="n">
        <v>1</v>
      </c>
      <c r="Z1110" t="n">
        <v>10</v>
      </c>
    </row>
    <row r="1111">
      <c r="A1111" t="n">
        <v>39</v>
      </c>
      <c r="B1111" t="n">
        <v>135</v>
      </c>
      <c r="C1111" t="inlineStr">
        <is>
          <t xml:space="preserve">CONCLUIDO	</t>
        </is>
      </c>
      <c r="D1111" t="n">
        <v>9.841200000000001</v>
      </c>
      <c r="E1111" t="n">
        <v>10.16</v>
      </c>
      <c r="F1111" t="n">
        <v>6.85</v>
      </c>
      <c r="G1111" t="n">
        <v>45.69</v>
      </c>
      <c r="H1111" t="n">
        <v>0.68</v>
      </c>
      <c r="I1111" t="n">
        <v>9</v>
      </c>
      <c r="J1111" t="n">
        <v>282.07</v>
      </c>
      <c r="K1111" t="n">
        <v>59.89</v>
      </c>
      <c r="L1111" t="n">
        <v>10.75</v>
      </c>
      <c r="M1111" t="n">
        <v>7</v>
      </c>
      <c r="N1111" t="n">
        <v>76.44</v>
      </c>
      <c r="O1111" t="n">
        <v>35023.13</v>
      </c>
      <c r="P1111" t="n">
        <v>113.38</v>
      </c>
      <c r="Q1111" t="n">
        <v>204.14</v>
      </c>
      <c r="R1111" t="n">
        <v>26.94</v>
      </c>
      <c r="S1111" t="n">
        <v>17.37</v>
      </c>
      <c r="T1111" t="n">
        <v>2668.61</v>
      </c>
      <c r="U1111" t="n">
        <v>0.64</v>
      </c>
      <c r="V1111" t="n">
        <v>0.75</v>
      </c>
      <c r="W1111" t="n">
        <v>1.15</v>
      </c>
      <c r="X1111" t="n">
        <v>0.16</v>
      </c>
      <c r="Y1111" t="n">
        <v>1</v>
      </c>
      <c r="Z1111" t="n">
        <v>10</v>
      </c>
    </row>
    <row r="1112">
      <c r="A1112" t="n">
        <v>40</v>
      </c>
      <c r="B1112" t="n">
        <v>135</v>
      </c>
      <c r="C1112" t="inlineStr">
        <is>
          <t xml:space="preserve">CONCLUIDO	</t>
        </is>
      </c>
      <c r="D1112" t="n">
        <v>9.837400000000001</v>
      </c>
      <c r="E1112" t="n">
        <v>10.17</v>
      </c>
      <c r="F1112" t="n">
        <v>6.86</v>
      </c>
      <c r="G1112" t="n">
        <v>45.71</v>
      </c>
      <c r="H1112" t="n">
        <v>0.6899999999999999</v>
      </c>
      <c r="I1112" t="n">
        <v>9</v>
      </c>
      <c r="J1112" t="n">
        <v>282.57</v>
      </c>
      <c r="K1112" t="n">
        <v>59.89</v>
      </c>
      <c r="L1112" t="n">
        <v>11</v>
      </c>
      <c r="M1112" t="n">
        <v>7</v>
      </c>
      <c r="N1112" t="n">
        <v>76.68000000000001</v>
      </c>
      <c r="O1112" t="n">
        <v>35084.28</v>
      </c>
      <c r="P1112" t="n">
        <v>113.23</v>
      </c>
      <c r="Q1112" t="n">
        <v>204.14</v>
      </c>
      <c r="R1112" t="n">
        <v>27.02</v>
      </c>
      <c r="S1112" t="n">
        <v>17.37</v>
      </c>
      <c r="T1112" t="n">
        <v>2707.01</v>
      </c>
      <c r="U1112" t="n">
        <v>0.64</v>
      </c>
      <c r="V1112" t="n">
        <v>0.74</v>
      </c>
      <c r="W1112" t="n">
        <v>1.15</v>
      </c>
      <c r="X1112" t="n">
        <v>0.17</v>
      </c>
      <c r="Y1112" t="n">
        <v>1</v>
      </c>
      <c r="Z1112" t="n">
        <v>10</v>
      </c>
    </row>
    <row r="1113">
      <c r="A1113" t="n">
        <v>41</v>
      </c>
      <c r="B1113" t="n">
        <v>135</v>
      </c>
      <c r="C1113" t="inlineStr">
        <is>
          <t xml:space="preserve">CONCLUIDO	</t>
        </is>
      </c>
      <c r="D1113" t="n">
        <v>9.8371</v>
      </c>
      <c r="E1113" t="n">
        <v>10.17</v>
      </c>
      <c r="F1113" t="n">
        <v>6.86</v>
      </c>
      <c r="G1113" t="n">
        <v>45.72</v>
      </c>
      <c r="H1113" t="n">
        <v>0.71</v>
      </c>
      <c r="I1113" t="n">
        <v>9</v>
      </c>
      <c r="J1113" t="n">
        <v>283.06</v>
      </c>
      <c r="K1113" t="n">
        <v>59.89</v>
      </c>
      <c r="L1113" t="n">
        <v>11.25</v>
      </c>
      <c r="M1113" t="n">
        <v>7</v>
      </c>
      <c r="N1113" t="n">
        <v>76.93000000000001</v>
      </c>
      <c r="O1113" t="n">
        <v>35145.53</v>
      </c>
      <c r="P1113" t="n">
        <v>113.13</v>
      </c>
      <c r="Q1113" t="n">
        <v>204.14</v>
      </c>
      <c r="R1113" t="n">
        <v>26.99</v>
      </c>
      <c r="S1113" t="n">
        <v>17.37</v>
      </c>
      <c r="T1113" t="n">
        <v>2693.45</v>
      </c>
      <c r="U1113" t="n">
        <v>0.64</v>
      </c>
      <c r="V1113" t="n">
        <v>0.74</v>
      </c>
      <c r="W1113" t="n">
        <v>1.15</v>
      </c>
      <c r="X1113" t="n">
        <v>0.17</v>
      </c>
      <c r="Y1113" t="n">
        <v>1</v>
      </c>
      <c r="Z1113" t="n">
        <v>10</v>
      </c>
    </row>
    <row r="1114">
      <c r="A1114" t="n">
        <v>42</v>
      </c>
      <c r="B1114" t="n">
        <v>135</v>
      </c>
      <c r="C1114" t="inlineStr">
        <is>
          <t xml:space="preserve">CONCLUIDO	</t>
        </is>
      </c>
      <c r="D1114" t="n">
        <v>9.9116</v>
      </c>
      <c r="E1114" t="n">
        <v>10.09</v>
      </c>
      <c r="F1114" t="n">
        <v>6.83</v>
      </c>
      <c r="G1114" t="n">
        <v>51.24</v>
      </c>
      <c r="H1114" t="n">
        <v>0.72</v>
      </c>
      <c r="I1114" t="n">
        <v>8</v>
      </c>
      <c r="J1114" t="n">
        <v>283.56</v>
      </c>
      <c r="K1114" t="n">
        <v>59.89</v>
      </c>
      <c r="L1114" t="n">
        <v>11.5</v>
      </c>
      <c r="M1114" t="n">
        <v>6</v>
      </c>
      <c r="N1114" t="n">
        <v>77.18000000000001</v>
      </c>
      <c r="O1114" t="n">
        <v>35206.88</v>
      </c>
      <c r="P1114" t="n">
        <v>112.4</v>
      </c>
      <c r="Q1114" t="n">
        <v>204.15</v>
      </c>
      <c r="R1114" t="n">
        <v>26.29</v>
      </c>
      <c r="S1114" t="n">
        <v>17.37</v>
      </c>
      <c r="T1114" t="n">
        <v>2346.58</v>
      </c>
      <c r="U1114" t="n">
        <v>0.66</v>
      </c>
      <c r="V1114" t="n">
        <v>0.75</v>
      </c>
      <c r="W1114" t="n">
        <v>1.15</v>
      </c>
      <c r="X1114" t="n">
        <v>0.14</v>
      </c>
      <c r="Y1114" t="n">
        <v>1</v>
      </c>
      <c r="Z1114" t="n">
        <v>10</v>
      </c>
    </row>
    <row r="1115">
      <c r="A1115" t="n">
        <v>43</v>
      </c>
      <c r="B1115" t="n">
        <v>135</v>
      </c>
      <c r="C1115" t="inlineStr">
        <is>
          <t xml:space="preserve">CONCLUIDO	</t>
        </is>
      </c>
      <c r="D1115" t="n">
        <v>9.922000000000001</v>
      </c>
      <c r="E1115" t="n">
        <v>10.08</v>
      </c>
      <c r="F1115" t="n">
        <v>6.82</v>
      </c>
      <c r="G1115" t="n">
        <v>51.16</v>
      </c>
      <c r="H1115" t="n">
        <v>0.74</v>
      </c>
      <c r="I1115" t="n">
        <v>8</v>
      </c>
      <c r="J1115" t="n">
        <v>284.06</v>
      </c>
      <c r="K1115" t="n">
        <v>59.89</v>
      </c>
      <c r="L1115" t="n">
        <v>11.75</v>
      </c>
      <c r="M1115" t="n">
        <v>6</v>
      </c>
      <c r="N1115" t="n">
        <v>77.42</v>
      </c>
      <c r="O1115" t="n">
        <v>35268.32</v>
      </c>
      <c r="P1115" t="n">
        <v>112.34</v>
      </c>
      <c r="Q1115" t="n">
        <v>204.14</v>
      </c>
      <c r="R1115" t="n">
        <v>25.87</v>
      </c>
      <c r="S1115" t="n">
        <v>17.37</v>
      </c>
      <c r="T1115" t="n">
        <v>2138.06</v>
      </c>
      <c r="U1115" t="n">
        <v>0.67</v>
      </c>
      <c r="V1115" t="n">
        <v>0.75</v>
      </c>
      <c r="W1115" t="n">
        <v>1.15</v>
      </c>
      <c r="X1115" t="n">
        <v>0.13</v>
      </c>
      <c r="Y1115" t="n">
        <v>1</v>
      </c>
      <c r="Z1115" t="n">
        <v>10</v>
      </c>
    </row>
    <row r="1116">
      <c r="A1116" t="n">
        <v>44</v>
      </c>
      <c r="B1116" t="n">
        <v>135</v>
      </c>
      <c r="C1116" t="inlineStr">
        <is>
          <t xml:space="preserve">CONCLUIDO	</t>
        </is>
      </c>
      <c r="D1116" t="n">
        <v>9.927199999999999</v>
      </c>
      <c r="E1116" t="n">
        <v>10.07</v>
      </c>
      <c r="F1116" t="n">
        <v>6.82</v>
      </c>
      <c r="G1116" t="n">
        <v>51.12</v>
      </c>
      <c r="H1116" t="n">
        <v>0.75</v>
      </c>
      <c r="I1116" t="n">
        <v>8</v>
      </c>
      <c r="J1116" t="n">
        <v>284.56</v>
      </c>
      <c r="K1116" t="n">
        <v>59.89</v>
      </c>
      <c r="L1116" t="n">
        <v>12</v>
      </c>
      <c r="M1116" t="n">
        <v>6</v>
      </c>
      <c r="N1116" t="n">
        <v>77.67</v>
      </c>
      <c r="O1116" t="n">
        <v>35329.87</v>
      </c>
      <c r="P1116" t="n">
        <v>112.05</v>
      </c>
      <c r="Q1116" t="n">
        <v>204.14</v>
      </c>
      <c r="R1116" t="n">
        <v>25.84</v>
      </c>
      <c r="S1116" t="n">
        <v>17.37</v>
      </c>
      <c r="T1116" t="n">
        <v>2121.88</v>
      </c>
      <c r="U1116" t="n">
        <v>0.67</v>
      </c>
      <c r="V1116" t="n">
        <v>0.75</v>
      </c>
      <c r="W1116" t="n">
        <v>1.14</v>
      </c>
      <c r="X1116" t="n">
        <v>0.12</v>
      </c>
      <c r="Y1116" t="n">
        <v>1</v>
      </c>
      <c r="Z1116" t="n">
        <v>10</v>
      </c>
    </row>
    <row r="1117">
      <c r="A1117" t="n">
        <v>45</v>
      </c>
      <c r="B1117" t="n">
        <v>135</v>
      </c>
      <c r="C1117" t="inlineStr">
        <is>
          <t xml:space="preserve">CONCLUIDO	</t>
        </is>
      </c>
      <c r="D1117" t="n">
        <v>9.918699999999999</v>
      </c>
      <c r="E1117" t="n">
        <v>10.08</v>
      </c>
      <c r="F1117" t="n">
        <v>6.82</v>
      </c>
      <c r="G1117" t="n">
        <v>51.18</v>
      </c>
      <c r="H1117" t="n">
        <v>0.77</v>
      </c>
      <c r="I1117" t="n">
        <v>8</v>
      </c>
      <c r="J1117" t="n">
        <v>285.06</v>
      </c>
      <c r="K1117" t="n">
        <v>59.89</v>
      </c>
      <c r="L1117" t="n">
        <v>12.25</v>
      </c>
      <c r="M1117" t="n">
        <v>6</v>
      </c>
      <c r="N1117" t="n">
        <v>77.92</v>
      </c>
      <c r="O1117" t="n">
        <v>35391.51</v>
      </c>
      <c r="P1117" t="n">
        <v>112.19</v>
      </c>
      <c r="Q1117" t="n">
        <v>204.14</v>
      </c>
      <c r="R1117" t="n">
        <v>25.99</v>
      </c>
      <c r="S1117" t="n">
        <v>17.37</v>
      </c>
      <c r="T1117" t="n">
        <v>2197.56</v>
      </c>
      <c r="U1117" t="n">
        <v>0.67</v>
      </c>
      <c r="V1117" t="n">
        <v>0.75</v>
      </c>
      <c r="W1117" t="n">
        <v>1.15</v>
      </c>
      <c r="X1117" t="n">
        <v>0.13</v>
      </c>
      <c r="Y1117" t="n">
        <v>1</v>
      </c>
      <c r="Z1117" t="n">
        <v>10</v>
      </c>
    </row>
    <row r="1118">
      <c r="A1118" t="n">
        <v>46</v>
      </c>
      <c r="B1118" t="n">
        <v>135</v>
      </c>
      <c r="C1118" t="inlineStr">
        <is>
          <t xml:space="preserve">CONCLUIDO	</t>
        </is>
      </c>
      <c r="D1118" t="n">
        <v>9.9168</v>
      </c>
      <c r="E1118" t="n">
        <v>10.08</v>
      </c>
      <c r="F1118" t="n">
        <v>6.83</v>
      </c>
      <c r="G1118" t="n">
        <v>51.2</v>
      </c>
      <c r="H1118" t="n">
        <v>0.78</v>
      </c>
      <c r="I1118" t="n">
        <v>8</v>
      </c>
      <c r="J1118" t="n">
        <v>285.56</v>
      </c>
      <c r="K1118" t="n">
        <v>59.89</v>
      </c>
      <c r="L1118" t="n">
        <v>12.5</v>
      </c>
      <c r="M1118" t="n">
        <v>6</v>
      </c>
      <c r="N1118" t="n">
        <v>78.17</v>
      </c>
      <c r="O1118" t="n">
        <v>35453.26</v>
      </c>
      <c r="P1118" t="n">
        <v>112.03</v>
      </c>
      <c r="Q1118" t="n">
        <v>204.15</v>
      </c>
      <c r="R1118" t="n">
        <v>26.16</v>
      </c>
      <c r="S1118" t="n">
        <v>17.37</v>
      </c>
      <c r="T1118" t="n">
        <v>2281.91</v>
      </c>
      <c r="U1118" t="n">
        <v>0.66</v>
      </c>
      <c r="V1118" t="n">
        <v>0.75</v>
      </c>
      <c r="W1118" t="n">
        <v>1.15</v>
      </c>
      <c r="X1118" t="n">
        <v>0.14</v>
      </c>
      <c r="Y1118" t="n">
        <v>1</v>
      </c>
      <c r="Z1118" t="n">
        <v>10</v>
      </c>
    </row>
    <row r="1119">
      <c r="A1119" t="n">
        <v>47</v>
      </c>
      <c r="B1119" t="n">
        <v>135</v>
      </c>
      <c r="C1119" t="inlineStr">
        <is>
          <t xml:space="preserve">CONCLUIDO	</t>
        </is>
      </c>
      <c r="D1119" t="n">
        <v>9.9154</v>
      </c>
      <c r="E1119" t="n">
        <v>10.09</v>
      </c>
      <c r="F1119" t="n">
        <v>6.83</v>
      </c>
      <c r="G1119" t="n">
        <v>51.21</v>
      </c>
      <c r="H1119" t="n">
        <v>0.79</v>
      </c>
      <c r="I1119" t="n">
        <v>8</v>
      </c>
      <c r="J1119" t="n">
        <v>286.06</v>
      </c>
      <c r="K1119" t="n">
        <v>59.89</v>
      </c>
      <c r="L1119" t="n">
        <v>12.75</v>
      </c>
      <c r="M1119" t="n">
        <v>6</v>
      </c>
      <c r="N1119" t="n">
        <v>78.42</v>
      </c>
      <c r="O1119" t="n">
        <v>35515.1</v>
      </c>
      <c r="P1119" t="n">
        <v>112.15</v>
      </c>
      <c r="Q1119" t="n">
        <v>204.19</v>
      </c>
      <c r="R1119" t="n">
        <v>26.09</v>
      </c>
      <c r="S1119" t="n">
        <v>17.37</v>
      </c>
      <c r="T1119" t="n">
        <v>2248.48</v>
      </c>
      <c r="U1119" t="n">
        <v>0.67</v>
      </c>
      <c r="V1119" t="n">
        <v>0.75</v>
      </c>
      <c r="W1119" t="n">
        <v>1.15</v>
      </c>
      <c r="X1119" t="n">
        <v>0.14</v>
      </c>
      <c r="Y1119" t="n">
        <v>1</v>
      </c>
      <c r="Z1119" t="n">
        <v>10</v>
      </c>
    </row>
    <row r="1120">
      <c r="A1120" t="n">
        <v>48</v>
      </c>
      <c r="B1120" t="n">
        <v>135</v>
      </c>
      <c r="C1120" t="inlineStr">
        <is>
          <t xml:space="preserve">CONCLUIDO	</t>
        </is>
      </c>
      <c r="D1120" t="n">
        <v>9.9138</v>
      </c>
      <c r="E1120" t="n">
        <v>10.09</v>
      </c>
      <c r="F1120" t="n">
        <v>6.83</v>
      </c>
      <c r="G1120" t="n">
        <v>51.22</v>
      </c>
      <c r="H1120" t="n">
        <v>0.8100000000000001</v>
      </c>
      <c r="I1120" t="n">
        <v>8</v>
      </c>
      <c r="J1120" t="n">
        <v>286.56</v>
      </c>
      <c r="K1120" t="n">
        <v>59.89</v>
      </c>
      <c r="L1120" t="n">
        <v>13</v>
      </c>
      <c r="M1120" t="n">
        <v>6</v>
      </c>
      <c r="N1120" t="n">
        <v>78.68000000000001</v>
      </c>
      <c r="O1120" t="n">
        <v>35577.18</v>
      </c>
      <c r="P1120" t="n">
        <v>111.95</v>
      </c>
      <c r="Q1120" t="n">
        <v>204.15</v>
      </c>
      <c r="R1120" t="n">
        <v>26.14</v>
      </c>
      <c r="S1120" t="n">
        <v>17.37</v>
      </c>
      <c r="T1120" t="n">
        <v>2274.75</v>
      </c>
      <c r="U1120" t="n">
        <v>0.66</v>
      </c>
      <c r="V1120" t="n">
        <v>0.75</v>
      </c>
      <c r="W1120" t="n">
        <v>1.15</v>
      </c>
      <c r="X1120" t="n">
        <v>0.14</v>
      </c>
      <c r="Y1120" t="n">
        <v>1</v>
      </c>
      <c r="Z1120" t="n">
        <v>10</v>
      </c>
    </row>
    <row r="1121">
      <c r="A1121" t="n">
        <v>49</v>
      </c>
      <c r="B1121" t="n">
        <v>135</v>
      </c>
      <c r="C1121" t="inlineStr">
        <is>
          <t xml:space="preserve">CONCLUIDO	</t>
        </is>
      </c>
      <c r="D1121" t="n">
        <v>9.916499999999999</v>
      </c>
      <c r="E1121" t="n">
        <v>10.08</v>
      </c>
      <c r="F1121" t="n">
        <v>6.83</v>
      </c>
      <c r="G1121" t="n">
        <v>51.2</v>
      </c>
      <c r="H1121" t="n">
        <v>0.82</v>
      </c>
      <c r="I1121" t="n">
        <v>8</v>
      </c>
      <c r="J1121" t="n">
        <v>287.07</v>
      </c>
      <c r="K1121" t="n">
        <v>59.89</v>
      </c>
      <c r="L1121" t="n">
        <v>13.25</v>
      </c>
      <c r="M1121" t="n">
        <v>6</v>
      </c>
      <c r="N1121" t="n">
        <v>78.93000000000001</v>
      </c>
      <c r="O1121" t="n">
        <v>35639.23</v>
      </c>
      <c r="P1121" t="n">
        <v>111.66</v>
      </c>
      <c r="Q1121" t="n">
        <v>204.15</v>
      </c>
      <c r="R1121" t="n">
        <v>26.03</v>
      </c>
      <c r="S1121" t="n">
        <v>17.37</v>
      </c>
      <c r="T1121" t="n">
        <v>2218.76</v>
      </c>
      <c r="U1121" t="n">
        <v>0.67</v>
      </c>
      <c r="V1121" t="n">
        <v>0.75</v>
      </c>
      <c r="W1121" t="n">
        <v>1.15</v>
      </c>
      <c r="X1121" t="n">
        <v>0.13</v>
      </c>
      <c r="Y1121" t="n">
        <v>1</v>
      </c>
      <c r="Z1121" t="n">
        <v>10</v>
      </c>
    </row>
    <row r="1122">
      <c r="A1122" t="n">
        <v>50</v>
      </c>
      <c r="B1122" t="n">
        <v>135</v>
      </c>
      <c r="C1122" t="inlineStr">
        <is>
          <t xml:space="preserve">CONCLUIDO	</t>
        </is>
      </c>
      <c r="D1122" t="n">
        <v>9.9892</v>
      </c>
      <c r="E1122" t="n">
        <v>10.01</v>
      </c>
      <c r="F1122" t="n">
        <v>6.8</v>
      </c>
      <c r="G1122" t="n">
        <v>58.32</v>
      </c>
      <c r="H1122" t="n">
        <v>0.84</v>
      </c>
      <c r="I1122" t="n">
        <v>7</v>
      </c>
      <c r="J1122" t="n">
        <v>287.57</v>
      </c>
      <c r="K1122" t="n">
        <v>59.89</v>
      </c>
      <c r="L1122" t="n">
        <v>13.5</v>
      </c>
      <c r="M1122" t="n">
        <v>5</v>
      </c>
      <c r="N1122" t="n">
        <v>79.18000000000001</v>
      </c>
      <c r="O1122" t="n">
        <v>35701.38</v>
      </c>
      <c r="P1122" t="n">
        <v>111.43</v>
      </c>
      <c r="Q1122" t="n">
        <v>204.16</v>
      </c>
      <c r="R1122" t="n">
        <v>25.31</v>
      </c>
      <c r="S1122" t="n">
        <v>17.37</v>
      </c>
      <c r="T1122" t="n">
        <v>1864.39</v>
      </c>
      <c r="U1122" t="n">
        <v>0.6899999999999999</v>
      </c>
      <c r="V1122" t="n">
        <v>0.75</v>
      </c>
      <c r="W1122" t="n">
        <v>1.15</v>
      </c>
      <c r="X1122" t="n">
        <v>0.11</v>
      </c>
      <c r="Y1122" t="n">
        <v>1</v>
      </c>
      <c r="Z1122" t="n">
        <v>10</v>
      </c>
    </row>
    <row r="1123">
      <c r="A1123" t="n">
        <v>51</v>
      </c>
      <c r="B1123" t="n">
        <v>135</v>
      </c>
      <c r="C1123" t="inlineStr">
        <is>
          <t xml:space="preserve">CONCLUIDO	</t>
        </is>
      </c>
      <c r="D1123" t="n">
        <v>9.9811</v>
      </c>
      <c r="E1123" t="n">
        <v>10.02</v>
      </c>
      <c r="F1123" t="n">
        <v>6.81</v>
      </c>
      <c r="G1123" t="n">
        <v>58.39</v>
      </c>
      <c r="H1123" t="n">
        <v>0.85</v>
      </c>
      <c r="I1123" t="n">
        <v>7</v>
      </c>
      <c r="J1123" t="n">
        <v>288.08</v>
      </c>
      <c r="K1123" t="n">
        <v>59.89</v>
      </c>
      <c r="L1123" t="n">
        <v>13.75</v>
      </c>
      <c r="M1123" t="n">
        <v>5</v>
      </c>
      <c r="N1123" t="n">
        <v>79.44</v>
      </c>
      <c r="O1123" t="n">
        <v>35763.64</v>
      </c>
      <c r="P1123" t="n">
        <v>111.65</v>
      </c>
      <c r="Q1123" t="n">
        <v>204.15</v>
      </c>
      <c r="R1123" t="n">
        <v>25.55</v>
      </c>
      <c r="S1123" t="n">
        <v>17.37</v>
      </c>
      <c r="T1123" t="n">
        <v>1982.75</v>
      </c>
      <c r="U1123" t="n">
        <v>0.68</v>
      </c>
      <c r="V1123" t="n">
        <v>0.75</v>
      </c>
      <c r="W1123" t="n">
        <v>1.15</v>
      </c>
      <c r="X1123" t="n">
        <v>0.12</v>
      </c>
      <c r="Y1123" t="n">
        <v>1</v>
      </c>
      <c r="Z1123" t="n">
        <v>10</v>
      </c>
    </row>
    <row r="1124">
      <c r="A1124" t="n">
        <v>52</v>
      </c>
      <c r="B1124" t="n">
        <v>135</v>
      </c>
      <c r="C1124" t="inlineStr">
        <is>
          <t xml:space="preserve">CONCLUIDO	</t>
        </is>
      </c>
      <c r="D1124" t="n">
        <v>9.992000000000001</v>
      </c>
      <c r="E1124" t="n">
        <v>10.01</v>
      </c>
      <c r="F1124" t="n">
        <v>6.8</v>
      </c>
      <c r="G1124" t="n">
        <v>58.3</v>
      </c>
      <c r="H1124" t="n">
        <v>0.86</v>
      </c>
      <c r="I1124" t="n">
        <v>7</v>
      </c>
      <c r="J1124" t="n">
        <v>288.58</v>
      </c>
      <c r="K1124" t="n">
        <v>59.89</v>
      </c>
      <c r="L1124" t="n">
        <v>14</v>
      </c>
      <c r="M1124" t="n">
        <v>5</v>
      </c>
      <c r="N1124" t="n">
        <v>79.69</v>
      </c>
      <c r="O1124" t="n">
        <v>35826</v>
      </c>
      <c r="P1124" t="n">
        <v>111.67</v>
      </c>
      <c r="Q1124" t="n">
        <v>204.14</v>
      </c>
      <c r="R1124" t="n">
        <v>25.28</v>
      </c>
      <c r="S1124" t="n">
        <v>17.37</v>
      </c>
      <c r="T1124" t="n">
        <v>1846.38</v>
      </c>
      <c r="U1124" t="n">
        <v>0.6899999999999999</v>
      </c>
      <c r="V1124" t="n">
        <v>0.75</v>
      </c>
      <c r="W1124" t="n">
        <v>1.15</v>
      </c>
      <c r="X1124" t="n">
        <v>0.11</v>
      </c>
      <c r="Y1124" t="n">
        <v>1</v>
      </c>
      <c r="Z1124" t="n">
        <v>10</v>
      </c>
    </row>
    <row r="1125">
      <c r="A1125" t="n">
        <v>53</v>
      </c>
      <c r="B1125" t="n">
        <v>135</v>
      </c>
      <c r="C1125" t="inlineStr">
        <is>
          <t xml:space="preserve">CONCLUIDO	</t>
        </is>
      </c>
      <c r="D1125" t="n">
        <v>9.98</v>
      </c>
      <c r="E1125" t="n">
        <v>10.02</v>
      </c>
      <c r="F1125" t="n">
        <v>6.81</v>
      </c>
      <c r="G1125" t="n">
        <v>58.4</v>
      </c>
      <c r="H1125" t="n">
        <v>0.88</v>
      </c>
      <c r="I1125" t="n">
        <v>7</v>
      </c>
      <c r="J1125" t="n">
        <v>289.09</v>
      </c>
      <c r="K1125" t="n">
        <v>59.89</v>
      </c>
      <c r="L1125" t="n">
        <v>14.25</v>
      </c>
      <c r="M1125" t="n">
        <v>5</v>
      </c>
      <c r="N1125" t="n">
        <v>79.95</v>
      </c>
      <c r="O1125" t="n">
        <v>35888.47</v>
      </c>
      <c r="P1125" t="n">
        <v>111.77</v>
      </c>
      <c r="Q1125" t="n">
        <v>204.14</v>
      </c>
      <c r="R1125" t="n">
        <v>25.67</v>
      </c>
      <c r="S1125" t="n">
        <v>17.37</v>
      </c>
      <c r="T1125" t="n">
        <v>2042.38</v>
      </c>
      <c r="U1125" t="n">
        <v>0.68</v>
      </c>
      <c r="V1125" t="n">
        <v>0.75</v>
      </c>
      <c r="W1125" t="n">
        <v>1.15</v>
      </c>
      <c r="X1125" t="n">
        <v>0.12</v>
      </c>
      <c r="Y1125" t="n">
        <v>1</v>
      </c>
      <c r="Z1125" t="n">
        <v>10</v>
      </c>
    </row>
    <row r="1126">
      <c r="A1126" t="n">
        <v>54</v>
      </c>
      <c r="B1126" t="n">
        <v>135</v>
      </c>
      <c r="C1126" t="inlineStr">
        <is>
          <t xml:space="preserve">CONCLUIDO	</t>
        </is>
      </c>
      <c r="D1126" t="n">
        <v>9.984999999999999</v>
      </c>
      <c r="E1126" t="n">
        <v>10.02</v>
      </c>
      <c r="F1126" t="n">
        <v>6.81</v>
      </c>
      <c r="G1126" t="n">
        <v>58.35</v>
      </c>
      <c r="H1126" t="n">
        <v>0.89</v>
      </c>
      <c r="I1126" t="n">
        <v>7</v>
      </c>
      <c r="J1126" t="n">
        <v>289.6</v>
      </c>
      <c r="K1126" t="n">
        <v>59.89</v>
      </c>
      <c r="L1126" t="n">
        <v>14.5</v>
      </c>
      <c r="M1126" t="n">
        <v>5</v>
      </c>
      <c r="N1126" t="n">
        <v>80.20999999999999</v>
      </c>
      <c r="O1126" t="n">
        <v>35951.04</v>
      </c>
      <c r="P1126" t="n">
        <v>111.7</v>
      </c>
      <c r="Q1126" t="n">
        <v>204.14</v>
      </c>
      <c r="R1126" t="n">
        <v>25.52</v>
      </c>
      <c r="S1126" t="n">
        <v>17.37</v>
      </c>
      <c r="T1126" t="n">
        <v>1965.85</v>
      </c>
      <c r="U1126" t="n">
        <v>0.68</v>
      </c>
      <c r="V1126" t="n">
        <v>0.75</v>
      </c>
      <c r="W1126" t="n">
        <v>1.15</v>
      </c>
      <c r="X1126" t="n">
        <v>0.12</v>
      </c>
      <c r="Y1126" t="n">
        <v>1</v>
      </c>
      <c r="Z1126" t="n">
        <v>10</v>
      </c>
    </row>
    <row r="1127">
      <c r="A1127" t="n">
        <v>55</v>
      </c>
      <c r="B1127" t="n">
        <v>135</v>
      </c>
      <c r="C1127" t="inlineStr">
        <is>
          <t xml:space="preserve">CONCLUIDO	</t>
        </is>
      </c>
      <c r="D1127" t="n">
        <v>9.9809</v>
      </c>
      <c r="E1127" t="n">
        <v>10.02</v>
      </c>
      <c r="F1127" t="n">
        <v>6.81</v>
      </c>
      <c r="G1127" t="n">
        <v>58.39</v>
      </c>
      <c r="H1127" t="n">
        <v>0.91</v>
      </c>
      <c r="I1127" t="n">
        <v>7</v>
      </c>
      <c r="J1127" t="n">
        <v>290.1</v>
      </c>
      <c r="K1127" t="n">
        <v>59.89</v>
      </c>
      <c r="L1127" t="n">
        <v>14.75</v>
      </c>
      <c r="M1127" t="n">
        <v>5</v>
      </c>
      <c r="N1127" t="n">
        <v>80.47</v>
      </c>
      <c r="O1127" t="n">
        <v>36013.72</v>
      </c>
      <c r="P1127" t="n">
        <v>111.6</v>
      </c>
      <c r="Q1127" t="n">
        <v>204.14</v>
      </c>
      <c r="R1127" t="n">
        <v>25.66</v>
      </c>
      <c r="S1127" t="n">
        <v>17.37</v>
      </c>
      <c r="T1127" t="n">
        <v>2039.26</v>
      </c>
      <c r="U1127" t="n">
        <v>0.68</v>
      </c>
      <c r="V1127" t="n">
        <v>0.75</v>
      </c>
      <c r="W1127" t="n">
        <v>1.15</v>
      </c>
      <c r="X1127" t="n">
        <v>0.12</v>
      </c>
      <c r="Y1127" t="n">
        <v>1</v>
      </c>
      <c r="Z1127" t="n">
        <v>10</v>
      </c>
    </row>
    <row r="1128">
      <c r="A1128" t="n">
        <v>56</v>
      </c>
      <c r="B1128" t="n">
        <v>135</v>
      </c>
      <c r="C1128" t="inlineStr">
        <is>
          <t xml:space="preserve">CONCLUIDO	</t>
        </is>
      </c>
      <c r="D1128" t="n">
        <v>9.9809</v>
      </c>
      <c r="E1128" t="n">
        <v>10.02</v>
      </c>
      <c r="F1128" t="n">
        <v>6.81</v>
      </c>
      <c r="G1128" t="n">
        <v>58.39</v>
      </c>
      <c r="H1128" t="n">
        <v>0.92</v>
      </c>
      <c r="I1128" t="n">
        <v>7</v>
      </c>
      <c r="J1128" t="n">
        <v>290.61</v>
      </c>
      <c r="K1128" t="n">
        <v>59.89</v>
      </c>
      <c r="L1128" t="n">
        <v>15</v>
      </c>
      <c r="M1128" t="n">
        <v>5</v>
      </c>
      <c r="N1128" t="n">
        <v>80.73</v>
      </c>
      <c r="O1128" t="n">
        <v>36076.5</v>
      </c>
      <c r="P1128" t="n">
        <v>111.46</v>
      </c>
      <c r="Q1128" t="n">
        <v>204.14</v>
      </c>
      <c r="R1128" t="n">
        <v>25.62</v>
      </c>
      <c r="S1128" t="n">
        <v>17.37</v>
      </c>
      <c r="T1128" t="n">
        <v>2016.57</v>
      </c>
      <c r="U1128" t="n">
        <v>0.68</v>
      </c>
      <c r="V1128" t="n">
        <v>0.75</v>
      </c>
      <c r="W1128" t="n">
        <v>1.15</v>
      </c>
      <c r="X1128" t="n">
        <v>0.12</v>
      </c>
      <c r="Y1128" t="n">
        <v>1</v>
      </c>
      <c r="Z1128" t="n">
        <v>10</v>
      </c>
    </row>
    <row r="1129">
      <c r="A1129" t="n">
        <v>57</v>
      </c>
      <c r="B1129" t="n">
        <v>135</v>
      </c>
      <c r="C1129" t="inlineStr">
        <is>
          <t xml:space="preserve">CONCLUIDO	</t>
        </is>
      </c>
      <c r="D1129" t="n">
        <v>9.9811</v>
      </c>
      <c r="E1129" t="n">
        <v>10.02</v>
      </c>
      <c r="F1129" t="n">
        <v>6.81</v>
      </c>
      <c r="G1129" t="n">
        <v>58.39</v>
      </c>
      <c r="H1129" t="n">
        <v>0.93</v>
      </c>
      <c r="I1129" t="n">
        <v>7</v>
      </c>
      <c r="J1129" t="n">
        <v>291.12</v>
      </c>
      <c r="K1129" t="n">
        <v>59.89</v>
      </c>
      <c r="L1129" t="n">
        <v>15.25</v>
      </c>
      <c r="M1129" t="n">
        <v>5</v>
      </c>
      <c r="N1129" t="n">
        <v>80.98999999999999</v>
      </c>
      <c r="O1129" t="n">
        <v>36139.39</v>
      </c>
      <c r="P1129" t="n">
        <v>111.31</v>
      </c>
      <c r="Q1129" t="n">
        <v>204.14</v>
      </c>
      <c r="R1129" t="n">
        <v>25.74</v>
      </c>
      <c r="S1129" t="n">
        <v>17.37</v>
      </c>
      <c r="T1129" t="n">
        <v>2077.3</v>
      </c>
      <c r="U1129" t="n">
        <v>0.67</v>
      </c>
      <c r="V1129" t="n">
        <v>0.75</v>
      </c>
      <c r="W1129" t="n">
        <v>1.14</v>
      </c>
      <c r="X1129" t="n">
        <v>0.12</v>
      </c>
      <c r="Y1129" t="n">
        <v>1</v>
      </c>
      <c r="Z1129" t="n">
        <v>10</v>
      </c>
    </row>
    <row r="1130">
      <c r="A1130" t="n">
        <v>58</v>
      </c>
      <c r="B1130" t="n">
        <v>135</v>
      </c>
      <c r="C1130" t="inlineStr">
        <is>
          <t xml:space="preserve">CONCLUIDO	</t>
        </is>
      </c>
      <c r="D1130" t="n">
        <v>9.9809</v>
      </c>
      <c r="E1130" t="n">
        <v>10.02</v>
      </c>
      <c r="F1130" t="n">
        <v>6.81</v>
      </c>
      <c r="G1130" t="n">
        <v>58.39</v>
      </c>
      <c r="H1130" t="n">
        <v>0.95</v>
      </c>
      <c r="I1130" t="n">
        <v>7</v>
      </c>
      <c r="J1130" t="n">
        <v>291.63</v>
      </c>
      <c r="K1130" t="n">
        <v>59.89</v>
      </c>
      <c r="L1130" t="n">
        <v>15.5</v>
      </c>
      <c r="M1130" t="n">
        <v>5</v>
      </c>
      <c r="N1130" t="n">
        <v>81.25</v>
      </c>
      <c r="O1130" t="n">
        <v>36202.38</v>
      </c>
      <c r="P1130" t="n">
        <v>111.16</v>
      </c>
      <c r="Q1130" t="n">
        <v>204.14</v>
      </c>
      <c r="R1130" t="n">
        <v>25.66</v>
      </c>
      <c r="S1130" t="n">
        <v>17.37</v>
      </c>
      <c r="T1130" t="n">
        <v>2038.69</v>
      </c>
      <c r="U1130" t="n">
        <v>0.68</v>
      </c>
      <c r="V1130" t="n">
        <v>0.75</v>
      </c>
      <c r="W1130" t="n">
        <v>1.15</v>
      </c>
      <c r="X1130" t="n">
        <v>0.12</v>
      </c>
      <c r="Y1130" t="n">
        <v>1</v>
      </c>
      <c r="Z1130" t="n">
        <v>10</v>
      </c>
    </row>
    <row r="1131">
      <c r="A1131" t="n">
        <v>59</v>
      </c>
      <c r="B1131" t="n">
        <v>135</v>
      </c>
      <c r="C1131" t="inlineStr">
        <is>
          <t xml:space="preserve">CONCLUIDO	</t>
        </is>
      </c>
      <c r="D1131" t="n">
        <v>9.9895</v>
      </c>
      <c r="E1131" t="n">
        <v>10.01</v>
      </c>
      <c r="F1131" t="n">
        <v>6.8</v>
      </c>
      <c r="G1131" t="n">
        <v>58.32</v>
      </c>
      <c r="H1131" t="n">
        <v>0.96</v>
      </c>
      <c r="I1131" t="n">
        <v>7</v>
      </c>
      <c r="J1131" t="n">
        <v>292.15</v>
      </c>
      <c r="K1131" t="n">
        <v>59.89</v>
      </c>
      <c r="L1131" t="n">
        <v>15.75</v>
      </c>
      <c r="M1131" t="n">
        <v>5</v>
      </c>
      <c r="N1131" t="n">
        <v>81.51000000000001</v>
      </c>
      <c r="O1131" t="n">
        <v>36265.48</v>
      </c>
      <c r="P1131" t="n">
        <v>110.78</v>
      </c>
      <c r="Q1131" t="n">
        <v>204.14</v>
      </c>
      <c r="R1131" t="n">
        <v>25.41</v>
      </c>
      <c r="S1131" t="n">
        <v>17.37</v>
      </c>
      <c r="T1131" t="n">
        <v>1914.13</v>
      </c>
      <c r="U1131" t="n">
        <v>0.68</v>
      </c>
      <c r="V1131" t="n">
        <v>0.75</v>
      </c>
      <c r="W1131" t="n">
        <v>1.14</v>
      </c>
      <c r="X1131" t="n">
        <v>0.11</v>
      </c>
      <c r="Y1131" t="n">
        <v>1</v>
      </c>
      <c r="Z1131" t="n">
        <v>10</v>
      </c>
    </row>
    <row r="1132">
      <c r="A1132" t="n">
        <v>60</v>
      </c>
      <c r="B1132" t="n">
        <v>135</v>
      </c>
      <c r="C1132" t="inlineStr">
        <is>
          <t xml:space="preserve">CONCLUIDO	</t>
        </is>
      </c>
      <c r="D1132" t="n">
        <v>10.0576</v>
      </c>
      <c r="E1132" t="n">
        <v>9.94</v>
      </c>
      <c r="F1132" t="n">
        <v>6.79</v>
      </c>
      <c r="G1132" t="n">
        <v>67.86</v>
      </c>
      <c r="H1132" t="n">
        <v>0.97</v>
      </c>
      <c r="I1132" t="n">
        <v>6</v>
      </c>
      <c r="J1132" t="n">
        <v>292.66</v>
      </c>
      <c r="K1132" t="n">
        <v>59.89</v>
      </c>
      <c r="L1132" t="n">
        <v>16</v>
      </c>
      <c r="M1132" t="n">
        <v>4</v>
      </c>
      <c r="N1132" t="n">
        <v>81.77</v>
      </c>
      <c r="O1132" t="n">
        <v>36328.69</v>
      </c>
      <c r="P1132" t="n">
        <v>110.45</v>
      </c>
      <c r="Q1132" t="n">
        <v>204.14</v>
      </c>
      <c r="R1132" t="n">
        <v>24.72</v>
      </c>
      <c r="S1132" t="n">
        <v>17.37</v>
      </c>
      <c r="T1132" t="n">
        <v>1570.85</v>
      </c>
      <c r="U1132" t="n">
        <v>0.7</v>
      </c>
      <c r="V1132" t="n">
        <v>0.75</v>
      </c>
      <c r="W1132" t="n">
        <v>1.15</v>
      </c>
      <c r="X1132" t="n">
        <v>0.1</v>
      </c>
      <c r="Y1132" t="n">
        <v>1</v>
      </c>
      <c r="Z1132" t="n">
        <v>10</v>
      </c>
    </row>
    <row r="1133">
      <c r="A1133" t="n">
        <v>61</v>
      </c>
      <c r="B1133" t="n">
        <v>135</v>
      </c>
      <c r="C1133" t="inlineStr">
        <is>
          <t xml:space="preserve">CONCLUIDO	</t>
        </is>
      </c>
      <c r="D1133" t="n">
        <v>10.0547</v>
      </c>
      <c r="E1133" t="n">
        <v>9.949999999999999</v>
      </c>
      <c r="F1133" t="n">
        <v>6.79</v>
      </c>
      <c r="G1133" t="n">
        <v>67.89</v>
      </c>
      <c r="H1133" t="n">
        <v>0.99</v>
      </c>
      <c r="I1133" t="n">
        <v>6</v>
      </c>
      <c r="J1133" t="n">
        <v>293.17</v>
      </c>
      <c r="K1133" t="n">
        <v>59.89</v>
      </c>
      <c r="L1133" t="n">
        <v>16.25</v>
      </c>
      <c r="M1133" t="n">
        <v>4</v>
      </c>
      <c r="N1133" t="n">
        <v>82.03</v>
      </c>
      <c r="O1133" t="n">
        <v>36392.01</v>
      </c>
      <c r="P1133" t="n">
        <v>110.58</v>
      </c>
      <c r="Q1133" t="n">
        <v>204.14</v>
      </c>
      <c r="R1133" t="n">
        <v>24.82</v>
      </c>
      <c r="S1133" t="n">
        <v>17.37</v>
      </c>
      <c r="T1133" t="n">
        <v>1620.42</v>
      </c>
      <c r="U1133" t="n">
        <v>0.7</v>
      </c>
      <c r="V1133" t="n">
        <v>0.75</v>
      </c>
      <c r="W1133" t="n">
        <v>1.15</v>
      </c>
      <c r="X1133" t="n">
        <v>0.1</v>
      </c>
      <c r="Y1133" t="n">
        <v>1</v>
      </c>
      <c r="Z1133" t="n">
        <v>10</v>
      </c>
    </row>
    <row r="1134">
      <c r="A1134" t="n">
        <v>62</v>
      </c>
      <c r="B1134" t="n">
        <v>135</v>
      </c>
      <c r="C1134" t="inlineStr">
        <is>
          <t xml:space="preserve">CONCLUIDO	</t>
        </is>
      </c>
      <c r="D1134" t="n">
        <v>10.0567</v>
      </c>
      <c r="E1134" t="n">
        <v>9.94</v>
      </c>
      <c r="F1134" t="n">
        <v>6.79</v>
      </c>
      <c r="G1134" t="n">
        <v>67.87</v>
      </c>
      <c r="H1134" t="n">
        <v>1</v>
      </c>
      <c r="I1134" t="n">
        <v>6</v>
      </c>
      <c r="J1134" t="n">
        <v>293.69</v>
      </c>
      <c r="K1134" t="n">
        <v>59.89</v>
      </c>
      <c r="L1134" t="n">
        <v>16.5</v>
      </c>
      <c r="M1134" t="n">
        <v>4</v>
      </c>
      <c r="N1134" t="n">
        <v>82.3</v>
      </c>
      <c r="O1134" t="n">
        <v>36455.44</v>
      </c>
      <c r="P1134" t="n">
        <v>110.57</v>
      </c>
      <c r="Q1134" t="n">
        <v>204.14</v>
      </c>
      <c r="R1134" t="n">
        <v>24.84</v>
      </c>
      <c r="S1134" t="n">
        <v>17.37</v>
      </c>
      <c r="T1134" t="n">
        <v>1631.74</v>
      </c>
      <c r="U1134" t="n">
        <v>0.7</v>
      </c>
      <c r="V1134" t="n">
        <v>0.75</v>
      </c>
      <c r="W1134" t="n">
        <v>1.15</v>
      </c>
      <c r="X1134" t="n">
        <v>0.1</v>
      </c>
      <c r="Y1134" t="n">
        <v>1</v>
      </c>
      <c r="Z1134" t="n">
        <v>10</v>
      </c>
    </row>
    <row r="1135">
      <c r="A1135" t="n">
        <v>63</v>
      </c>
      <c r="B1135" t="n">
        <v>135</v>
      </c>
      <c r="C1135" t="inlineStr">
        <is>
          <t xml:space="preserve">CONCLUIDO	</t>
        </is>
      </c>
      <c r="D1135" t="n">
        <v>10.0578</v>
      </c>
      <c r="E1135" t="n">
        <v>9.94</v>
      </c>
      <c r="F1135" t="n">
        <v>6.79</v>
      </c>
      <c r="G1135" t="n">
        <v>67.86</v>
      </c>
      <c r="H1135" t="n">
        <v>1.01</v>
      </c>
      <c r="I1135" t="n">
        <v>6</v>
      </c>
      <c r="J1135" t="n">
        <v>294.2</v>
      </c>
      <c r="K1135" t="n">
        <v>59.89</v>
      </c>
      <c r="L1135" t="n">
        <v>16.75</v>
      </c>
      <c r="M1135" t="n">
        <v>4</v>
      </c>
      <c r="N1135" t="n">
        <v>82.56</v>
      </c>
      <c r="O1135" t="n">
        <v>36518.97</v>
      </c>
      <c r="P1135" t="n">
        <v>110.7</v>
      </c>
      <c r="Q1135" t="n">
        <v>204.14</v>
      </c>
      <c r="R1135" t="n">
        <v>24.84</v>
      </c>
      <c r="S1135" t="n">
        <v>17.37</v>
      </c>
      <c r="T1135" t="n">
        <v>1631</v>
      </c>
      <c r="U1135" t="n">
        <v>0.7</v>
      </c>
      <c r="V1135" t="n">
        <v>0.75</v>
      </c>
      <c r="W1135" t="n">
        <v>1.14</v>
      </c>
      <c r="X1135" t="n">
        <v>0.1</v>
      </c>
      <c r="Y1135" t="n">
        <v>1</v>
      </c>
      <c r="Z1135" t="n">
        <v>10</v>
      </c>
    </row>
    <row r="1136">
      <c r="A1136" t="n">
        <v>64</v>
      </c>
      <c r="B1136" t="n">
        <v>135</v>
      </c>
      <c r="C1136" t="inlineStr">
        <is>
          <t xml:space="preserve">CONCLUIDO	</t>
        </is>
      </c>
      <c r="D1136" t="n">
        <v>10.0531</v>
      </c>
      <c r="E1136" t="n">
        <v>9.949999999999999</v>
      </c>
      <c r="F1136" t="n">
        <v>6.79</v>
      </c>
      <c r="G1136" t="n">
        <v>67.91</v>
      </c>
      <c r="H1136" t="n">
        <v>1.03</v>
      </c>
      <c r="I1136" t="n">
        <v>6</v>
      </c>
      <c r="J1136" t="n">
        <v>294.72</v>
      </c>
      <c r="K1136" t="n">
        <v>59.89</v>
      </c>
      <c r="L1136" t="n">
        <v>17</v>
      </c>
      <c r="M1136" t="n">
        <v>4</v>
      </c>
      <c r="N1136" t="n">
        <v>82.83</v>
      </c>
      <c r="O1136" t="n">
        <v>36582.62</v>
      </c>
      <c r="P1136" t="n">
        <v>110.82</v>
      </c>
      <c r="Q1136" t="n">
        <v>204.14</v>
      </c>
      <c r="R1136" t="n">
        <v>25.04</v>
      </c>
      <c r="S1136" t="n">
        <v>17.37</v>
      </c>
      <c r="T1136" t="n">
        <v>1734.41</v>
      </c>
      <c r="U1136" t="n">
        <v>0.6899999999999999</v>
      </c>
      <c r="V1136" t="n">
        <v>0.75</v>
      </c>
      <c r="W1136" t="n">
        <v>1.14</v>
      </c>
      <c r="X1136" t="n">
        <v>0.1</v>
      </c>
      <c r="Y1136" t="n">
        <v>1</v>
      </c>
      <c r="Z1136" t="n">
        <v>10</v>
      </c>
    </row>
    <row r="1137">
      <c r="A1137" t="n">
        <v>65</v>
      </c>
      <c r="B1137" t="n">
        <v>135</v>
      </c>
      <c r="C1137" t="inlineStr">
        <is>
          <t xml:space="preserve">CONCLUIDO	</t>
        </is>
      </c>
      <c r="D1137" t="n">
        <v>10.0584</v>
      </c>
      <c r="E1137" t="n">
        <v>9.94</v>
      </c>
      <c r="F1137" t="n">
        <v>6.79</v>
      </c>
      <c r="G1137" t="n">
        <v>67.86</v>
      </c>
      <c r="H1137" t="n">
        <v>1.04</v>
      </c>
      <c r="I1137" t="n">
        <v>6</v>
      </c>
      <c r="J1137" t="n">
        <v>295.23</v>
      </c>
      <c r="K1137" t="n">
        <v>59.89</v>
      </c>
      <c r="L1137" t="n">
        <v>17.25</v>
      </c>
      <c r="M1137" t="n">
        <v>4</v>
      </c>
      <c r="N1137" t="n">
        <v>83.09999999999999</v>
      </c>
      <c r="O1137" t="n">
        <v>36646.38</v>
      </c>
      <c r="P1137" t="n">
        <v>110.72</v>
      </c>
      <c r="Q1137" t="n">
        <v>204.14</v>
      </c>
      <c r="R1137" t="n">
        <v>24.7</v>
      </c>
      <c r="S1137" t="n">
        <v>17.37</v>
      </c>
      <c r="T1137" t="n">
        <v>1561.96</v>
      </c>
      <c r="U1137" t="n">
        <v>0.7</v>
      </c>
      <c r="V1137" t="n">
        <v>0.75</v>
      </c>
      <c r="W1137" t="n">
        <v>1.15</v>
      </c>
      <c r="X1137" t="n">
        <v>0.09</v>
      </c>
      <c r="Y1137" t="n">
        <v>1</v>
      </c>
      <c r="Z1137" t="n">
        <v>10</v>
      </c>
    </row>
    <row r="1138">
      <c r="A1138" t="n">
        <v>66</v>
      </c>
      <c r="B1138" t="n">
        <v>135</v>
      </c>
      <c r="C1138" t="inlineStr">
        <is>
          <t xml:space="preserve">CONCLUIDO	</t>
        </is>
      </c>
      <c r="D1138" t="n">
        <v>10.0618</v>
      </c>
      <c r="E1138" t="n">
        <v>9.94</v>
      </c>
      <c r="F1138" t="n">
        <v>6.78</v>
      </c>
      <c r="G1138" t="n">
        <v>67.81999999999999</v>
      </c>
      <c r="H1138" t="n">
        <v>1.05</v>
      </c>
      <c r="I1138" t="n">
        <v>6</v>
      </c>
      <c r="J1138" t="n">
        <v>295.75</v>
      </c>
      <c r="K1138" t="n">
        <v>59.89</v>
      </c>
      <c r="L1138" t="n">
        <v>17.5</v>
      </c>
      <c r="M1138" t="n">
        <v>4</v>
      </c>
      <c r="N1138" t="n">
        <v>83.36</v>
      </c>
      <c r="O1138" t="n">
        <v>36710.24</v>
      </c>
      <c r="P1138" t="n">
        <v>110.51</v>
      </c>
      <c r="Q1138" t="n">
        <v>204.15</v>
      </c>
      <c r="R1138" t="n">
        <v>24.6</v>
      </c>
      <c r="S1138" t="n">
        <v>17.37</v>
      </c>
      <c r="T1138" t="n">
        <v>1510.01</v>
      </c>
      <c r="U1138" t="n">
        <v>0.71</v>
      </c>
      <c r="V1138" t="n">
        <v>0.75</v>
      </c>
      <c r="W1138" t="n">
        <v>1.15</v>
      </c>
      <c r="X1138" t="n">
        <v>0.09</v>
      </c>
      <c r="Y1138" t="n">
        <v>1</v>
      </c>
      <c r="Z1138" t="n">
        <v>10</v>
      </c>
    </row>
    <row r="1139">
      <c r="A1139" t="n">
        <v>67</v>
      </c>
      <c r="B1139" t="n">
        <v>135</v>
      </c>
      <c r="C1139" t="inlineStr">
        <is>
          <t xml:space="preserve">CONCLUIDO	</t>
        </is>
      </c>
      <c r="D1139" t="n">
        <v>10.057</v>
      </c>
      <c r="E1139" t="n">
        <v>9.94</v>
      </c>
      <c r="F1139" t="n">
        <v>6.79</v>
      </c>
      <c r="G1139" t="n">
        <v>67.87</v>
      </c>
      <c r="H1139" t="n">
        <v>1.07</v>
      </c>
      <c r="I1139" t="n">
        <v>6</v>
      </c>
      <c r="J1139" t="n">
        <v>296.27</v>
      </c>
      <c r="K1139" t="n">
        <v>59.89</v>
      </c>
      <c r="L1139" t="n">
        <v>17.75</v>
      </c>
      <c r="M1139" t="n">
        <v>4</v>
      </c>
      <c r="N1139" t="n">
        <v>83.63</v>
      </c>
      <c r="O1139" t="n">
        <v>36774.22</v>
      </c>
      <c r="P1139" t="n">
        <v>110.48</v>
      </c>
      <c r="Q1139" t="n">
        <v>204.16</v>
      </c>
      <c r="R1139" t="n">
        <v>24.8</v>
      </c>
      <c r="S1139" t="n">
        <v>17.37</v>
      </c>
      <c r="T1139" t="n">
        <v>1614.72</v>
      </c>
      <c r="U1139" t="n">
        <v>0.7</v>
      </c>
      <c r="V1139" t="n">
        <v>0.75</v>
      </c>
      <c r="W1139" t="n">
        <v>1.15</v>
      </c>
      <c r="X1139" t="n">
        <v>0.1</v>
      </c>
      <c r="Y1139" t="n">
        <v>1</v>
      </c>
      <c r="Z1139" t="n">
        <v>10</v>
      </c>
    </row>
    <row r="1140">
      <c r="A1140" t="n">
        <v>68</v>
      </c>
      <c r="B1140" t="n">
        <v>135</v>
      </c>
      <c r="C1140" t="inlineStr">
        <is>
          <t xml:space="preserve">CONCLUIDO	</t>
        </is>
      </c>
      <c r="D1140" t="n">
        <v>10.0547</v>
      </c>
      <c r="E1140" t="n">
        <v>9.949999999999999</v>
      </c>
      <c r="F1140" t="n">
        <v>6.79</v>
      </c>
      <c r="G1140" t="n">
        <v>67.89</v>
      </c>
      <c r="H1140" t="n">
        <v>1.08</v>
      </c>
      <c r="I1140" t="n">
        <v>6</v>
      </c>
      <c r="J1140" t="n">
        <v>296.79</v>
      </c>
      <c r="K1140" t="n">
        <v>59.89</v>
      </c>
      <c r="L1140" t="n">
        <v>18</v>
      </c>
      <c r="M1140" t="n">
        <v>4</v>
      </c>
      <c r="N1140" t="n">
        <v>83.90000000000001</v>
      </c>
      <c r="O1140" t="n">
        <v>36838.32</v>
      </c>
      <c r="P1140" t="n">
        <v>110.4</v>
      </c>
      <c r="Q1140" t="n">
        <v>204.14</v>
      </c>
      <c r="R1140" t="n">
        <v>24.92</v>
      </c>
      <c r="S1140" t="n">
        <v>17.37</v>
      </c>
      <c r="T1140" t="n">
        <v>1674.77</v>
      </c>
      <c r="U1140" t="n">
        <v>0.7</v>
      </c>
      <c r="V1140" t="n">
        <v>0.75</v>
      </c>
      <c r="W1140" t="n">
        <v>1.14</v>
      </c>
      <c r="X1140" t="n">
        <v>0.1</v>
      </c>
      <c r="Y1140" t="n">
        <v>1</v>
      </c>
      <c r="Z1140" t="n">
        <v>10</v>
      </c>
    </row>
    <row r="1141">
      <c r="A1141" t="n">
        <v>69</v>
      </c>
      <c r="B1141" t="n">
        <v>135</v>
      </c>
      <c r="C1141" t="inlineStr">
        <is>
          <t xml:space="preserve">CONCLUIDO	</t>
        </is>
      </c>
      <c r="D1141" t="n">
        <v>10.0528</v>
      </c>
      <c r="E1141" t="n">
        <v>9.949999999999999</v>
      </c>
      <c r="F1141" t="n">
        <v>6.79</v>
      </c>
      <c r="G1141" t="n">
        <v>67.91</v>
      </c>
      <c r="H1141" t="n">
        <v>1.09</v>
      </c>
      <c r="I1141" t="n">
        <v>6</v>
      </c>
      <c r="J1141" t="n">
        <v>297.31</v>
      </c>
      <c r="K1141" t="n">
        <v>59.89</v>
      </c>
      <c r="L1141" t="n">
        <v>18.25</v>
      </c>
      <c r="M1141" t="n">
        <v>4</v>
      </c>
      <c r="N1141" t="n">
        <v>84.17</v>
      </c>
      <c r="O1141" t="n">
        <v>36902.52</v>
      </c>
      <c r="P1141" t="n">
        <v>110.34</v>
      </c>
      <c r="Q1141" t="n">
        <v>204.14</v>
      </c>
      <c r="R1141" t="n">
        <v>25.02</v>
      </c>
      <c r="S1141" t="n">
        <v>17.37</v>
      </c>
      <c r="T1141" t="n">
        <v>1721.32</v>
      </c>
      <c r="U1141" t="n">
        <v>0.6899999999999999</v>
      </c>
      <c r="V1141" t="n">
        <v>0.75</v>
      </c>
      <c r="W1141" t="n">
        <v>1.14</v>
      </c>
      <c r="X1141" t="n">
        <v>0.1</v>
      </c>
      <c r="Y1141" t="n">
        <v>1</v>
      </c>
      <c r="Z1141" t="n">
        <v>10</v>
      </c>
    </row>
    <row r="1142">
      <c r="A1142" t="n">
        <v>70</v>
      </c>
      <c r="B1142" t="n">
        <v>135</v>
      </c>
      <c r="C1142" t="inlineStr">
        <is>
          <t xml:space="preserve">CONCLUIDO	</t>
        </is>
      </c>
      <c r="D1142" t="n">
        <v>10.0556</v>
      </c>
      <c r="E1142" t="n">
        <v>9.94</v>
      </c>
      <c r="F1142" t="n">
        <v>6.79</v>
      </c>
      <c r="G1142" t="n">
        <v>67.88</v>
      </c>
      <c r="H1142" t="n">
        <v>1.11</v>
      </c>
      <c r="I1142" t="n">
        <v>6</v>
      </c>
      <c r="J1142" t="n">
        <v>297.83</v>
      </c>
      <c r="K1142" t="n">
        <v>59.89</v>
      </c>
      <c r="L1142" t="n">
        <v>18.5</v>
      </c>
      <c r="M1142" t="n">
        <v>4</v>
      </c>
      <c r="N1142" t="n">
        <v>84.45</v>
      </c>
      <c r="O1142" t="n">
        <v>36966.84</v>
      </c>
      <c r="P1142" t="n">
        <v>110.15</v>
      </c>
      <c r="Q1142" t="n">
        <v>204.14</v>
      </c>
      <c r="R1142" t="n">
        <v>24.85</v>
      </c>
      <c r="S1142" t="n">
        <v>17.37</v>
      </c>
      <c r="T1142" t="n">
        <v>1638.96</v>
      </c>
      <c r="U1142" t="n">
        <v>0.7</v>
      </c>
      <c r="V1142" t="n">
        <v>0.75</v>
      </c>
      <c r="W1142" t="n">
        <v>1.15</v>
      </c>
      <c r="X1142" t="n">
        <v>0.1</v>
      </c>
      <c r="Y1142" t="n">
        <v>1</v>
      </c>
      <c r="Z1142" t="n">
        <v>10</v>
      </c>
    </row>
    <row r="1143">
      <c r="A1143" t="n">
        <v>71</v>
      </c>
      <c r="B1143" t="n">
        <v>135</v>
      </c>
      <c r="C1143" t="inlineStr">
        <is>
          <t xml:space="preserve">CONCLUIDO	</t>
        </is>
      </c>
      <c r="D1143" t="n">
        <v>10.0573</v>
      </c>
      <c r="E1143" t="n">
        <v>9.94</v>
      </c>
      <c r="F1143" t="n">
        <v>6.79</v>
      </c>
      <c r="G1143" t="n">
        <v>67.87</v>
      </c>
      <c r="H1143" t="n">
        <v>1.12</v>
      </c>
      <c r="I1143" t="n">
        <v>6</v>
      </c>
      <c r="J1143" t="n">
        <v>298.35</v>
      </c>
      <c r="K1143" t="n">
        <v>59.89</v>
      </c>
      <c r="L1143" t="n">
        <v>18.75</v>
      </c>
      <c r="M1143" t="n">
        <v>4</v>
      </c>
      <c r="N1143" t="n">
        <v>84.72</v>
      </c>
      <c r="O1143" t="n">
        <v>37031.27</v>
      </c>
      <c r="P1143" t="n">
        <v>110.01</v>
      </c>
      <c r="Q1143" t="n">
        <v>204.14</v>
      </c>
      <c r="R1143" t="n">
        <v>24.86</v>
      </c>
      <c r="S1143" t="n">
        <v>17.37</v>
      </c>
      <c r="T1143" t="n">
        <v>1641.75</v>
      </c>
      <c r="U1143" t="n">
        <v>0.7</v>
      </c>
      <c r="V1143" t="n">
        <v>0.75</v>
      </c>
      <c r="W1143" t="n">
        <v>1.14</v>
      </c>
      <c r="X1143" t="n">
        <v>0.1</v>
      </c>
      <c r="Y1143" t="n">
        <v>1</v>
      </c>
      <c r="Z1143" t="n">
        <v>10</v>
      </c>
    </row>
    <row r="1144">
      <c r="A1144" t="n">
        <v>72</v>
      </c>
      <c r="B1144" t="n">
        <v>135</v>
      </c>
      <c r="C1144" t="inlineStr">
        <is>
          <t xml:space="preserve">CONCLUIDO	</t>
        </is>
      </c>
      <c r="D1144" t="n">
        <v>10.0592</v>
      </c>
      <c r="E1144" t="n">
        <v>9.94</v>
      </c>
      <c r="F1144" t="n">
        <v>6.78</v>
      </c>
      <c r="G1144" t="n">
        <v>67.84999999999999</v>
      </c>
      <c r="H1144" t="n">
        <v>1.13</v>
      </c>
      <c r="I1144" t="n">
        <v>6</v>
      </c>
      <c r="J1144" t="n">
        <v>298.88</v>
      </c>
      <c r="K1144" t="n">
        <v>59.89</v>
      </c>
      <c r="L1144" t="n">
        <v>19</v>
      </c>
      <c r="M1144" t="n">
        <v>4</v>
      </c>
      <c r="N1144" t="n">
        <v>84.98999999999999</v>
      </c>
      <c r="O1144" t="n">
        <v>37095.82</v>
      </c>
      <c r="P1144" t="n">
        <v>109.99</v>
      </c>
      <c r="Q1144" t="n">
        <v>204.15</v>
      </c>
      <c r="R1144" t="n">
        <v>24.75</v>
      </c>
      <c r="S1144" t="n">
        <v>17.37</v>
      </c>
      <c r="T1144" t="n">
        <v>1589.56</v>
      </c>
      <c r="U1144" t="n">
        <v>0.7</v>
      </c>
      <c r="V1144" t="n">
        <v>0.75</v>
      </c>
      <c r="W1144" t="n">
        <v>1.14</v>
      </c>
      <c r="X1144" t="n">
        <v>0.09</v>
      </c>
      <c r="Y1144" t="n">
        <v>1</v>
      </c>
      <c r="Z1144" t="n">
        <v>10</v>
      </c>
    </row>
    <row r="1145">
      <c r="A1145" t="n">
        <v>73</v>
      </c>
      <c r="B1145" t="n">
        <v>135</v>
      </c>
      <c r="C1145" t="inlineStr">
        <is>
          <t xml:space="preserve">CONCLUIDO	</t>
        </is>
      </c>
      <c r="D1145" t="n">
        <v>10.0533</v>
      </c>
      <c r="E1145" t="n">
        <v>9.949999999999999</v>
      </c>
      <c r="F1145" t="n">
        <v>6.79</v>
      </c>
      <c r="G1145" t="n">
        <v>67.91</v>
      </c>
      <c r="H1145" t="n">
        <v>1.15</v>
      </c>
      <c r="I1145" t="n">
        <v>6</v>
      </c>
      <c r="J1145" t="n">
        <v>299.4</v>
      </c>
      <c r="K1145" t="n">
        <v>59.89</v>
      </c>
      <c r="L1145" t="n">
        <v>19.25</v>
      </c>
      <c r="M1145" t="n">
        <v>4</v>
      </c>
      <c r="N1145" t="n">
        <v>85.27</v>
      </c>
      <c r="O1145" t="n">
        <v>37160.49</v>
      </c>
      <c r="P1145" t="n">
        <v>109.87</v>
      </c>
      <c r="Q1145" t="n">
        <v>204.14</v>
      </c>
      <c r="R1145" t="n">
        <v>25.02</v>
      </c>
      <c r="S1145" t="n">
        <v>17.37</v>
      </c>
      <c r="T1145" t="n">
        <v>1720.02</v>
      </c>
      <c r="U1145" t="n">
        <v>0.6899999999999999</v>
      </c>
      <c r="V1145" t="n">
        <v>0.75</v>
      </c>
      <c r="W1145" t="n">
        <v>1.14</v>
      </c>
      <c r="X1145" t="n">
        <v>0.1</v>
      </c>
      <c r="Y1145" t="n">
        <v>1</v>
      </c>
      <c r="Z1145" t="n">
        <v>10</v>
      </c>
    </row>
    <row r="1146">
      <c r="A1146" t="n">
        <v>74</v>
      </c>
      <c r="B1146" t="n">
        <v>135</v>
      </c>
      <c r="C1146" t="inlineStr">
        <is>
          <t xml:space="preserve">CONCLUIDO	</t>
        </is>
      </c>
      <c r="D1146" t="n">
        <v>10.0505</v>
      </c>
      <c r="E1146" t="n">
        <v>9.949999999999999</v>
      </c>
      <c r="F1146" t="n">
        <v>6.79</v>
      </c>
      <c r="G1146" t="n">
        <v>67.93000000000001</v>
      </c>
      <c r="H1146" t="n">
        <v>1.16</v>
      </c>
      <c r="I1146" t="n">
        <v>6</v>
      </c>
      <c r="J1146" t="n">
        <v>299.93</v>
      </c>
      <c r="K1146" t="n">
        <v>59.89</v>
      </c>
      <c r="L1146" t="n">
        <v>19.5</v>
      </c>
      <c r="M1146" t="n">
        <v>4</v>
      </c>
      <c r="N1146" t="n">
        <v>85.54000000000001</v>
      </c>
      <c r="O1146" t="n">
        <v>37225.39</v>
      </c>
      <c r="P1146" t="n">
        <v>109.5</v>
      </c>
      <c r="Q1146" t="n">
        <v>204.14</v>
      </c>
      <c r="R1146" t="n">
        <v>24.98</v>
      </c>
      <c r="S1146" t="n">
        <v>17.37</v>
      </c>
      <c r="T1146" t="n">
        <v>1700.49</v>
      </c>
      <c r="U1146" t="n">
        <v>0.7</v>
      </c>
      <c r="V1146" t="n">
        <v>0.75</v>
      </c>
      <c r="W1146" t="n">
        <v>1.15</v>
      </c>
      <c r="X1146" t="n">
        <v>0.1</v>
      </c>
      <c r="Y1146" t="n">
        <v>1</v>
      </c>
      <c r="Z1146" t="n">
        <v>10</v>
      </c>
    </row>
    <row r="1147">
      <c r="A1147" t="n">
        <v>75</v>
      </c>
      <c r="B1147" t="n">
        <v>135</v>
      </c>
      <c r="C1147" t="inlineStr">
        <is>
          <t xml:space="preserve">CONCLUIDO	</t>
        </is>
      </c>
      <c r="D1147" t="n">
        <v>10.1246</v>
      </c>
      <c r="E1147" t="n">
        <v>9.880000000000001</v>
      </c>
      <c r="F1147" t="n">
        <v>6.77</v>
      </c>
      <c r="G1147" t="n">
        <v>81.25</v>
      </c>
      <c r="H1147" t="n">
        <v>1.17</v>
      </c>
      <c r="I1147" t="n">
        <v>5</v>
      </c>
      <c r="J1147" t="n">
        <v>300.45</v>
      </c>
      <c r="K1147" t="n">
        <v>59.89</v>
      </c>
      <c r="L1147" t="n">
        <v>19.75</v>
      </c>
      <c r="M1147" t="n">
        <v>3</v>
      </c>
      <c r="N1147" t="n">
        <v>85.81999999999999</v>
      </c>
      <c r="O1147" t="n">
        <v>37290.29</v>
      </c>
      <c r="P1147" t="n">
        <v>109.19</v>
      </c>
      <c r="Q1147" t="n">
        <v>204.14</v>
      </c>
      <c r="R1147" t="n">
        <v>24.37</v>
      </c>
      <c r="S1147" t="n">
        <v>17.37</v>
      </c>
      <c r="T1147" t="n">
        <v>1400.08</v>
      </c>
      <c r="U1147" t="n">
        <v>0.71</v>
      </c>
      <c r="V1147" t="n">
        <v>0.75</v>
      </c>
      <c r="W1147" t="n">
        <v>1.14</v>
      </c>
      <c r="X1147" t="n">
        <v>0.08</v>
      </c>
      <c r="Y1147" t="n">
        <v>1</v>
      </c>
      <c r="Z1147" t="n">
        <v>10</v>
      </c>
    </row>
    <row r="1148">
      <c r="A1148" t="n">
        <v>76</v>
      </c>
      <c r="B1148" t="n">
        <v>135</v>
      </c>
      <c r="C1148" t="inlineStr">
        <is>
          <t xml:space="preserve">CONCLUIDO	</t>
        </is>
      </c>
      <c r="D1148" t="n">
        <v>10.122</v>
      </c>
      <c r="E1148" t="n">
        <v>9.880000000000001</v>
      </c>
      <c r="F1148" t="n">
        <v>6.77</v>
      </c>
      <c r="G1148" t="n">
        <v>81.28</v>
      </c>
      <c r="H1148" t="n">
        <v>1.18</v>
      </c>
      <c r="I1148" t="n">
        <v>5</v>
      </c>
      <c r="J1148" t="n">
        <v>300.98</v>
      </c>
      <c r="K1148" t="n">
        <v>59.89</v>
      </c>
      <c r="L1148" t="n">
        <v>20</v>
      </c>
      <c r="M1148" t="n">
        <v>3</v>
      </c>
      <c r="N1148" t="n">
        <v>86.09</v>
      </c>
      <c r="O1148" t="n">
        <v>37355.31</v>
      </c>
      <c r="P1148" t="n">
        <v>109.48</v>
      </c>
      <c r="Q1148" t="n">
        <v>204.14</v>
      </c>
      <c r="R1148" t="n">
        <v>24.47</v>
      </c>
      <c r="S1148" t="n">
        <v>17.37</v>
      </c>
      <c r="T1148" t="n">
        <v>1453.24</v>
      </c>
      <c r="U1148" t="n">
        <v>0.71</v>
      </c>
      <c r="V1148" t="n">
        <v>0.75</v>
      </c>
      <c r="W1148" t="n">
        <v>1.14</v>
      </c>
      <c r="X1148" t="n">
        <v>0.08</v>
      </c>
      <c r="Y1148" t="n">
        <v>1</v>
      </c>
      <c r="Z1148" t="n">
        <v>10</v>
      </c>
    </row>
    <row r="1149">
      <c r="A1149" t="n">
        <v>77</v>
      </c>
      <c r="B1149" t="n">
        <v>135</v>
      </c>
      <c r="C1149" t="inlineStr">
        <is>
          <t xml:space="preserve">CONCLUIDO	</t>
        </is>
      </c>
      <c r="D1149" t="n">
        <v>10.1198</v>
      </c>
      <c r="E1149" t="n">
        <v>9.880000000000001</v>
      </c>
      <c r="F1149" t="n">
        <v>6.78</v>
      </c>
      <c r="G1149" t="n">
        <v>81.31</v>
      </c>
      <c r="H1149" t="n">
        <v>1.2</v>
      </c>
      <c r="I1149" t="n">
        <v>5</v>
      </c>
      <c r="J1149" t="n">
        <v>301.51</v>
      </c>
      <c r="K1149" t="n">
        <v>59.89</v>
      </c>
      <c r="L1149" t="n">
        <v>20.25</v>
      </c>
      <c r="M1149" t="n">
        <v>3</v>
      </c>
      <c r="N1149" t="n">
        <v>86.37</v>
      </c>
      <c r="O1149" t="n">
        <v>37420.44</v>
      </c>
      <c r="P1149" t="n">
        <v>109.72</v>
      </c>
      <c r="Q1149" t="n">
        <v>204.14</v>
      </c>
      <c r="R1149" t="n">
        <v>24.53</v>
      </c>
      <c r="S1149" t="n">
        <v>17.37</v>
      </c>
      <c r="T1149" t="n">
        <v>1483.88</v>
      </c>
      <c r="U1149" t="n">
        <v>0.71</v>
      </c>
      <c r="V1149" t="n">
        <v>0.75</v>
      </c>
      <c r="W1149" t="n">
        <v>1.14</v>
      </c>
      <c r="X1149" t="n">
        <v>0.08</v>
      </c>
      <c r="Y1149" t="n">
        <v>1</v>
      </c>
      <c r="Z1149" t="n">
        <v>10</v>
      </c>
    </row>
    <row r="1150">
      <c r="A1150" t="n">
        <v>78</v>
      </c>
      <c r="B1150" t="n">
        <v>135</v>
      </c>
      <c r="C1150" t="inlineStr">
        <is>
          <t xml:space="preserve">CONCLUIDO	</t>
        </is>
      </c>
      <c r="D1150" t="n">
        <v>10.1254</v>
      </c>
      <c r="E1150" t="n">
        <v>9.880000000000001</v>
      </c>
      <c r="F1150" t="n">
        <v>6.77</v>
      </c>
      <c r="G1150" t="n">
        <v>81.23999999999999</v>
      </c>
      <c r="H1150" t="n">
        <v>1.21</v>
      </c>
      <c r="I1150" t="n">
        <v>5</v>
      </c>
      <c r="J1150" t="n">
        <v>302.04</v>
      </c>
      <c r="K1150" t="n">
        <v>59.89</v>
      </c>
      <c r="L1150" t="n">
        <v>20.5</v>
      </c>
      <c r="M1150" t="n">
        <v>3</v>
      </c>
      <c r="N1150" t="n">
        <v>86.65000000000001</v>
      </c>
      <c r="O1150" t="n">
        <v>37485.7</v>
      </c>
      <c r="P1150" t="n">
        <v>109.69</v>
      </c>
      <c r="Q1150" t="n">
        <v>204.14</v>
      </c>
      <c r="R1150" t="n">
        <v>24.31</v>
      </c>
      <c r="S1150" t="n">
        <v>17.37</v>
      </c>
      <c r="T1150" t="n">
        <v>1372.62</v>
      </c>
      <c r="U1150" t="n">
        <v>0.71</v>
      </c>
      <c r="V1150" t="n">
        <v>0.75</v>
      </c>
      <c r="W1150" t="n">
        <v>1.14</v>
      </c>
      <c r="X1150" t="n">
        <v>0.08</v>
      </c>
      <c r="Y1150" t="n">
        <v>1</v>
      </c>
      <c r="Z1150" t="n">
        <v>10</v>
      </c>
    </row>
    <row r="1151">
      <c r="A1151" t="n">
        <v>79</v>
      </c>
      <c r="B1151" t="n">
        <v>135</v>
      </c>
      <c r="C1151" t="inlineStr">
        <is>
          <t xml:space="preserve">CONCLUIDO	</t>
        </is>
      </c>
      <c r="D1151" t="n">
        <v>10.1215</v>
      </c>
      <c r="E1151" t="n">
        <v>9.880000000000001</v>
      </c>
      <c r="F1151" t="n">
        <v>6.77</v>
      </c>
      <c r="G1151" t="n">
        <v>81.29000000000001</v>
      </c>
      <c r="H1151" t="n">
        <v>1.22</v>
      </c>
      <c r="I1151" t="n">
        <v>5</v>
      </c>
      <c r="J1151" t="n">
        <v>302.57</v>
      </c>
      <c r="K1151" t="n">
        <v>59.89</v>
      </c>
      <c r="L1151" t="n">
        <v>20.75</v>
      </c>
      <c r="M1151" t="n">
        <v>3</v>
      </c>
      <c r="N1151" t="n">
        <v>86.93000000000001</v>
      </c>
      <c r="O1151" t="n">
        <v>37551.07</v>
      </c>
      <c r="P1151" t="n">
        <v>109.9</v>
      </c>
      <c r="Q1151" t="n">
        <v>204.14</v>
      </c>
      <c r="R1151" t="n">
        <v>24.38</v>
      </c>
      <c r="S1151" t="n">
        <v>17.37</v>
      </c>
      <c r="T1151" t="n">
        <v>1406.09</v>
      </c>
      <c r="U1151" t="n">
        <v>0.71</v>
      </c>
      <c r="V1151" t="n">
        <v>0.75</v>
      </c>
      <c r="W1151" t="n">
        <v>1.15</v>
      </c>
      <c r="X1151" t="n">
        <v>0.08</v>
      </c>
      <c r="Y1151" t="n">
        <v>1</v>
      </c>
      <c r="Z1151" t="n">
        <v>10</v>
      </c>
    </row>
    <row r="1152">
      <c r="A1152" t="n">
        <v>80</v>
      </c>
      <c r="B1152" t="n">
        <v>135</v>
      </c>
      <c r="C1152" t="inlineStr">
        <is>
          <t xml:space="preserve">CONCLUIDO	</t>
        </is>
      </c>
      <c r="D1152" t="n">
        <v>10.1223</v>
      </c>
      <c r="E1152" t="n">
        <v>9.880000000000001</v>
      </c>
      <c r="F1152" t="n">
        <v>6.77</v>
      </c>
      <c r="G1152" t="n">
        <v>81.28</v>
      </c>
      <c r="H1152" t="n">
        <v>1.23</v>
      </c>
      <c r="I1152" t="n">
        <v>5</v>
      </c>
      <c r="J1152" t="n">
        <v>303.1</v>
      </c>
      <c r="K1152" t="n">
        <v>59.89</v>
      </c>
      <c r="L1152" t="n">
        <v>21</v>
      </c>
      <c r="M1152" t="n">
        <v>3</v>
      </c>
      <c r="N1152" t="n">
        <v>87.20999999999999</v>
      </c>
      <c r="O1152" t="n">
        <v>37616.56</v>
      </c>
      <c r="P1152" t="n">
        <v>109.84</v>
      </c>
      <c r="Q1152" t="n">
        <v>204.14</v>
      </c>
      <c r="R1152" t="n">
        <v>24.45</v>
      </c>
      <c r="S1152" t="n">
        <v>17.37</v>
      </c>
      <c r="T1152" t="n">
        <v>1443.47</v>
      </c>
      <c r="U1152" t="n">
        <v>0.71</v>
      </c>
      <c r="V1152" t="n">
        <v>0.75</v>
      </c>
      <c r="W1152" t="n">
        <v>1.14</v>
      </c>
      <c r="X1152" t="n">
        <v>0.08</v>
      </c>
      <c r="Y1152" t="n">
        <v>1</v>
      </c>
      <c r="Z1152" t="n">
        <v>10</v>
      </c>
    </row>
    <row r="1153">
      <c r="A1153" t="n">
        <v>81</v>
      </c>
      <c r="B1153" t="n">
        <v>135</v>
      </c>
      <c r="C1153" t="inlineStr">
        <is>
          <t xml:space="preserve">CONCLUIDO	</t>
        </is>
      </c>
      <c r="D1153" t="n">
        <v>10.1223</v>
      </c>
      <c r="E1153" t="n">
        <v>9.880000000000001</v>
      </c>
      <c r="F1153" t="n">
        <v>6.77</v>
      </c>
      <c r="G1153" t="n">
        <v>81.28</v>
      </c>
      <c r="H1153" t="n">
        <v>1.25</v>
      </c>
      <c r="I1153" t="n">
        <v>5</v>
      </c>
      <c r="J1153" t="n">
        <v>303.63</v>
      </c>
      <c r="K1153" t="n">
        <v>59.89</v>
      </c>
      <c r="L1153" t="n">
        <v>21.25</v>
      </c>
      <c r="M1153" t="n">
        <v>3</v>
      </c>
      <c r="N1153" t="n">
        <v>87.48999999999999</v>
      </c>
      <c r="O1153" t="n">
        <v>37682.17</v>
      </c>
      <c r="P1153" t="n">
        <v>109.78</v>
      </c>
      <c r="Q1153" t="n">
        <v>204.14</v>
      </c>
      <c r="R1153" t="n">
        <v>24.36</v>
      </c>
      <c r="S1153" t="n">
        <v>17.37</v>
      </c>
      <c r="T1153" t="n">
        <v>1397.64</v>
      </c>
      <c r="U1153" t="n">
        <v>0.71</v>
      </c>
      <c r="V1153" t="n">
        <v>0.75</v>
      </c>
      <c r="W1153" t="n">
        <v>1.15</v>
      </c>
      <c r="X1153" t="n">
        <v>0.08</v>
      </c>
      <c r="Y1153" t="n">
        <v>1</v>
      </c>
      <c r="Z1153" t="n">
        <v>10</v>
      </c>
    </row>
    <row r="1154">
      <c r="A1154" t="n">
        <v>82</v>
      </c>
      <c r="B1154" t="n">
        <v>135</v>
      </c>
      <c r="C1154" t="inlineStr">
        <is>
          <t xml:space="preserve">CONCLUIDO	</t>
        </is>
      </c>
      <c r="D1154" t="n">
        <v>10.12</v>
      </c>
      <c r="E1154" t="n">
        <v>9.880000000000001</v>
      </c>
      <c r="F1154" t="n">
        <v>6.78</v>
      </c>
      <c r="G1154" t="n">
        <v>81.31</v>
      </c>
      <c r="H1154" t="n">
        <v>1.26</v>
      </c>
      <c r="I1154" t="n">
        <v>5</v>
      </c>
      <c r="J1154" t="n">
        <v>304.16</v>
      </c>
      <c r="K1154" t="n">
        <v>59.89</v>
      </c>
      <c r="L1154" t="n">
        <v>21.5</v>
      </c>
      <c r="M1154" t="n">
        <v>3</v>
      </c>
      <c r="N1154" t="n">
        <v>87.78</v>
      </c>
      <c r="O1154" t="n">
        <v>37747.91</v>
      </c>
      <c r="P1154" t="n">
        <v>109.83</v>
      </c>
      <c r="Q1154" t="n">
        <v>204.15</v>
      </c>
      <c r="R1154" t="n">
        <v>24.51</v>
      </c>
      <c r="S1154" t="n">
        <v>17.37</v>
      </c>
      <c r="T1154" t="n">
        <v>1470.45</v>
      </c>
      <c r="U1154" t="n">
        <v>0.71</v>
      </c>
      <c r="V1154" t="n">
        <v>0.75</v>
      </c>
      <c r="W1154" t="n">
        <v>1.14</v>
      </c>
      <c r="X1154" t="n">
        <v>0.08</v>
      </c>
      <c r="Y1154" t="n">
        <v>1</v>
      </c>
      <c r="Z1154" t="n">
        <v>10</v>
      </c>
    </row>
    <row r="1155">
      <c r="A1155" t="n">
        <v>83</v>
      </c>
      <c r="B1155" t="n">
        <v>135</v>
      </c>
      <c r="C1155" t="inlineStr">
        <is>
          <t xml:space="preserve">CONCLUIDO	</t>
        </is>
      </c>
      <c r="D1155" t="n">
        <v>10.1198</v>
      </c>
      <c r="E1155" t="n">
        <v>9.880000000000001</v>
      </c>
      <c r="F1155" t="n">
        <v>6.78</v>
      </c>
      <c r="G1155" t="n">
        <v>81.31</v>
      </c>
      <c r="H1155" t="n">
        <v>1.27</v>
      </c>
      <c r="I1155" t="n">
        <v>5</v>
      </c>
      <c r="J1155" t="n">
        <v>304.7</v>
      </c>
      <c r="K1155" t="n">
        <v>59.89</v>
      </c>
      <c r="L1155" t="n">
        <v>21.75</v>
      </c>
      <c r="M1155" t="n">
        <v>3</v>
      </c>
      <c r="N1155" t="n">
        <v>88.06</v>
      </c>
      <c r="O1155" t="n">
        <v>37813.76</v>
      </c>
      <c r="P1155" t="n">
        <v>109.83</v>
      </c>
      <c r="Q1155" t="n">
        <v>204.14</v>
      </c>
      <c r="R1155" t="n">
        <v>24.54</v>
      </c>
      <c r="S1155" t="n">
        <v>17.37</v>
      </c>
      <c r="T1155" t="n">
        <v>1485.46</v>
      </c>
      <c r="U1155" t="n">
        <v>0.71</v>
      </c>
      <c r="V1155" t="n">
        <v>0.75</v>
      </c>
      <c r="W1155" t="n">
        <v>1.14</v>
      </c>
      <c r="X1155" t="n">
        <v>0.08</v>
      </c>
      <c r="Y1155" t="n">
        <v>1</v>
      </c>
      <c r="Z1155" t="n">
        <v>10</v>
      </c>
    </row>
    <row r="1156">
      <c r="A1156" t="n">
        <v>84</v>
      </c>
      <c r="B1156" t="n">
        <v>135</v>
      </c>
      <c r="C1156" t="inlineStr">
        <is>
          <t xml:space="preserve">CONCLUIDO	</t>
        </is>
      </c>
      <c r="D1156" t="n">
        <v>10.1223</v>
      </c>
      <c r="E1156" t="n">
        <v>9.880000000000001</v>
      </c>
      <c r="F1156" t="n">
        <v>6.77</v>
      </c>
      <c r="G1156" t="n">
        <v>81.28</v>
      </c>
      <c r="H1156" t="n">
        <v>1.28</v>
      </c>
      <c r="I1156" t="n">
        <v>5</v>
      </c>
      <c r="J1156" t="n">
        <v>305.23</v>
      </c>
      <c r="K1156" t="n">
        <v>59.89</v>
      </c>
      <c r="L1156" t="n">
        <v>22</v>
      </c>
      <c r="M1156" t="n">
        <v>3</v>
      </c>
      <c r="N1156" t="n">
        <v>88.34999999999999</v>
      </c>
      <c r="O1156" t="n">
        <v>37879.74</v>
      </c>
      <c r="P1156" t="n">
        <v>109.75</v>
      </c>
      <c r="Q1156" t="n">
        <v>204.14</v>
      </c>
      <c r="R1156" t="n">
        <v>24.45</v>
      </c>
      <c r="S1156" t="n">
        <v>17.37</v>
      </c>
      <c r="T1156" t="n">
        <v>1443.68</v>
      </c>
      <c r="U1156" t="n">
        <v>0.71</v>
      </c>
      <c r="V1156" t="n">
        <v>0.75</v>
      </c>
      <c r="W1156" t="n">
        <v>1.14</v>
      </c>
      <c r="X1156" t="n">
        <v>0.08</v>
      </c>
      <c r="Y1156" t="n">
        <v>1</v>
      </c>
      <c r="Z1156" t="n">
        <v>10</v>
      </c>
    </row>
    <row r="1157">
      <c r="A1157" t="n">
        <v>85</v>
      </c>
      <c r="B1157" t="n">
        <v>135</v>
      </c>
      <c r="C1157" t="inlineStr">
        <is>
          <t xml:space="preserve">CONCLUIDO	</t>
        </is>
      </c>
      <c r="D1157" t="n">
        <v>10.1237</v>
      </c>
      <c r="E1157" t="n">
        <v>9.880000000000001</v>
      </c>
      <c r="F1157" t="n">
        <v>6.77</v>
      </c>
      <c r="G1157" t="n">
        <v>81.26000000000001</v>
      </c>
      <c r="H1157" t="n">
        <v>1.3</v>
      </c>
      <c r="I1157" t="n">
        <v>5</v>
      </c>
      <c r="J1157" t="n">
        <v>305.77</v>
      </c>
      <c r="K1157" t="n">
        <v>59.89</v>
      </c>
      <c r="L1157" t="n">
        <v>22.25</v>
      </c>
      <c r="M1157" t="n">
        <v>3</v>
      </c>
      <c r="N1157" t="n">
        <v>88.63</v>
      </c>
      <c r="O1157" t="n">
        <v>37945.85</v>
      </c>
      <c r="P1157" t="n">
        <v>109.58</v>
      </c>
      <c r="Q1157" t="n">
        <v>204.14</v>
      </c>
      <c r="R1157" t="n">
        <v>24.46</v>
      </c>
      <c r="S1157" t="n">
        <v>17.37</v>
      </c>
      <c r="T1157" t="n">
        <v>1448.82</v>
      </c>
      <c r="U1157" t="n">
        <v>0.71</v>
      </c>
      <c r="V1157" t="n">
        <v>0.75</v>
      </c>
      <c r="W1157" t="n">
        <v>1.14</v>
      </c>
      <c r="X1157" t="n">
        <v>0.08</v>
      </c>
      <c r="Y1157" t="n">
        <v>1</v>
      </c>
      <c r="Z1157" t="n">
        <v>10</v>
      </c>
    </row>
    <row r="1158">
      <c r="A1158" t="n">
        <v>86</v>
      </c>
      <c r="B1158" t="n">
        <v>135</v>
      </c>
      <c r="C1158" t="inlineStr">
        <is>
          <t xml:space="preserve">CONCLUIDO	</t>
        </is>
      </c>
      <c r="D1158" t="n">
        <v>10.1229</v>
      </c>
      <c r="E1158" t="n">
        <v>9.880000000000001</v>
      </c>
      <c r="F1158" t="n">
        <v>6.77</v>
      </c>
      <c r="G1158" t="n">
        <v>81.27</v>
      </c>
      <c r="H1158" t="n">
        <v>1.31</v>
      </c>
      <c r="I1158" t="n">
        <v>5</v>
      </c>
      <c r="J1158" t="n">
        <v>306.31</v>
      </c>
      <c r="K1158" t="n">
        <v>59.89</v>
      </c>
      <c r="L1158" t="n">
        <v>22.5</v>
      </c>
      <c r="M1158" t="n">
        <v>3</v>
      </c>
      <c r="N1158" t="n">
        <v>88.92</v>
      </c>
      <c r="O1158" t="n">
        <v>38012.07</v>
      </c>
      <c r="P1158" t="n">
        <v>109.58</v>
      </c>
      <c r="Q1158" t="n">
        <v>204.14</v>
      </c>
      <c r="R1158" t="n">
        <v>24.37</v>
      </c>
      <c r="S1158" t="n">
        <v>17.37</v>
      </c>
      <c r="T1158" t="n">
        <v>1404.58</v>
      </c>
      <c r="U1158" t="n">
        <v>0.71</v>
      </c>
      <c r="V1158" t="n">
        <v>0.75</v>
      </c>
      <c r="W1158" t="n">
        <v>1.14</v>
      </c>
      <c r="X1158" t="n">
        <v>0.08</v>
      </c>
      <c r="Y1158" t="n">
        <v>1</v>
      </c>
      <c r="Z1158" t="n">
        <v>10</v>
      </c>
    </row>
    <row r="1159">
      <c r="A1159" t="n">
        <v>87</v>
      </c>
      <c r="B1159" t="n">
        <v>135</v>
      </c>
      <c r="C1159" t="inlineStr">
        <is>
          <t xml:space="preserve">CONCLUIDO	</t>
        </is>
      </c>
      <c r="D1159" t="n">
        <v>10.1303</v>
      </c>
      <c r="E1159" t="n">
        <v>9.869999999999999</v>
      </c>
      <c r="F1159" t="n">
        <v>6.77</v>
      </c>
      <c r="G1159" t="n">
        <v>81.19</v>
      </c>
      <c r="H1159" t="n">
        <v>1.32</v>
      </c>
      <c r="I1159" t="n">
        <v>5</v>
      </c>
      <c r="J1159" t="n">
        <v>306.84</v>
      </c>
      <c r="K1159" t="n">
        <v>59.89</v>
      </c>
      <c r="L1159" t="n">
        <v>22.75</v>
      </c>
      <c r="M1159" t="n">
        <v>3</v>
      </c>
      <c r="N1159" t="n">
        <v>89.20999999999999</v>
      </c>
      <c r="O1159" t="n">
        <v>38078.42</v>
      </c>
      <c r="P1159" t="n">
        <v>109.29</v>
      </c>
      <c r="Q1159" t="n">
        <v>204.14</v>
      </c>
      <c r="R1159" t="n">
        <v>24.14</v>
      </c>
      <c r="S1159" t="n">
        <v>17.37</v>
      </c>
      <c r="T1159" t="n">
        <v>1289.42</v>
      </c>
      <c r="U1159" t="n">
        <v>0.72</v>
      </c>
      <c r="V1159" t="n">
        <v>0.75</v>
      </c>
      <c r="W1159" t="n">
        <v>1.14</v>
      </c>
      <c r="X1159" t="n">
        <v>0.07000000000000001</v>
      </c>
      <c r="Y1159" t="n">
        <v>1</v>
      </c>
      <c r="Z1159" t="n">
        <v>10</v>
      </c>
    </row>
    <row r="1160">
      <c r="A1160" t="n">
        <v>88</v>
      </c>
      <c r="B1160" t="n">
        <v>135</v>
      </c>
      <c r="C1160" t="inlineStr">
        <is>
          <t xml:space="preserve">CONCLUIDO	</t>
        </is>
      </c>
      <c r="D1160" t="n">
        <v>10.1309</v>
      </c>
      <c r="E1160" t="n">
        <v>9.869999999999999</v>
      </c>
      <c r="F1160" t="n">
        <v>6.76</v>
      </c>
      <c r="G1160" t="n">
        <v>81.18000000000001</v>
      </c>
      <c r="H1160" t="n">
        <v>1.33</v>
      </c>
      <c r="I1160" t="n">
        <v>5</v>
      </c>
      <c r="J1160" t="n">
        <v>307.38</v>
      </c>
      <c r="K1160" t="n">
        <v>59.89</v>
      </c>
      <c r="L1160" t="n">
        <v>23</v>
      </c>
      <c r="M1160" t="n">
        <v>3</v>
      </c>
      <c r="N1160" t="n">
        <v>89.5</v>
      </c>
      <c r="O1160" t="n">
        <v>38144.9</v>
      </c>
      <c r="P1160" t="n">
        <v>109.05</v>
      </c>
      <c r="Q1160" t="n">
        <v>204.14</v>
      </c>
      <c r="R1160" t="n">
        <v>24.13</v>
      </c>
      <c r="S1160" t="n">
        <v>17.37</v>
      </c>
      <c r="T1160" t="n">
        <v>1281.33</v>
      </c>
      <c r="U1160" t="n">
        <v>0.72</v>
      </c>
      <c r="V1160" t="n">
        <v>0.75</v>
      </c>
      <c r="W1160" t="n">
        <v>1.14</v>
      </c>
      <c r="X1160" t="n">
        <v>0.07000000000000001</v>
      </c>
      <c r="Y1160" t="n">
        <v>1</v>
      </c>
      <c r="Z1160" t="n">
        <v>10</v>
      </c>
    </row>
    <row r="1161">
      <c r="A1161" t="n">
        <v>89</v>
      </c>
      <c r="B1161" t="n">
        <v>135</v>
      </c>
      <c r="C1161" t="inlineStr">
        <is>
          <t xml:space="preserve">CONCLUIDO	</t>
        </is>
      </c>
      <c r="D1161" t="n">
        <v>10.136</v>
      </c>
      <c r="E1161" t="n">
        <v>9.869999999999999</v>
      </c>
      <c r="F1161" t="n">
        <v>6.76</v>
      </c>
      <c r="G1161" t="n">
        <v>81.12</v>
      </c>
      <c r="H1161" t="n">
        <v>1.35</v>
      </c>
      <c r="I1161" t="n">
        <v>5</v>
      </c>
      <c r="J1161" t="n">
        <v>307.92</v>
      </c>
      <c r="K1161" t="n">
        <v>59.89</v>
      </c>
      <c r="L1161" t="n">
        <v>23.25</v>
      </c>
      <c r="M1161" t="n">
        <v>3</v>
      </c>
      <c r="N1161" t="n">
        <v>89.79000000000001</v>
      </c>
      <c r="O1161" t="n">
        <v>38211.5</v>
      </c>
      <c r="P1161" t="n">
        <v>108.76</v>
      </c>
      <c r="Q1161" t="n">
        <v>204.14</v>
      </c>
      <c r="R1161" t="n">
        <v>24.03</v>
      </c>
      <c r="S1161" t="n">
        <v>17.37</v>
      </c>
      <c r="T1161" t="n">
        <v>1231.96</v>
      </c>
      <c r="U1161" t="n">
        <v>0.72</v>
      </c>
      <c r="V1161" t="n">
        <v>0.76</v>
      </c>
      <c r="W1161" t="n">
        <v>1.14</v>
      </c>
      <c r="X1161" t="n">
        <v>0.07000000000000001</v>
      </c>
      <c r="Y1161" t="n">
        <v>1</v>
      </c>
      <c r="Z1161" t="n">
        <v>10</v>
      </c>
    </row>
    <row r="1162">
      <c r="A1162" t="n">
        <v>90</v>
      </c>
      <c r="B1162" t="n">
        <v>135</v>
      </c>
      <c r="C1162" t="inlineStr">
        <is>
          <t xml:space="preserve">CONCLUIDO	</t>
        </is>
      </c>
      <c r="D1162" t="n">
        <v>10.1337</v>
      </c>
      <c r="E1162" t="n">
        <v>9.869999999999999</v>
      </c>
      <c r="F1162" t="n">
        <v>6.76</v>
      </c>
      <c r="G1162" t="n">
        <v>81.15000000000001</v>
      </c>
      <c r="H1162" t="n">
        <v>1.36</v>
      </c>
      <c r="I1162" t="n">
        <v>5</v>
      </c>
      <c r="J1162" t="n">
        <v>308.46</v>
      </c>
      <c r="K1162" t="n">
        <v>59.89</v>
      </c>
      <c r="L1162" t="n">
        <v>23.5</v>
      </c>
      <c r="M1162" t="n">
        <v>3</v>
      </c>
      <c r="N1162" t="n">
        <v>90.08</v>
      </c>
      <c r="O1162" t="n">
        <v>38278.23</v>
      </c>
      <c r="P1162" t="n">
        <v>108.59</v>
      </c>
      <c r="Q1162" t="n">
        <v>204.14</v>
      </c>
      <c r="R1162" t="n">
        <v>24.03</v>
      </c>
      <c r="S1162" t="n">
        <v>17.37</v>
      </c>
      <c r="T1162" t="n">
        <v>1233.48</v>
      </c>
      <c r="U1162" t="n">
        <v>0.72</v>
      </c>
      <c r="V1162" t="n">
        <v>0.76</v>
      </c>
      <c r="W1162" t="n">
        <v>1.14</v>
      </c>
      <c r="X1162" t="n">
        <v>0.07000000000000001</v>
      </c>
      <c r="Y1162" t="n">
        <v>1</v>
      </c>
      <c r="Z1162" t="n">
        <v>10</v>
      </c>
    </row>
    <row r="1163">
      <c r="A1163" t="n">
        <v>91</v>
      </c>
      <c r="B1163" t="n">
        <v>135</v>
      </c>
      <c r="C1163" t="inlineStr">
        <is>
          <t xml:space="preserve">CONCLUIDO	</t>
        </is>
      </c>
      <c r="D1163" t="n">
        <v>10.1269</v>
      </c>
      <c r="E1163" t="n">
        <v>9.869999999999999</v>
      </c>
      <c r="F1163" t="n">
        <v>6.77</v>
      </c>
      <c r="G1163" t="n">
        <v>81.23</v>
      </c>
      <c r="H1163" t="n">
        <v>1.37</v>
      </c>
      <c r="I1163" t="n">
        <v>5</v>
      </c>
      <c r="J1163" t="n">
        <v>309.01</v>
      </c>
      <c r="K1163" t="n">
        <v>59.89</v>
      </c>
      <c r="L1163" t="n">
        <v>23.75</v>
      </c>
      <c r="M1163" t="n">
        <v>3</v>
      </c>
      <c r="N1163" t="n">
        <v>90.37</v>
      </c>
      <c r="O1163" t="n">
        <v>38345.09</v>
      </c>
      <c r="P1163" t="n">
        <v>108.41</v>
      </c>
      <c r="Q1163" t="n">
        <v>204.16</v>
      </c>
      <c r="R1163" t="n">
        <v>24.23</v>
      </c>
      <c r="S1163" t="n">
        <v>17.37</v>
      </c>
      <c r="T1163" t="n">
        <v>1333.77</v>
      </c>
      <c r="U1163" t="n">
        <v>0.72</v>
      </c>
      <c r="V1163" t="n">
        <v>0.75</v>
      </c>
      <c r="W1163" t="n">
        <v>1.14</v>
      </c>
      <c r="X1163" t="n">
        <v>0.08</v>
      </c>
      <c r="Y1163" t="n">
        <v>1</v>
      </c>
      <c r="Z1163" t="n">
        <v>10</v>
      </c>
    </row>
    <row r="1164">
      <c r="A1164" t="n">
        <v>92</v>
      </c>
      <c r="B1164" t="n">
        <v>135</v>
      </c>
      <c r="C1164" t="inlineStr">
        <is>
          <t xml:space="preserve">CONCLUIDO	</t>
        </is>
      </c>
      <c r="D1164" t="n">
        <v>10.1311</v>
      </c>
      <c r="E1164" t="n">
        <v>9.869999999999999</v>
      </c>
      <c r="F1164" t="n">
        <v>6.76</v>
      </c>
      <c r="G1164" t="n">
        <v>81.18000000000001</v>
      </c>
      <c r="H1164" t="n">
        <v>1.38</v>
      </c>
      <c r="I1164" t="n">
        <v>5</v>
      </c>
      <c r="J1164" t="n">
        <v>309.55</v>
      </c>
      <c r="K1164" t="n">
        <v>59.89</v>
      </c>
      <c r="L1164" t="n">
        <v>24</v>
      </c>
      <c r="M1164" t="n">
        <v>3</v>
      </c>
      <c r="N1164" t="n">
        <v>90.66</v>
      </c>
      <c r="O1164" t="n">
        <v>38412.07</v>
      </c>
      <c r="P1164" t="n">
        <v>108.14</v>
      </c>
      <c r="Q1164" t="n">
        <v>204.14</v>
      </c>
      <c r="R1164" t="n">
        <v>24.14</v>
      </c>
      <c r="S1164" t="n">
        <v>17.37</v>
      </c>
      <c r="T1164" t="n">
        <v>1287.6</v>
      </c>
      <c r="U1164" t="n">
        <v>0.72</v>
      </c>
      <c r="V1164" t="n">
        <v>0.75</v>
      </c>
      <c r="W1164" t="n">
        <v>1.14</v>
      </c>
      <c r="X1164" t="n">
        <v>0.07000000000000001</v>
      </c>
      <c r="Y1164" t="n">
        <v>1</v>
      </c>
      <c r="Z1164" t="n">
        <v>10</v>
      </c>
    </row>
    <row r="1165">
      <c r="A1165" t="n">
        <v>93</v>
      </c>
      <c r="B1165" t="n">
        <v>135</v>
      </c>
      <c r="C1165" t="inlineStr">
        <is>
          <t xml:space="preserve">CONCLUIDO	</t>
        </is>
      </c>
      <c r="D1165" t="n">
        <v>10.1269</v>
      </c>
      <c r="E1165" t="n">
        <v>9.869999999999999</v>
      </c>
      <c r="F1165" t="n">
        <v>6.77</v>
      </c>
      <c r="G1165" t="n">
        <v>81.23</v>
      </c>
      <c r="H1165" t="n">
        <v>1.39</v>
      </c>
      <c r="I1165" t="n">
        <v>5</v>
      </c>
      <c r="J1165" t="n">
        <v>310.09</v>
      </c>
      <c r="K1165" t="n">
        <v>59.89</v>
      </c>
      <c r="L1165" t="n">
        <v>24.25</v>
      </c>
      <c r="M1165" t="n">
        <v>3</v>
      </c>
      <c r="N1165" t="n">
        <v>90.95999999999999</v>
      </c>
      <c r="O1165" t="n">
        <v>38479.19</v>
      </c>
      <c r="P1165" t="n">
        <v>108.17</v>
      </c>
      <c r="Q1165" t="n">
        <v>204.16</v>
      </c>
      <c r="R1165" t="n">
        <v>24.28</v>
      </c>
      <c r="S1165" t="n">
        <v>17.37</v>
      </c>
      <c r="T1165" t="n">
        <v>1357.19</v>
      </c>
      <c r="U1165" t="n">
        <v>0.72</v>
      </c>
      <c r="V1165" t="n">
        <v>0.75</v>
      </c>
      <c r="W1165" t="n">
        <v>1.14</v>
      </c>
      <c r="X1165" t="n">
        <v>0.08</v>
      </c>
      <c r="Y1165" t="n">
        <v>1</v>
      </c>
      <c r="Z1165" t="n">
        <v>10</v>
      </c>
    </row>
    <row r="1166">
      <c r="A1166" t="n">
        <v>94</v>
      </c>
      <c r="B1166" t="n">
        <v>135</v>
      </c>
      <c r="C1166" t="inlineStr">
        <is>
          <t xml:space="preserve">CONCLUIDO	</t>
        </is>
      </c>
      <c r="D1166" t="n">
        <v>10.1252</v>
      </c>
      <c r="E1166" t="n">
        <v>9.880000000000001</v>
      </c>
      <c r="F1166" t="n">
        <v>6.77</v>
      </c>
      <c r="G1166" t="n">
        <v>81.25</v>
      </c>
      <c r="H1166" t="n">
        <v>1.41</v>
      </c>
      <c r="I1166" t="n">
        <v>5</v>
      </c>
      <c r="J1166" t="n">
        <v>310.64</v>
      </c>
      <c r="K1166" t="n">
        <v>59.89</v>
      </c>
      <c r="L1166" t="n">
        <v>24.5</v>
      </c>
      <c r="M1166" t="n">
        <v>3</v>
      </c>
      <c r="N1166" t="n">
        <v>91.25</v>
      </c>
      <c r="O1166" t="n">
        <v>38546.43</v>
      </c>
      <c r="P1166" t="n">
        <v>108.16</v>
      </c>
      <c r="Q1166" t="n">
        <v>204.14</v>
      </c>
      <c r="R1166" t="n">
        <v>24.32</v>
      </c>
      <c r="S1166" t="n">
        <v>17.37</v>
      </c>
      <c r="T1166" t="n">
        <v>1376.49</v>
      </c>
      <c r="U1166" t="n">
        <v>0.71</v>
      </c>
      <c r="V1166" t="n">
        <v>0.75</v>
      </c>
      <c r="W1166" t="n">
        <v>1.14</v>
      </c>
      <c r="X1166" t="n">
        <v>0.08</v>
      </c>
      <c r="Y1166" t="n">
        <v>1</v>
      </c>
      <c r="Z1166" t="n">
        <v>10</v>
      </c>
    </row>
    <row r="1167">
      <c r="A1167" t="n">
        <v>95</v>
      </c>
      <c r="B1167" t="n">
        <v>135</v>
      </c>
      <c r="C1167" t="inlineStr">
        <is>
          <t xml:space="preserve">CONCLUIDO	</t>
        </is>
      </c>
      <c r="D1167" t="n">
        <v>10.1215</v>
      </c>
      <c r="E1167" t="n">
        <v>9.880000000000001</v>
      </c>
      <c r="F1167" t="n">
        <v>6.77</v>
      </c>
      <c r="G1167" t="n">
        <v>81.29000000000001</v>
      </c>
      <c r="H1167" t="n">
        <v>1.42</v>
      </c>
      <c r="I1167" t="n">
        <v>5</v>
      </c>
      <c r="J1167" t="n">
        <v>311.19</v>
      </c>
      <c r="K1167" t="n">
        <v>59.89</v>
      </c>
      <c r="L1167" t="n">
        <v>24.75</v>
      </c>
      <c r="M1167" t="n">
        <v>3</v>
      </c>
      <c r="N1167" t="n">
        <v>91.55</v>
      </c>
      <c r="O1167" t="n">
        <v>38613.8</v>
      </c>
      <c r="P1167" t="n">
        <v>108.1</v>
      </c>
      <c r="Q1167" t="n">
        <v>204.14</v>
      </c>
      <c r="R1167" t="n">
        <v>24.42</v>
      </c>
      <c r="S1167" t="n">
        <v>17.37</v>
      </c>
      <c r="T1167" t="n">
        <v>1425.02</v>
      </c>
      <c r="U1167" t="n">
        <v>0.71</v>
      </c>
      <c r="V1167" t="n">
        <v>0.75</v>
      </c>
      <c r="W1167" t="n">
        <v>1.15</v>
      </c>
      <c r="X1167" t="n">
        <v>0.08</v>
      </c>
      <c r="Y1167" t="n">
        <v>1</v>
      </c>
      <c r="Z1167" t="n">
        <v>10</v>
      </c>
    </row>
    <row r="1168">
      <c r="A1168" t="n">
        <v>96</v>
      </c>
      <c r="B1168" t="n">
        <v>135</v>
      </c>
      <c r="C1168" t="inlineStr">
        <is>
          <t xml:space="preserve">CONCLUIDO	</t>
        </is>
      </c>
      <c r="D1168" t="n">
        <v>10.1272</v>
      </c>
      <c r="E1168" t="n">
        <v>9.869999999999999</v>
      </c>
      <c r="F1168" t="n">
        <v>6.77</v>
      </c>
      <c r="G1168" t="n">
        <v>81.22</v>
      </c>
      <c r="H1168" t="n">
        <v>1.43</v>
      </c>
      <c r="I1168" t="n">
        <v>5</v>
      </c>
      <c r="J1168" t="n">
        <v>311.73</v>
      </c>
      <c r="K1168" t="n">
        <v>59.89</v>
      </c>
      <c r="L1168" t="n">
        <v>25</v>
      </c>
      <c r="M1168" t="n">
        <v>3</v>
      </c>
      <c r="N1168" t="n">
        <v>91.84999999999999</v>
      </c>
      <c r="O1168" t="n">
        <v>38681.31</v>
      </c>
      <c r="P1168" t="n">
        <v>107.83</v>
      </c>
      <c r="Q1168" t="n">
        <v>204.14</v>
      </c>
      <c r="R1168" t="n">
        <v>24.36</v>
      </c>
      <c r="S1168" t="n">
        <v>17.37</v>
      </c>
      <c r="T1168" t="n">
        <v>1395.36</v>
      </c>
      <c r="U1168" t="n">
        <v>0.71</v>
      </c>
      <c r="V1168" t="n">
        <v>0.75</v>
      </c>
      <c r="W1168" t="n">
        <v>1.14</v>
      </c>
      <c r="X1168" t="n">
        <v>0.08</v>
      </c>
      <c r="Y1168" t="n">
        <v>1</v>
      </c>
      <c r="Z1168" t="n">
        <v>10</v>
      </c>
    </row>
    <row r="1169">
      <c r="A1169" t="n">
        <v>97</v>
      </c>
      <c r="B1169" t="n">
        <v>135</v>
      </c>
      <c r="C1169" t="inlineStr">
        <is>
          <t xml:space="preserve">CONCLUIDO	</t>
        </is>
      </c>
      <c r="D1169" t="n">
        <v>10.1291</v>
      </c>
      <c r="E1169" t="n">
        <v>9.869999999999999</v>
      </c>
      <c r="F1169" t="n">
        <v>6.77</v>
      </c>
      <c r="G1169" t="n">
        <v>81.2</v>
      </c>
      <c r="H1169" t="n">
        <v>1.44</v>
      </c>
      <c r="I1169" t="n">
        <v>5</v>
      </c>
      <c r="J1169" t="n">
        <v>312.28</v>
      </c>
      <c r="K1169" t="n">
        <v>59.89</v>
      </c>
      <c r="L1169" t="n">
        <v>25.25</v>
      </c>
      <c r="M1169" t="n">
        <v>3</v>
      </c>
      <c r="N1169" t="n">
        <v>92.15000000000001</v>
      </c>
      <c r="O1169" t="n">
        <v>38749.07</v>
      </c>
      <c r="P1169" t="n">
        <v>107.53</v>
      </c>
      <c r="Q1169" t="n">
        <v>204.14</v>
      </c>
      <c r="R1169" t="n">
        <v>24.17</v>
      </c>
      <c r="S1169" t="n">
        <v>17.37</v>
      </c>
      <c r="T1169" t="n">
        <v>1301.3</v>
      </c>
      <c r="U1169" t="n">
        <v>0.72</v>
      </c>
      <c r="V1169" t="n">
        <v>0.75</v>
      </c>
      <c r="W1169" t="n">
        <v>1.14</v>
      </c>
      <c r="X1169" t="n">
        <v>0.08</v>
      </c>
      <c r="Y1169" t="n">
        <v>1</v>
      </c>
      <c r="Z1169" t="n">
        <v>10</v>
      </c>
    </row>
    <row r="1170">
      <c r="A1170" t="n">
        <v>98</v>
      </c>
      <c r="B1170" t="n">
        <v>135</v>
      </c>
      <c r="C1170" t="inlineStr">
        <is>
          <t xml:space="preserve">CONCLUIDO	</t>
        </is>
      </c>
      <c r="D1170" t="n">
        <v>10.2061</v>
      </c>
      <c r="E1170" t="n">
        <v>9.800000000000001</v>
      </c>
      <c r="F1170" t="n">
        <v>6.74</v>
      </c>
      <c r="G1170" t="n">
        <v>101.14</v>
      </c>
      <c r="H1170" t="n">
        <v>1.45</v>
      </c>
      <c r="I1170" t="n">
        <v>4</v>
      </c>
      <c r="J1170" t="n">
        <v>312.83</v>
      </c>
      <c r="K1170" t="n">
        <v>59.89</v>
      </c>
      <c r="L1170" t="n">
        <v>25.5</v>
      </c>
      <c r="M1170" t="n">
        <v>2</v>
      </c>
      <c r="N1170" t="n">
        <v>92.44</v>
      </c>
      <c r="O1170" t="n">
        <v>38816.85</v>
      </c>
      <c r="P1170" t="n">
        <v>106.84</v>
      </c>
      <c r="Q1170" t="n">
        <v>204.14</v>
      </c>
      <c r="R1170" t="n">
        <v>23.47</v>
      </c>
      <c r="S1170" t="n">
        <v>17.37</v>
      </c>
      <c r="T1170" t="n">
        <v>955.13</v>
      </c>
      <c r="U1170" t="n">
        <v>0.74</v>
      </c>
      <c r="V1170" t="n">
        <v>0.76</v>
      </c>
      <c r="W1170" t="n">
        <v>1.14</v>
      </c>
      <c r="X1170" t="n">
        <v>0.05</v>
      </c>
      <c r="Y1170" t="n">
        <v>1</v>
      </c>
      <c r="Z1170" t="n">
        <v>10</v>
      </c>
    </row>
    <row r="1171">
      <c r="A1171" t="n">
        <v>99</v>
      </c>
      <c r="B1171" t="n">
        <v>135</v>
      </c>
      <c r="C1171" t="inlineStr">
        <is>
          <t xml:space="preserve">CONCLUIDO	</t>
        </is>
      </c>
      <c r="D1171" t="n">
        <v>10.2061</v>
      </c>
      <c r="E1171" t="n">
        <v>9.800000000000001</v>
      </c>
      <c r="F1171" t="n">
        <v>6.74</v>
      </c>
      <c r="G1171" t="n">
        <v>101.14</v>
      </c>
      <c r="H1171" t="n">
        <v>1.46</v>
      </c>
      <c r="I1171" t="n">
        <v>4</v>
      </c>
      <c r="J1171" t="n">
        <v>313.38</v>
      </c>
      <c r="K1171" t="n">
        <v>59.89</v>
      </c>
      <c r="L1171" t="n">
        <v>25.75</v>
      </c>
      <c r="M1171" t="n">
        <v>2</v>
      </c>
      <c r="N1171" t="n">
        <v>92.75</v>
      </c>
      <c r="O1171" t="n">
        <v>38884.75</v>
      </c>
      <c r="P1171" t="n">
        <v>106.85</v>
      </c>
      <c r="Q1171" t="n">
        <v>204.14</v>
      </c>
      <c r="R1171" t="n">
        <v>23.44</v>
      </c>
      <c r="S1171" t="n">
        <v>17.37</v>
      </c>
      <c r="T1171" t="n">
        <v>944.83</v>
      </c>
      <c r="U1171" t="n">
        <v>0.74</v>
      </c>
      <c r="V1171" t="n">
        <v>0.76</v>
      </c>
      <c r="W1171" t="n">
        <v>1.14</v>
      </c>
      <c r="X1171" t="n">
        <v>0.05</v>
      </c>
      <c r="Y1171" t="n">
        <v>1</v>
      </c>
      <c r="Z1171" t="n">
        <v>10</v>
      </c>
    </row>
    <row r="1172">
      <c r="A1172" t="n">
        <v>100</v>
      </c>
      <c r="B1172" t="n">
        <v>135</v>
      </c>
      <c r="C1172" t="inlineStr">
        <is>
          <t xml:space="preserve">CONCLUIDO	</t>
        </is>
      </c>
      <c r="D1172" t="n">
        <v>10.2015</v>
      </c>
      <c r="E1172" t="n">
        <v>9.800000000000001</v>
      </c>
      <c r="F1172" t="n">
        <v>6.75</v>
      </c>
      <c r="G1172" t="n">
        <v>101.21</v>
      </c>
      <c r="H1172" t="n">
        <v>1.48</v>
      </c>
      <c r="I1172" t="n">
        <v>4</v>
      </c>
      <c r="J1172" t="n">
        <v>313.93</v>
      </c>
      <c r="K1172" t="n">
        <v>59.89</v>
      </c>
      <c r="L1172" t="n">
        <v>26</v>
      </c>
      <c r="M1172" t="n">
        <v>2</v>
      </c>
      <c r="N1172" t="n">
        <v>93.05</v>
      </c>
      <c r="O1172" t="n">
        <v>38952.8</v>
      </c>
      <c r="P1172" t="n">
        <v>107.09</v>
      </c>
      <c r="Q1172" t="n">
        <v>204.15</v>
      </c>
      <c r="R1172" t="n">
        <v>23.48</v>
      </c>
      <c r="S1172" t="n">
        <v>17.37</v>
      </c>
      <c r="T1172" t="n">
        <v>964</v>
      </c>
      <c r="U1172" t="n">
        <v>0.74</v>
      </c>
      <c r="V1172" t="n">
        <v>0.76</v>
      </c>
      <c r="W1172" t="n">
        <v>1.15</v>
      </c>
      <c r="X1172" t="n">
        <v>0.06</v>
      </c>
      <c r="Y1172" t="n">
        <v>1</v>
      </c>
      <c r="Z1172" t="n">
        <v>10</v>
      </c>
    </row>
    <row r="1173">
      <c r="A1173" t="n">
        <v>101</v>
      </c>
      <c r="B1173" t="n">
        <v>135</v>
      </c>
      <c r="C1173" t="inlineStr">
        <is>
          <t xml:space="preserve">CONCLUIDO	</t>
        </is>
      </c>
      <c r="D1173" t="n">
        <v>10.2003</v>
      </c>
      <c r="E1173" t="n">
        <v>9.800000000000001</v>
      </c>
      <c r="F1173" t="n">
        <v>6.75</v>
      </c>
      <c r="G1173" t="n">
        <v>101.22</v>
      </c>
      <c r="H1173" t="n">
        <v>1.49</v>
      </c>
      <c r="I1173" t="n">
        <v>4</v>
      </c>
      <c r="J1173" t="n">
        <v>314.49</v>
      </c>
      <c r="K1173" t="n">
        <v>59.89</v>
      </c>
      <c r="L1173" t="n">
        <v>26.25</v>
      </c>
      <c r="M1173" t="n">
        <v>2</v>
      </c>
      <c r="N1173" t="n">
        <v>93.34999999999999</v>
      </c>
      <c r="O1173" t="n">
        <v>39020.97</v>
      </c>
      <c r="P1173" t="n">
        <v>107.18</v>
      </c>
      <c r="Q1173" t="n">
        <v>204.15</v>
      </c>
      <c r="R1173" t="n">
        <v>23.55</v>
      </c>
      <c r="S1173" t="n">
        <v>17.37</v>
      </c>
      <c r="T1173" t="n">
        <v>996.87</v>
      </c>
      <c r="U1173" t="n">
        <v>0.74</v>
      </c>
      <c r="V1173" t="n">
        <v>0.76</v>
      </c>
      <c r="W1173" t="n">
        <v>1.14</v>
      </c>
      <c r="X1173" t="n">
        <v>0.06</v>
      </c>
      <c r="Y1173" t="n">
        <v>1</v>
      </c>
      <c r="Z1173" t="n">
        <v>10</v>
      </c>
    </row>
    <row r="1174">
      <c r="A1174" t="n">
        <v>102</v>
      </c>
      <c r="B1174" t="n">
        <v>135</v>
      </c>
      <c r="C1174" t="inlineStr">
        <is>
          <t xml:space="preserve">CONCLUIDO	</t>
        </is>
      </c>
      <c r="D1174" t="n">
        <v>10.1977</v>
      </c>
      <c r="E1174" t="n">
        <v>9.81</v>
      </c>
      <c r="F1174" t="n">
        <v>6.75</v>
      </c>
      <c r="G1174" t="n">
        <v>101.26</v>
      </c>
      <c r="H1174" t="n">
        <v>1.5</v>
      </c>
      <c r="I1174" t="n">
        <v>4</v>
      </c>
      <c r="J1174" t="n">
        <v>315.04</v>
      </c>
      <c r="K1174" t="n">
        <v>59.89</v>
      </c>
      <c r="L1174" t="n">
        <v>26.5</v>
      </c>
      <c r="M1174" t="n">
        <v>2</v>
      </c>
      <c r="N1174" t="n">
        <v>93.65000000000001</v>
      </c>
      <c r="O1174" t="n">
        <v>39089.29</v>
      </c>
      <c r="P1174" t="n">
        <v>107.4</v>
      </c>
      <c r="Q1174" t="n">
        <v>204.15</v>
      </c>
      <c r="R1174" t="n">
        <v>23.66</v>
      </c>
      <c r="S1174" t="n">
        <v>17.37</v>
      </c>
      <c r="T1174" t="n">
        <v>1053.4</v>
      </c>
      <c r="U1174" t="n">
        <v>0.73</v>
      </c>
      <c r="V1174" t="n">
        <v>0.76</v>
      </c>
      <c r="W1174" t="n">
        <v>1.14</v>
      </c>
      <c r="X1174" t="n">
        <v>0.06</v>
      </c>
      <c r="Y1174" t="n">
        <v>1</v>
      </c>
      <c r="Z1174" t="n">
        <v>10</v>
      </c>
    </row>
    <row r="1175">
      <c r="A1175" t="n">
        <v>103</v>
      </c>
      <c r="B1175" t="n">
        <v>135</v>
      </c>
      <c r="C1175" t="inlineStr">
        <is>
          <t xml:space="preserve">CONCLUIDO	</t>
        </is>
      </c>
      <c r="D1175" t="n">
        <v>10.2006</v>
      </c>
      <c r="E1175" t="n">
        <v>9.800000000000001</v>
      </c>
      <c r="F1175" t="n">
        <v>6.75</v>
      </c>
      <c r="G1175" t="n">
        <v>101.22</v>
      </c>
      <c r="H1175" t="n">
        <v>1.51</v>
      </c>
      <c r="I1175" t="n">
        <v>4</v>
      </c>
      <c r="J1175" t="n">
        <v>315.6</v>
      </c>
      <c r="K1175" t="n">
        <v>59.89</v>
      </c>
      <c r="L1175" t="n">
        <v>26.75</v>
      </c>
      <c r="M1175" t="n">
        <v>2</v>
      </c>
      <c r="N1175" t="n">
        <v>93.95999999999999</v>
      </c>
      <c r="O1175" t="n">
        <v>39157.74</v>
      </c>
      <c r="P1175" t="n">
        <v>107.49</v>
      </c>
      <c r="Q1175" t="n">
        <v>204.14</v>
      </c>
      <c r="R1175" t="n">
        <v>23.65</v>
      </c>
      <c r="S1175" t="n">
        <v>17.37</v>
      </c>
      <c r="T1175" t="n">
        <v>1046.44</v>
      </c>
      <c r="U1175" t="n">
        <v>0.73</v>
      </c>
      <c r="V1175" t="n">
        <v>0.76</v>
      </c>
      <c r="W1175" t="n">
        <v>1.14</v>
      </c>
      <c r="X1175" t="n">
        <v>0.06</v>
      </c>
      <c r="Y1175" t="n">
        <v>1</v>
      </c>
      <c r="Z1175" t="n">
        <v>10</v>
      </c>
    </row>
    <row r="1176">
      <c r="A1176" t="n">
        <v>104</v>
      </c>
      <c r="B1176" t="n">
        <v>135</v>
      </c>
      <c r="C1176" t="inlineStr">
        <is>
          <t xml:space="preserve">CONCLUIDO	</t>
        </is>
      </c>
      <c r="D1176" t="n">
        <v>10.1983</v>
      </c>
      <c r="E1176" t="n">
        <v>9.81</v>
      </c>
      <c r="F1176" t="n">
        <v>6.75</v>
      </c>
      <c r="G1176" t="n">
        <v>101.25</v>
      </c>
      <c r="H1176" t="n">
        <v>1.52</v>
      </c>
      <c r="I1176" t="n">
        <v>4</v>
      </c>
      <c r="J1176" t="n">
        <v>316.15</v>
      </c>
      <c r="K1176" t="n">
        <v>59.89</v>
      </c>
      <c r="L1176" t="n">
        <v>27</v>
      </c>
      <c r="M1176" t="n">
        <v>2</v>
      </c>
      <c r="N1176" t="n">
        <v>94.26000000000001</v>
      </c>
      <c r="O1176" t="n">
        <v>39226.32</v>
      </c>
      <c r="P1176" t="n">
        <v>107.64</v>
      </c>
      <c r="Q1176" t="n">
        <v>204.14</v>
      </c>
      <c r="R1176" t="n">
        <v>23.67</v>
      </c>
      <c r="S1176" t="n">
        <v>17.37</v>
      </c>
      <c r="T1176" t="n">
        <v>1057.67</v>
      </c>
      <c r="U1176" t="n">
        <v>0.73</v>
      </c>
      <c r="V1176" t="n">
        <v>0.76</v>
      </c>
      <c r="W1176" t="n">
        <v>1.14</v>
      </c>
      <c r="X1176" t="n">
        <v>0.06</v>
      </c>
      <c r="Y1176" t="n">
        <v>1</v>
      </c>
      <c r="Z1176" t="n">
        <v>10</v>
      </c>
    </row>
    <row r="1177">
      <c r="A1177" t="n">
        <v>105</v>
      </c>
      <c r="B1177" t="n">
        <v>135</v>
      </c>
      <c r="C1177" t="inlineStr">
        <is>
          <t xml:space="preserve">CONCLUIDO	</t>
        </is>
      </c>
      <c r="D1177" t="n">
        <v>10.1995</v>
      </c>
      <c r="E1177" t="n">
        <v>9.800000000000001</v>
      </c>
      <c r="F1177" t="n">
        <v>6.75</v>
      </c>
      <c r="G1177" t="n">
        <v>101.24</v>
      </c>
      <c r="H1177" t="n">
        <v>1.53</v>
      </c>
      <c r="I1177" t="n">
        <v>4</v>
      </c>
      <c r="J1177" t="n">
        <v>316.71</v>
      </c>
      <c r="K1177" t="n">
        <v>59.89</v>
      </c>
      <c r="L1177" t="n">
        <v>27.25</v>
      </c>
      <c r="M1177" t="n">
        <v>2</v>
      </c>
      <c r="N1177" t="n">
        <v>94.56999999999999</v>
      </c>
      <c r="O1177" t="n">
        <v>39295.05</v>
      </c>
      <c r="P1177" t="n">
        <v>107.74</v>
      </c>
      <c r="Q1177" t="n">
        <v>204.14</v>
      </c>
      <c r="R1177" t="n">
        <v>23.69</v>
      </c>
      <c r="S1177" t="n">
        <v>17.37</v>
      </c>
      <c r="T1177" t="n">
        <v>1069.34</v>
      </c>
      <c r="U1177" t="n">
        <v>0.73</v>
      </c>
      <c r="V1177" t="n">
        <v>0.76</v>
      </c>
      <c r="W1177" t="n">
        <v>1.14</v>
      </c>
      <c r="X1177" t="n">
        <v>0.06</v>
      </c>
      <c r="Y1177" t="n">
        <v>1</v>
      </c>
      <c r="Z1177" t="n">
        <v>10</v>
      </c>
    </row>
    <row r="1178">
      <c r="A1178" t="n">
        <v>106</v>
      </c>
      <c r="B1178" t="n">
        <v>135</v>
      </c>
      <c r="C1178" t="inlineStr">
        <is>
          <t xml:space="preserve">CONCLUIDO	</t>
        </is>
      </c>
      <c r="D1178" t="n">
        <v>10.2026</v>
      </c>
      <c r="E1178" t="n">
        <v>9.800000000000001</v>
      </c>
      <c r="F1178" t="n">
        <v>6.75</v>
      </c>
      <c r="G1178" t="n">
        <v>101.19</v>
      </c>
      <c r="H1178" t="n">
        <v>1.54</v>
      </c>
      <c r="I1178" t="n">
        <v>4</v>
      </c>
      <c r="J1178" t="n">
        <v>317.27</v>
      </c>
      <c r="K1178" t="n">
        <v>59.89</v>
      </c>
      <c r="L1178" t="n">
        <v>27.5</v>
      </c>
      <c r="M1178" t="n">
        <v>2</v>
      </c>
      <c r="N1178" t="n">
        <v>94.88</v>
      </c>
      <c r="O1178" t="n">
        <v>39363.91</v>
      </c>
      <c r="P1178" t="n">
        <v>107.89</v>
      </c>
      <c r="Q1178" t="n">
        <v>204.14</v>
      </c>
      <c r="R1178" t="n">
        <v>23.6</v>
      </c>
      <c r="S1178" t="n">
        <v>17.37</v>
      </c>
      <c r="T1178" t="n">
        <v>1020.38</v>
      </c>
      <c r="U1178" t="n">
        <v>0.74</v>
      </c>
      <c r="V1178" t="n">
        <v>0.76</v>
      </c>
      <c r="W1178" t="n">
        <v>1.14</v>
      </c>
      <c r="X1178" t="n">
        <v>0.06</v>
      </c>
      <c r="Y1178" t="n">
        <v>1</v>
      </c>
      <c r="Z1178" t="n">
        <v>10</v>
      </c>
    </row>
    <row r="1179">
      <c r="A1179" t="n">
        <v>107</v>
      </c>
      <c r="B1179" t="n">
        <v>135</v>
      </c>
      <c r="C1179" t="inlineStr">
        <is>
          <t xml:space="preserve">CONCLUIDO	</t>
        </is>
      </c>
      <c r="D1179" t="n">
        <v>10.2038</v>
      </c>
      <c r="E1179" t="n">
        <v>9.800000000000001</v>
      </c>
      <c r="F1179" t="n">
        <v>6.75</v>
      </c>
      <c r="G1179" t="n">
        <v>101.17</v>
      </c>
      <c r="H1179" t="n">
        <v>1.56</v>
      </c>
      <c r="I1179" t="n">
        <v>4</v>
      </c>
      <c r="J1179" t="n">
        <v>317.83</v>
      </c>
      <c r="K1179" t="n">
        <v>59.89</v>
      </c>
      <c r="L1179" t="n">
        <v>27.75</v>
      </c>
      <c r="M1179" t="n">
        <v>2</v>
      </c>
      <c r="N1179" t="n">
        <v>95.19</v>
      </c>
      <c r="O1179" t="n">
        <v>39432.92</v>
      </c>
      <c r="P1179" t="n">
        <v>107.88</v>
      </c>
      <c r="Q1179" t="n">
        <v>204.14</v>
      </c>
      <c r="R1179" t="n">
        <v>23.52</v>
      </c>
      <c r="S1179" t="n">
        <v>17.37</v>
      </c>
      <c r="T1179" t="n">
        <v>983.67</v>
      </c>
      <c r="U1179" t="n">
        <v>0.74</v>
      </c>
      <c r="V1179" t="n">
        <v>0.76</v>
      </c>
      <c r="W1179" t="n">
        <v>1.14</v>
      </c>
      <c r="X1179" t="n">
        <v>0.05</v>
      </c>
      <c r="Y1179" t="n">
        <v>1</v>
      </c>
      <c r="Z1179" t="n">
        <v>10</v>
      </c>
    </row>
    <row r="1180">
      <c r="A1180" t="n">
        <v>108</v>
      </c>
      <c r="B1180" t="n">
        <v>135</v>
      </c>
      <c r="C1180" t="inlineStr">
        <is>
          <t xml:space="preserve">CONCLUIDO	</t>
        </is>
      </c>
      <c r="D1180" t="n">
        <v>10.2076</v>
      </c>
      <c r="E1180" t="n">
        <v>9.800000000000001</v>
      </c>
      <c r="F1180" t="n">
        <v>6.74</v>
      </c>
      <c r="G1180" t="n">
        <v>101.12</v>
      </c>
      <c r="H1180" t="n">
        <v>1.57</v>
      </c>
      <c r="I1180" t="n">
        <v>4</v>
      </c>
      <c r="J1180" t="n">
        <v>318.39</v>
      </c>
      <c r="K1180" t="n">
        <v>59.89</v>
      </c>
      <c r="L1180" t="n">
        <v>28</v>
      </c>
      <c r="M1180" t="n">
        <v>2</v>
      </c>
      <c r="N1180" t="n">
        <v>95.5</v>
      </c>
      <c r="O1180" t="n">
        <v>39502.07</v>
      </c>
      <c r="P1180" t="n">
        <v>107.98</v>
      </c>
      <c r="Q1180" t="n">
        <v>204.14</v>
      </c>
      <c r="R1180" t="n">
        <v>23.43</v>
      </c>
      <c r="S1180" t="n">
        <v>17.37</v>
      </c>
      <c r="T1180" t="n">
        <v>938.9400000000001</v>
      </c>
      <c r="U1180" t="n">
        <v>0.74</v>
      </c>
      <c r="V1180" t="n">
        <v>0.76</v>
      </c>
      <c r="W1180" t="n">
        <v>1.14</v>
      </c>
      <c r="X1180" t="n">
        <v>0.05</v>
      </c>
      <c r="Y1180" t="n">
        <v>1</v>
      </c>
      <c r="Z1180" t="n">
        <v>10</v>
      </c>
    </row>
    <row r="1181">
      <c r="A1181" t="n">
        <v>109</v>
      </c>
      <c r="B1181" t="n">
        <v>135</v>
      </c>
      <c r="C1181" t="inlineStr">
        <is>
          <t xml:space="preserve">CONCLUIDO	</t>
        </is>
      </c>
      <c r="D1181" t="n">
        <v>10.2006</v>
      </c>
      <c r="E1181" t="n">
        <v>9.800000000000001</v>
      </c>
      <c r="F1181" t="n">
        <v>6.75</v>
      </c>
      <c r="G1181" t="n">
        <v>101.22</v>
      </c>
      <c r="H1181" t="n">
        <v>1.58</v>
      </c>
      <c r="I1181" t="n">
        <v>4</v>
      </c>
      <c r="J1181" t="n">
        <v>318.95</v>
      </c>
      <c r="K1181" t="n">
        <v>59.89</v>
      </c>
      <c r="L1181" t="n">
        <v>28.25</v>
      </c>
      <c r="M1181" t="n">
        <v>2</v>
      </c>
      <c r="N1181" t="n">
        <v>95.81</v>
      </c>
      <c r="O1181" t="n">
        <v>39571.36</v>
      </c>
      <c r="P1181" t="n">
        <v>108.08</v>
      </c>
      <c r="Q1181" t="n">
        <v>204.14</v>
      </c>
      <c r="R1181" t="n">
        <v>23.53</v>
      </c>
      <c r="S1181" t="n">
        <v>17.37</v>
      </c>
      <c r="T1181" t="n">
        <v>985.02</v>
      </c>
      <c r="U1181" t="n">
        <v>0.74</v>
      </c>
      <c r="V1181" t="n">
        <v>0.76</v>
      </c>
      <c r="W1181" t="n">
        <v>1.14</v>
      </c>
      <c r="X1181" t="n">
        <v>0.06</v>
      </c>
      <c r="Y1181" t="n">
        <v>1</v>
      </c>
      <c r="Z1181" t="n">
        <v>10</v>
      </c>
    </row>
    <row r="1182">
      <c r="A1182" t="n">
        <v>110</v>
      </c>
      <c r="B1182" t="n">
        <v>135</v>
      </c>
      <c r="C1182" t="inlineStr">
        <is>
          <t xml:space="preserve">CONCLUIDO	</t>
        </is>
      </c>
      <c r="D1182" t="n">
        <v>10.2041</v>
      </c>
      <c r="E1182" t="n">
        <v>9.800000000000001</v>
      </c>
      <c r="F1182" t="n">
        <v>6.74</v>
      </c>
      <c r="G1182" t="n">
        <v>101.17</v>
      </c>
      <c r="H1182" t="n">
        <v>1.59</v>
      </c>
      <c r="I1182" t="n">
        <v>4</v>
      </c>
      <c r="J1182" t="n">
        <v>319.51</v>
      </c>
      <c r="K1182" t="n">
        <v>59.89</v>
      </c>
      <c r="L1182" t="n">
        <v>28.5</v>
      </c>
      <c r="M1182" t="n">
        <v>2</v>
      </c>
      <c r="N1182" t="n">
        <v>96.13</v>
      </c>
      <c r="O1182" t="n">
        <v>39640.79</v>
      </c>
      <c r="P1182" t="n">
        <v>108.05</v>
      </c>
      <c r="Q1182" t="n">
        <v>204.17</v>
      </c>
      <c r="R1182" t="n">
        <v>23.52</v>
      </c>
      <c r="S1182" t="n">
        <v>17.37</v>
      </c>
      <c r="T1182" t="n">
        <v>981.6</v>
      </c>
      <c r="U1182" t="n">
        <v>0.74</v>
      </c>
      <c r="V1182" t="n">
        <v>0.76</v>
      </c>
      <c r="W1182" t="n">
        <v>1.14</v>
      </c>
      <c r="X1182" t="n">
        <v>0.05</v>
      </c>
      <c r="Y1182" t="n">
        <v>1</v>
      </c>
      <c r="Z1182" t="n">
        <v>10</v>
      </c>
    </row>
    <row r="1183">
      <c r="A1183" t="n">
        <v>111</v>
      </c>
      <c r="B1183" t="n">
        <v>135</v>
      </c>
      <c r="C1183" t="inlineStr">
        <is>
          <t xml:space="preserve">CONCLUIDO	</t>
        </is>
      </c>
      <c r="D1183" t="n">
        <v>10.1989</v>
      </c>
      <c r="E1183" t="n">
        <v>9.800000000000001</v>
      </c>
      <c r="F1183" t="n">
        <v>6.75</v>
      </c>
      <c r="G1183" t="n">
        <v>101.25</v>
      </c>
      <c r="H1183" t="n">
        <v>1.6</v>
      </c>
      <c r="I1183" t="n">
        <v>4</v>
      </c>
      <c r="J1183" t="n">
        <v>320.08</v>
      </c>
      <c r="K1183" t="n">
        <v>59.89</v>
      </c>
      <c r="L1183" t="n">
        <v>28.75</v>
      </c>
      <c r="M1183" t="n">
        <v>2</v>
      </c>
      <c r="N1183" t="n">
        <v>96.44</v>
      </c>
      <c r="O1183" t="n">
        <v>39710.36</v>
      </c>
      <c r="P1183" t="n">
        <v>108.14</v>
      </c>
      <c r="Q1183" t="n">
        <v>204.14</v>
      </c>
      <c r="R1183" t="n">
        <v>23.69</v>
      </c>
      <c r="S1183" t="n">
        <v>17.37</v>
      </c>
      <c r="T1183" t="n">
        <v>1065.11</v>
      </c>
      <c r="U1183" t="n">
        <v>0.73</v>
      </c>
      <c r="V1183" t="n">
        <v>0.76</v>
      </c>
      <c r="W1183" t="n">
        <v>1.14</v>
      </c>
      <c r="X1183" t="n">
        <v>0.06</v>
      </c>
      <c r="Y1183" t="n">
        <v>1</v>
      </c>
      <c r="Z1183" t="n">
        <v>10</v>
      </c>
    </row>
    <row r="1184">
      <c r="A1184" t="n">
        <v>112</v>
      </c>
      <c r="B1184" t="n">
        <v>135</v>
      </c>
      <c r="C1184" t="inlineStr">
        <is>
          <t xml:space="preserve">CONCLUIDO	</t>
        </is>
      </c>
      <c r="D1184" t="n">
        <v>10.1997</v>
      </c>
      <c r="E1184" t="n">
        <v>9.800000000000001</v>
      </c>
      <c r="F1184" t="n">
        <v>6.75</v>
      </c>
      <c r="G1184" t="n">
        <v>101.23</v>
      </c>
      <c r="H1184" t="n">
        <v>1.61</v>
      </c>
      <c r="I1184" t="n">
        <v>4</v>
      </c>
      <c r="J1184" t="n">
        <v>320.64</v>
      </c>
      <c r="K1184" t="n">
        <v>59.89</v>
      </c>
      <c r="L1184" t="n">
        <v>29</v>
      </c>
      <c r="M1184" t="n">
        <v>2</v>
      </c>
      <c r="N1184" t="n">
        <v>96.75</v>
      </c>
      <c r="O1184" t="n">
        <v>39780.08</v>
      </c>
      <c r="P1184" t="n">
        <v>108.16</v>
      </c>
      <c r="Q1184" t="n">
        <v>204.18</v>
      </c>
      <c r="R1184" t="n">
        <v>23.67</v>
      </c>
      <c r="S1184" t="n">
        <v>17.37</v>
      </c>
      <c r="T1184" t="n">
        <v>1058.46</v>
      </c>
      <c r="U1184" t="n">
        <v>0.73</v>
      </c>
      <c r="V1184" t="n">
        <v>0.76</v>
      </c>
      <c r="W1184" t="n">
        <v>1.14</v>
      </c>
      <c r="X1184" t="n">
        <v>0.06</v>
      </c>
      <c r="Y1184" t="n">
        <v>1</v>
      </c>
      <c r="Z1184" t="n">
        <v>10</v>
      </c>
    </row>
    <row r="1185">
      <c r="A1185" t="n">
        <v>113</v>
      </c>
      <c r="B1185" t="n">
        <v>135</v>
      </c>
      <c r="C1185" t="inlineStr">
        <is>
          <t xml:space="preserve">CONCLUIDO	</t>
        </is>
      </c>
      <c r="D1185" t="n">
        <v>10.1966</v>
      </c>
      <c r="E1185" t="n">
        <v>9.81</v>
      </c>
      <c r="F1185" t="n">
        <v>6.75</v>
      </c>
      <c r="G1185" t="n">
        <v>101.28</v>
      </c>
      <c r="H1185" t="n">
        <v>1.62</v>
      </c>
      <c r="I1185" t="n">
        <v>4</v>
      </c>
      <c r="J1185" t="n">
        <v>321.21</v>
      </c>
      <c r="K1185" t="n">
        <v>59.89</v>
      </c>
      <c r="L1185" t="n">
        <v>29.25</v>
      </c>
      <c r="M1185" t="n">
        <v>2</v>
      </c>
      <c r="N1185" t="n">
        <v>97.06999999999999</v>
      </c>
      <c r="O1185" t="n">
        <v>39849.95</v>
      </c>
      <c r="P1185" t="n">
        <v>108.15</v>
      </c>
      <c r="Q1185" t="n">
        <v>204.14</v>
      </c>
      <c r="R1185" t="n">
        <v>23.76</v>
      </c>
      <c r="S1185" t="n">
        <v>17.37</v>
      </c>
      <c r="T1185" t="n">
        <v>1103.85</v>
      </c>
      <c r="U1185" t="n">
        <v>0.73</v>
      </c>
      <c r="V1185" t="n">
        <v>0.76</v>
      </c>
      <c r="W1185" t="n">
        <v>1.14</v>
      </c>
      <c r="X1185" t="n">
        <v>0.06</v>
      </c>
      <c r="Y1185" t="n">
        <v>1</v>
      </c>
      <c r="Z1185" t="n">
        <v>10</v>
      </c>
    </row>
    <row r="1186">
      <c r="A1186" t="n">
        <v>114</v>
      </c>
      <c r="B1186" t="n">
        <v>135</v>
      </c>
      <c r="C1186" t="inlineStr">
        <is>
          <t xml:space="preserve">CONCLUIDO	</t>
        </is>
      </c>
      <c r="D1186" t="n">
        <v>10.2003</v>
      </c>
      <c r="E1186" t="n">
        <v>9.800000000000001</v>
      </c>
      <c r="F1186" t="n">
        <v>6.75</v>
      </c>
      <c r="G1186" t="n">
        <v>101.22</v>
      </c>
      <c r="H1186" t="n">
        <v>1.63</v>
      </c>
      <c r="I1186" t="n">
        <v>4</v>
      </c>
      <c r="J1186" t="n">
        <v>321.78</v>
      </c>
      <c r="K1186" t="n">
        <v>59.89</v>
      </c>
      <c r="L1186" t="n">
        <v>29.5</v>
      </c>
      <c r="M1186" t="n">
        <v>2</v>
      </c>
      <c r="N1186" t="n">
        <v>97.39</v>
      </c>
      <c r="O1186" t="n">
        <v>39919.96</v>
      </c>
      <c r="P1186" t="n">
        <v>108.12</v>
      </c>
      <c r="Q1186" t="n">
        <v>204.14</v>
      </c>
      <c r="R1186" t="n">
        <v>23.68</v>
      </c>
      <c r="S1186" t="n">
        <v>17.37</v>
      </c>
      <c r="T1186" t="n">
        <v>1060.58</v>
      </c>
      <c r="U1186" t="n">
        <v>0.73</v>
      </c>
      <c r="V1186" t="n">
        <v>0.76</v>
      </c>
      <c r="W1186" t="n">
        <v>1.14</v>
      </c>
      <c r="X1186" t="n">
        <v>0.06</v>
      </c>
      <c r="Y1186" t="n">
        <v>1</v>
      </c>
      <c r="Z1186" t="n">
        <v>10</v>
      </c>
    </row>
    <row r="1187">
      <c r="A1187" t="n">
        <v>115</v>
      </c>
      <c r="B1187" t="n">
        <v>135</v>
      </c>
      <c r="C1187" t="inlineStr">
        <is>
          <t xml:space="preserve">CONCLUIDO	</t>
        </is>
      </c>
      <c r="D1187" t="n">
        <v>10.2032</v>
      </c>
      <c r="E1187" t="n">
        <v>9.800000000000001</v>
      </c>
      <c r="F1187" t="n">
        <v>6.75</v>
      </c>
      <c r="G1187" t="n">
        <v>101.18</v>
      </c>
      <c r="H1187" t="n">
        <v>1.64</v>
      </c>
      <c r="I1187" t="n">
        <v>4</v>
      </c>
      <c r="J1187" t="n">
        <v>322.34</v>
      </c>
      <c r="K1187" t="n">
        <v>59.89</v>
      </c>
      <c r="L1187" t="n">
        <v>29.75</v>
      </c>
      <c r="M1187" t="n">
        <v>2</v>
      </c>
      <c r="N1187" t="n">
        <v>97.70999999999999</v>
      </c>
      <c r="O1187" t="n">
        <v>39990.12</v>
      </c>
      <c r="P1187" t="n">
        <v>108</v>
      </c>
      <c r="Q1187" t="n">
        <v>204.14</v>
      </c>
      <c r="R1187" t="n">
        <v>23.56</v>
      </c>
      <c r="S1187" t="n">
        <v>17.37</v>
      </c>
      <c r="T1187" t="n">
        <v>1002.97</v>
      </c>
      <c r="U1187" t="n">
        <v>0.74</v>
      </c>
      <c r="V1187" t="n">
        <v>0.76</v>
      </c>
      <c r="W1187" t="n">
        <v>1.14</v>
      </c>
      <c r="X1187" t="n">
        <v>0.05</v>
      </c>
      <c r="Y1187" t="n">
        <v>1</v>
      </c>
      <c r="Z1187" t="n">
        <v>10</v>
      </c>
    </row>
    <row r="1188">
      <c r="A1188" t="n">
        <v>116</v>
      </c>
      <c r="B1188" t="n">
        <v>135</v>
      </c>
      <c r="C1188" t="inlineStr">
        <is>
          <t xml:space="preserve">CONCLUIDO	</t>
        </is>
      </c>
      <c r="D1188" t="n">
        <v>10.2015</v>
      </c>
      <c r="E1188" t="n">
        <v>9.800000000000001</v>
      </c>
      <c r="F1188" t="n">
        <v>6.75</v>
      </c>
      <c r="G1188" t="n">
        <v>101.21</v>
      </c>
      <c r="H1188" t="n">
        <v>1.66</v>
      </c>
      <c r="I1188" t="n">
        <v>4</v>
      </c>
      <c r="J1188" t="n">
        <v>322.91</v>
      </c>
      <c r="K1188" t="n">
        <v>59.89</v>
      </c>
      <c r="L1188" t="n">
        <v>30</v>
      </c>
      <c r="M1188" t="n">
        <v>2</v>
      </c>
      <c r="N1188" t="n">
        <v>98.03</v>
      </c>
      <c r="O1188" t="n">
        <v>40060.43</v>
      </c>
      <c r="P1188" t="n">
        <v>108.06</v>
      </c>
      <c r="Q1188" t="n">
        <v>204.14</v>
      </c>
      <c r="R1188" t="n">
        <v>23.6</v>
      </c>
      <c r="S1188" t="n">
        <v>17.37</v>
      </c>
      <c r="T1188" t="n">
        <v>1020.85</v>
      </c>
      <c r="U1188" t="n">
        <v>0.74</v>
      </c>
      <c r="V1188" t="n">
        <v>0.76</v>
      </c>
      <c r="W1188" t="n">
        <v>1.14</v>
      </c>
      <c r="X1188" t="n">
        <v>0.06</v>
      </c>
      <c r="Y1188" t="n">
        <v>1</v>
      </c>
      <c r="Z1188" t="n">
        <v>10</v>
      </c>
    </row>
    <row r="1189">
      <c r="A1189" t="n">
        <v>117</v>
      </c>
      <c r="B1189" t="n">
        <v>135</v>
      </c>
      <c r="C1189" t="inlineStr">
        <is>
          <t xml:space="preserve">CONCLUIDO	</t>
        </is>
      </c>
      <c r="D1189" t="n">
        <v>10.2009</v>
      </c>
      <c r="E1189" t="n">
        <v>9.800000000000001</v>
      </c>
      <c r="F1189" t="n">
        <v>6.75</v>
      </c>
      <c r="G1189" t="n">
        <v>101.22</v>
      </c>
      <c r="H1189" t="n">
        <v>1.67</v>
      </c>
      <c r="I1189" t="n">
        <v>4</v>
      </c>
      <c r="J1189" t="n">
        <v>323.49</v>
      </c>
      <c r="K1189" t="n">
        <v>59.89</v>
      </c>
      <c r="L1189" t="n">
        <v>30.25</v>
      </c>
      <c r="M1189" t="n">
        <v>2</v>
      </c>
      <c r="N1189" t="n">
        <v>98.34999999999999</v>
      </c>
      <c r="O1189" t="n">
        <v>40131.01</v>
      </c>
      <c r="P1189" t="n">
        <v>108.04</v>
      </c>
      <c r="Q1189" t="n">
        <v>204.14</v>
      </c>
      <c r="R1189" t="n">
        <v>23.57</v>
      </c>
      <c r="S1189" t="n">
        <v>17.37</v>
      </c>
      <c r="T1189" t="n">
        <v>1008.72</v>
      </c>
      <c r="U1189" t="n">
        <v>0.74</v>
      </c>
      <c r="V1189" t="n">
        <v>0.76</v>
      </c>
      <c r="W1189" t="n">
        <v>1.14</v>
      </c>
      <c r="X1189" t="n">
        <v>0.06</v>
      </c>
      <c r="Y1189" t="n">
        <v>1</v>
      </c>
      <c r="Z1189" t="n">
        <v>10</v>
      </c>
    </row>
    <row r="1190">
      <c r="A1190" t="n">
        <v>118</v>
      </c>
      <c r="B1190" t="n">
        <v>135</v>
      </c>
      <c r="C1190" t="inlineStr">
        <is>
          <t xml:space="preserve">CONCLUIDO	</t>
        </is>
      </c>
      <c r="D1190" t="n">
        <v>10.2055</v>
      </c>
      <c r="E1190" t="n">
        <v>9.800000000000001</v>
      </c>
      <c r="F1190" t="n">
        <v>6.74</v>
      </c>
      <c r="G1190" t="n">
        <v>101.15</v>
      </c>
      <c r="H1190" t="n">
        <v>1.68</v>
      </c>
      <c r="I1190" t="n">
        <v>4</v>
      </c>
      <c r="J1190" t="n">
        <v>324.06</v>
      </c>
      <c r="K1190" t="n">
        <v>59.89</v>
      </c>
      <c r="L1190" t="n">
        <v>30.5</v>
      </c>
      <c r="M1190" t="n">
        <v>2</v>
      </c>
      <c r="N1190" t="n">
        <v>98.67</v>
      </c>
      <c r="O1190" t="n">
        <v>40201.62</v>
      </c>
      <c r="P1190" t="n">
        <v>107.9</v>
      </c>
      <c r="Q1190" t="n">
        <v>204.14</v>
      </c>
      <c r="R1190" t="n">
        <v>23.42</v>
      </c>
      <c r="S1190" t="n">
        <v>17.37</v>
      </c>
      <c r="T1190" t="n">
        <v>931.9400000000001</v>
      </c>
      <c r="U1190" t="n">
        <v>0.74</v>
      </c>
      <c r="V1190" t="n">
        <v>0.76</v>
      </c>
      <c r="W1190" t="n">
        <v>1.14</v>
      </c>
      <c r="X1190" t="n">
        <v>0.05</v>
      </c>
      <c r="Y1190" t="n">
        <v>1</v>
      </c>
      <c r="Z1190" t="n">
        <v>10</v>
      </c>
    </row>
    <row r="1191">
      <c r="A1191" t="n">
        <v>119</v>
      </c>
      <c r="B1191" t="n">
        <v>135</v>
      </c>
      <c r="C1191" t="inlineStr">
        <is>
          <t xml:space="preserve">CONCLUIDO	</t>
        </is>
      </c>
      <c r="D1191" t="n">
        <v>10.209</v>
      </c>
      <c r="E1191" t="n">
        <v>9.800000000000001</v>
      </c>
      <c r="F1191" t="n">
        <v>6.74</v>
      </c>
      <c r="G1191" t="n">
        <v>101.1</v>
      </c>
      <c r="H1191" t="n">
        <v>1.69</v>
      </c>
      <c r="I1191" t="n">
        <v>4</v>
      </c>
      <c r="J1191" t="n">
        <v>324.63</v>
      </c>
      <c r="K1191" t="n">
        <v>59.89</v>
      </c>
      <c r="L1191" t="n">
        <v>30.75</v>
      </c>
      <c r="M1191" t="n">
        <v>2</v>
      </c>
      <c r="N1191" t="n">
        <v>99</v>
      </c>
      <c r="O1191" t="n">
        <v>40272.38</v>
      </c>
      <c r="P1191" t="n">
        <v>107.78</v>
      </c>
      <c r="Q1191" t="n">
        <v>204.14</v>
      </c>
      <c r="R1191" t="n">
        <v>23.34</v>
      </c>
      <c r="S1191" t="n">
        <v>17.37</v>
      </c>
      <c r="T1191" t="n">
        <v>892.62</v>
      </c>
      <c r="U1191" t="n">
        <v>0.74</v>
      </c>
      <c r="V1191" t="n">
        <v>0.76</v>
      </c>
      <c r="W1191" t="n">
        <v>1.14</v>
      </c>
      <c r="X1191" t="n">
        <v>0.05</v>
      </c>
      <c r="Y1191" t="n">
        <v>1</v>
      </c>
      <c r="Z1191" t="n">
        <v>10</v>
      </c>
    </row>
    <row r="1192">
      <c r="A1192" t="n">
        <v>120</v>
      </c>
      <c r="B1192" t="n">
        <v>135</v>
      </c>
      <c r="C1192" t="inlineStr">
        <is>
          <t xml:space="preserve">CONCLUIDO	</t>
        </is>
      </c>
      <c r="D1192" t="n">
        <v>10.2055</v>
      </c>
      <c r="E1192" t="n">
        <v>9.800000000000001</v>
      </c>
      <c r="F1192" t="n">
        <v>6.74</v>
      </c>
      <c r="G1192" t="n">
        <v>101.15</v>
      </c>
      <c r="H1192" t="n">
        <v>1.7</v>
      </c>
      <c r="I1192" t="n">
        <v>4</v>
      </c>
      <c r="J1192" t="n">
        <v>325.21</v>
      </c>
      <c r="K1192" t="n">
        <v>59.89</v>
      </c>
      <c r="L1192" t="n">
        <v>31</v>
      </c>
      <c r="M1192" t="n">
        <v>2</v>
      </c>
      <c r="N1192" t="n">
        <v>99.31999999999999</v>
      </c>
      <c r="O1192" t="n">
        <v>40343.29</v>
      </c>
      <c r="P1192" t="n">
        <v>107.75</v>
      </c>
      <c r="Q1192" t="n">
        <v>204.15</v>
      </c>
      <c r="R1192" t="n">
        <v>23.47</v>
      </c>
      <c r="S1192" t="n">
        <v>17.37</v>
      </c>
      <c r="T1192" t="n">
        <v>958.11</v>
      </c>
      <c r="U1192" t="n">
        <v>0.74</v>
      </c>
      <c r="V1192" t="n">
        <v>0.76</v>
      </c>
      <c r="W1192" t="n">
        <v>1.14</v>
      </c>
      <c r="X1192" t="n">
        <v>0.05</v>
      </c>
      <c r="Y1192" t="n">
        <v>1</v>
      </c>
      <c r="Z1192" t="n">
        <v>10</v>
      </c>
    </row>
    <row r="1193">
      <c r="A1193" t="n">
        <v>121</v>
      </c>
      <c r="B1193" t="n">
        <v>135</v>
      </c>
      <c r="C1193" t="inlineStr">
        <is>
          <t xml:space="preserve">CONCLUIDO	</t>
        </is>
      </c>
      <c r="D1193" t="n">
        <v>10.2055</v>
      </c>
      <c r="E1193" t="n">
        <v>9.800000000000001</v>
      </c>
      <c r="F1193" t="n">
        <v>6.74</v>
      </c>
      <c r="G1193" t="n">
        <v>101.15</v>
      </c>
      <c r="H1193" t="n">
        <v>1.71</v>
      </c>
      <c r="I1193" t="n">
        <v>4</v>
      </c>
      <c r="J1193" t="n">
        <v>325.78</v>
      </c>
      <c r="K1193" t="n">
        <v>59.89</v>
      </c>
      <c r="L1193" t="n">
        <v>31.25</v>
      </c>
      <c r="M1193" t="n">
        <v>2</v>
      </c>
      <c r="N1193" t="n">
        <v>99.65000000000001</v>
      </c>
      <c r="O1193" t="n">
        <v>40414.36</v>
      </c>
      <c r="P1193" t="n">
        <v>107.62</v>
      </c>
      <c r="Q1193" t="n">
        <v>204.14</v>
      </c>
      <c r="R1193" t="n">
        <v>23.49</v>
      </c>
      <c r="S1193" t="n">
        <v>17.37</v>
      </c>
      <c r="T1193" t="n">
        <v>965.48</v>
      </c>
      <c r="U1193" t="n">
        <v>0.74</v>
      </c>
      <c r="V1193" t="n">
        <v>0.76</v>
      </c>
      <c r="W1193" t="n">
        <v>1.14</v>
      </c>
      <c r="X1193" t="n">
        <v>0.05</v>
      </c>
      <c r="Y1193" t="n">
        <v>1</v>
      </c>
      <c r="Z1193" t="n">
        <v>10</v>
      </c>
    </row>
    <row r="1194">
      <c r="A1194" t="n">
        <v>122</v>
      </c>
      <c r="B1194" t="n">
        <v>135</v>
      </c>
      <c r="C1194" t="inlineStr">
        <is>
          <t xml:space="preserve">CONCLUIDO	</t>
        </is>
      </c>
      <c r="D1194" t="n">
        <v>10.2067</v>
      </c>
      <c r="E1194" t="n">
        <v>9.800000000000001</v>
      </c>
      <c r="F1194" t="n">
        <v>6.74</v>
      </c>
      <c r="G1194" t="n">
        <v>101.13</v>
      </c>
      <c r="H1194" t="n">
        <v>1.72</v>
      </c>
      <c r="I1194" t="n">
        <v>4</v>
      </c>
      <c r="J1194" t="n">
        <v>326.36</v>
      </c>
      <c r="K1194" t="n">
        <v>59.89</v>
      </c>
      <c r="L1194" t="n">
        <v>31.5</v>
      </c>
      <c r="M1194" t="n">
        <v>2</v>
      </c>
      <c r="N1194" t="n">
        <v>99.97</v>
      </c>
      <c r="O1194" t="n">
        <v>40485.58</v>
      </c>
      <c r="P1194" t="n">
        <v>107.5</v>
      </c>
      <c r="Q1194" t="n">
        <v>204.14</v>
      </c>
      <c r="R1194" t="n">
        <v>23.41</v>
      </c>
      <c r="S1194" t="n">
        <v>17.37</v>
      </c>
      <c r="T1194" t="n">
        <v>928.75</v>
      </c>
      <c r="U1194" t="n">
        <v>0.74</v>
      </c>
      <c r="V1194" t="n">
        <v>0.76</v>
      </c>
      <c r="W1194" t="n">
        <v>1.14</v>
      </c>
      <c r="X1194" t="n">
        <v>0.05</v>
      </c>
      <c r="Y1194" t="n">
        <v>1</v>
      </c>
      <c r="Z1194" t="n">
        <v>10</v>
      </c>
    </row>
    <row r="1195">
      <c r="A1195" t="n">
        <v>123</v>
      </c>
      <c r="B1195" t="n">
        <v>135</v>
      </c>
      <c r="C1195" t="inlineStr">
        <is>
          <t xml:space="preserve">CONCLUIDO	</t>
        </is>
      </c>
      <c r="D1195" t="n">
        <v>10.2061</v>
      </c>
      <c r="E1195" t="n">
        <v>9.800000000000001</v>
      </c>
      <c r="F1195" t="n">
        <v>6.74</v>
      </c>
      <c r="G1195" t="n">
        <v>101.14</v>
      </c>
      <c r="H1195" t="n">
        <v>1.73</v>
      </c>
      <c r="I1195" t="n">
        <v>4</v>
      </c>
      <c r="J1195" t="n">
        <v>326.94</v>
      </c>
      <c r="K1195" t="n">
        <v>59.89</v>
      </c>
      <c r="L1195" t="n">
        <v>31.75</v>
      </c>
      <c r="M1195" t="n">
        <v>2</v>
      </c>
      <c r="N1195" t="n">
        <v>100.3</v>
      </c>
      <c r="O1195" t="n">
        <v>40556.96</v>
      </c>
      <c r="P1195" t="n">
        <v>107.48</v>
      </c>
      <c r="Q1195" t="n">
        <v>204.14</v>
      </c>
      <c r="R1195" t="n">
        <v>23.4</v>
      </c>
      <c r="S1195" t="n">
        <v>17.37</v>
      </c>
      <c r="T1195" t="n">
        <v>922.47</v>
      </c>
      <c r="U1195" t="n">
        <v>0.74</v>
      </c>
      <c r="V1195" t="n">
        <v>0.76</v>
      </c>
      <c r="W1195" t="n">
        <v>1.14</v>
      </c>
      <c r="X1195" t="n">
        <v>0.05</v>
      </c>
      <c r="Y1195" t="n">
        <v>1</v>
      </c>
      <c r="Z1195" t="n">
        <v>10</v>
      </c>
    </row>
    <row r="1196">
      <c r="A1196" t="n">
        <v>124</v>
      </c>
      <c r="B1196" t="n">
        <v>135</v>
      </c>
      <c r="C1196" t="inlineStr">
        <is>
          <t xml:space="preserve">CONCLUIDO	</t>
        </is>
      </c>
      <c r="D1196" t="n">
        <v>10.2078</v>
      </c>
      <c r="E1196" t="n">
        <v>9.800000000000001</v>
      </c>
      <c r="F1196" t="n">
        <v>6.74</v>
      </c>
      <c r="G1196" t="n">
        <v>101.12</v>
      </c>
      <c r="H1196" t="n">
        <v>1.74</v>
      </c>
      <c r="I1196" t="n">
        <v>4</v>
      </c>
      <c r="J1196" t="n">
        <v>327.52</v>
      </c>
      <c r="K1196" t="n">
        <v>59.89</v>
      </c>
      <c r="L1196" t="n">
        <v>32</v>
      </c>
      <c r="M1196" t="n">
        <v>2</v>
      </c>
      <c r="N1196" t="n">
        <v>100.63</v>
      </c>
      <c r="O1196" t="n">
        <v>40628.49</v>
      </c>
      <c r="P1196" t="n">
        <v>107.23</v>
      </c>
      <c r="Q1196" t="n">
        <v>204.14</v>
      </c>
      <c r="R1196" t="n">
        <v>23.39</v>
      </c>
      <c r="S1196" t="n">
        <v>17.37</v>
      </c>
      <c r="T1196" t="n">
        <v>918.59</v>
      </c>
      <c r="U1196" t="n">
        <v>0.74</v>
      </c>
      <c r="V1196" t="n">
        <v>0.76</v>
      </c>
      <c r="W1196" t="n">
        <v>1.14</v>
      </c>
      <c r="X1196" t="n">
        <v>0.05</v>
      </c>
      <c r="Y1196" t="n">
        <v>1</v>
      </c>
      <c r="Z1196" t="n">
        <v>10</v>
      </c>
    </row>
    <row r="1197">
      <c r="A1197" t="n">
        <v>125</v>
      </c>
      <c r="B1197" t="n">
        <v>135</v>
      </c>
      <c r="C1197" t="inlineStr">
        <is>
          <t xml:space="preserve">CONCLUIDO	</t>
        </is>
      </c>
      <c r="D1197" t="n">
        <v>10.2076</v>
      </c>
      <c r="E1197" t="n">
        <v>9.800000000000001</v>
      </c>
      <c r="F1197" t="n">
        <v>6.74</v>
      </c>
      <c r="G1197" t="n">
        <v>101.12</v>
      </c>
      <c r="H1197" t="n">
        <v>1.75</v>
      </c>
      <c r="I1197" t="n">
        <v>4</v>
      </c>
      <c r="J1197" t="n">
        <v>328.1</v>
      </c>
      <c r="K1197" t="n">
        <v>59.89</v>
      </c>
      <c r="L1197" t="n">
        <v>32.25</v>
      </c>
      <c r="M1197" t="n">
        <v>2</v>
      </c>
      <c r="N1197" t="n">
        <v>100.96</v>
      </c>
      <c r="O1197" t="n">
        <v>40700.18</v>
      </c>
      <c r="P1197" t="n">
        <v>107.11</v>
      </c>
      <c r="Q1197" t="n">
        <v>204.14</v>
      </c>
      <c r="R1197" t="n">
        <v>23.42</v>
      </c>
      <c r="S1197" t="n">
        <v>17.37</v>
      </c>
      <c r="T1197" t="n">
        <v>934.5</v>
      </c>
      <c r="U1197" t="n">
        <v>0.74</v>
      </c>
      <c r="V1197" t="n">
        <v>0.76</v>
      </c>
      <c r="W1197" t="n">
        <v>1.14</v>
      </c>
      <c r="X1197" t="n">
        <v>0.05</v>
      </c>
      <c r="Y1197" t="n">
        <v>1</v>
      </c>
      <c r="Z1197" t="n">
        <v>10</v>
      </c>
    </row>
    <row r="1198">
      <c r="A1198" t="n">
        <v>126</v>
      </c>
      <c r="B1198" t="n">
        <v>135</v>
      </c>
      <c r="C1198" t="inlineStr">
        <is>
          <t xml:space="preserve">CONCLUIDO	</t>
        </is>
      </c>
      <c r="D1198" t="n">
        <v>10.2133</v>
      </c>
      <c r="E1198" t="n">
        <v>9.789999999999999</v>
      </c>
      <c r="F1198" t="n">
        <v>6.74</v>
      </c>
      <c r="G1198" t="n">
        <v>101.04</v>
      </c>
      <c r="H1198" t="n">
        <v>1.76</v>
      </c>
      <c r="I1198" t="n">
        <v>4</v>
      </c>
      <c r="J1198" t="n">
        <v>328.68</v>
      </c>
      <c r="K1198" t="n">
        <v>59.89</v>
      </c>
      <c r="L1198" t="n">
        <v>32.5</v>
      </c>
      <c r="M1198" t="n">
        <v>2</v>
      </c>
      <c r="N1198" t="n">
        <v>101.3</v>
      </c>
      <c r="O1198" t="n">
        <v>40772.03</v>
      </c>
      <c r="P1198" t="n">
        <v>106.93</v>
      </c>
      <c r="Q1198" t="n">
        <v>204.14</v>
      </c>
      <c r="R1198" t="n">
        <v>23.16</v>
      </c>
      <c r="S1198" t="n">
        <v>17.37</v>
      </c>
      <c r="T1198" t="n">
        <v>804.66</v>
      </c>
      <c r="U1198" t="n">
        <v>0.75</v>
      </c>
      <c r="V1198" t="n">
        <v>0.76</v>
      </c>
      <c r="W1198" t="n">
        <v>1.14</v>
      </c>
      <c r="X1198" t="n">
        <v>0.04</v>
      </c>
      <c r="Y1198" t="n">
        <v>1</v>
      </c>
      <c r="Z1198" t="n">
        <v>10</v>
      </c>
    </row>
    <row r="1199">
      <c r="A1199" t="n">
        <v>127</v>
      </c>
      <c r="B1199" t="n">
        <v>135</v>
      </c>
      <c r="C1199" t="inlineStr">
        <is>
          <t xml:space="preserve">CONCLUIDO	</t>
        </is>
      </c>
      <c r="D1199" t="n">
        <v>10.2133</v>
      </c>
      <c r="E1199" t="n">
        <v>9.789999999999999</v>
      </c>
      <c r="F1199" t="n">
        <v>6.74</v>
      </c>
      <c r="G1199" t="n">
        <v>101.04</v>
      </c>
      <c r="H1199" t="n">
        <v>1.77</v>
      </c>
      <c r="I1199" t="n">
        <v>4</v>
      </c>
      <c r="J1199" t="n">
        <v>329.27</v>
      </c>
      <c r="K1199" t="n">
        <v>59.89</v>
      </c>
      <c r="L1199" t="n">
        <v>32.75</v>
      </c>
      <c r="M1199" t="n">
        <v>2</v>
      </c>
      <c r="N1199" t="n">
        <v>101.63</v>
      </c>
      <c r="O1199" t="n">
        <v>40844.03</v>
      </c>
      <c r="P1199" t="n">
        <v>106.8</v>
      </c>
      <c r="Q1199" t="n">
        <v>204.14</v>
      </c>
      <c r="R1199" t="n">
        <v>23.16</v>
      </c>
      <c r="S1199" t="n">
        <v>17.37</v>
      </c>
      <c r="T1199" t="n">
        <v>802.08</v>
      </c>
      <c r="U1199" t="n">
        <v>0.75</v>
      </c>
      <c r="V1199" t="n">
        <v>0.76</v>
      </c>
      <c r="W1199" t="n">
        <v>1.14</v>
      </c>
      <c r="X1199" t="n">
        <v>0.04</v>
      </c>
      <c r="Y1199" t="n">
        <v>1</v>
      </c>
      <c r="Z1199" t="n">
        <v>10</v>
      </c>
    </row>
    <row r="1200">
      <c r="A1200" t="n">
        <v>128</v>
      </c>
      <c r="B1200" t="n">
        <v>135</v>
      </c>
      <c r="C1200" t="inlineStr">
        <is>
          <t xml:space="preserve">CONCLUIDO	</t>
        </is>
      </c>
      <c r="D1200" t="n">
        <v>10.2162</v>
      </c>
      <c r="E1200" t="n">
        <v>9.789999999999999</v>
      </c>
      <c r="F1200" t="n">
        <v>6.73</v>
      </c>
      <c r="G1200" t="n">
        <v>101</v>
      </c>
      <c r="H1200" t="n">
        <v>1.78</v>
      </c>
      <c r="I1200" t="n">
        <v>4</v>
      </c>
      <c r="J1200" t="n">
        <v>329.85</v>
      </c>
      <c r="K1200" t="n">
        <v>59.89</v>
      </c>
      <c r="L1200" t="n">
        <v>33</v>
      </c>
      <c r="M1200" t="n">
        <v>2</v>
      </c>
      <c r="N1200" t="n">
        <v>101.97</v>
      </c>
      <c r="O1200" t="n">
        <v>40916.2</v>
      </c>
      <c r="P1200" t="n">
        <v>106.6</v>
      </c>
      <c r="Q1200" t="n">
        <v>204.14</v>
      </c>
      <c r="R1200" t="n">
        <v>23.08</v>
      </c>
      <c r="S1200" t="n">
        <v>17.37</v>
      </c>
      <c r="T1200" t="n">
        <v>760.72</v>
      </c>
      <c r="U1200" t="n">
        <v>0.75</v>
      </c>
      <c r="V1200" t="n">
        <v>0.76</v>
      </c>
      <c r="W1200" t="n">
        <v>1.14</v>
      </c>
      <c r="X1200" t="n">
        <v>0.04</v>
      </c>
      <c r="Y1200" t="n">
        <v>1</v>
      </c>
      <c r="Z1200" t="n">
        <v>10</v>
      </c>
    </row>
    <row r="1201">
      <c r="A1201" t="n">
        <v>129</v>
      </c>
      <c r="B1201" t="n">
        <v>135</v>
      </c>
      <c r="C1201" t="inlineStr">
        <is>
          <t xml:space="preserve">CONCLUIDO	</t>
        </is>
      </c>
      <c r="D1201" t="n">
        <v>10.2142</v>
      </c>
      <c r="E1201" t="n">
        <v>9.789999999999999</v>
      </c>
      <c r="F1201" t="n">
        <v>6.74</v>
      </c>
      <c r="G1201" t="n">
        <v>101.03</v>
      </c>
      <c r="H1201" t="n">
        <v>1.79</v>
      </c>
      <c r="I1201" t="n">
        <v>4</v>
      </c>
      <c r="J1201" t="n">
        <v>330.44</v>
      </c>
      <c r="K1201" t="n">
        <v>59.89</v>
      </c>
      <c r="L1201" t="n">
        <v>33.25</v>
      </c>
      <c r="M1201" t="n">
        <v>2</v>
      </c>
      <c r="N1201" t="n">
        <v>102.3</v>
      </c>
      <c r="O1201" t="n">
        <v>40988.53</v>
      </c>
      <c r="P1201" t="n">
        <v>106.44</v>
      </c>
      <c r="Q1201" t="n">
        <v>204.14</v>
      </c>
      <c r="R1201" t="n">
        <v>23.12</v>
      </c>
      <c r="S1201" t="n">
        <v>17.37</v>
      </c>
      <c r="T1201" t="n">
        <v>784.4</v>
      </c>
      <c r="U1201" t="n">
        <v>0.75</v>
      </c>
      <c r="V1201" t="n">
        <v>0.76</v>
      </c>
      <c r="W1201" t="n">
        <v>1.14</v>
      </c>
      <c r="X1201" t="n">
        <v>0.04</v>
      </c>
      <c r="Y1201" t="n">
        <v>1</v>
      </c>
      <c r="Z1201" t="n">
        <v>10</v>
      </c>
    </row>
    <row r="1202">
      <c r="A1202" t="n">
        <v>130</v>
      </c>
      <c r="B1202" t="n">
        <v>135</v>
      </c>
      <c r="C1202" t="inlineStr">
        <is>
          <t xml:space="preserve">CONCLUIDO	</t>
        </is>
      </c>
      <c r="D1202" t="n">
        <v>10.2133</v>
      </c>
      <c r="E1202" t="n">
        <v>9.789999999999999</v>
      </c>
      <c r="F1202" t="n">
        <v>6.74</v>
      </c>
      <c r="G1202" t="n">
        <v>101.04</v>
      </c>
      <c r="H1202" t="n">
        <v>1.8</v>
      </c>
      <c r="I1202" t="n">
        <v>4</v>
      </c>
      <c r="J1202" t="n">
        <v>331.03</v>
      </c>
      <c r="K1202" t="n">
        <v>59.89</v>
      </c>
      <c r="L1202" t="n">
        <v>33.5</v>
      </c>
      <c r="M1202" t="n">
        <v>2</v>
      </c>
      <c r="N1202" t="n">
        <v>102.64</v>
      </c>
      <c r="O1202" t="n">
        <v>41061.02</v>
      </c>
      <c r="P1202" t="n">
        <v>106.35</v>
      </c>
      <c r="Q1202" t="n">
        <v>204.14</v>
      </c>
      <c r="R1202" t="n">
        <v>23.23</v>
      </c>
      <c r="S1202" t="n">
        <v>17.37</v>
      </c>
      <c r="T1202" t="n">
        <v>837.6</v>
      </c>
      <c r="U1202" t="n">
        <v>0.75</v>
      </c>
      <c r="V1202" t="n">
        <v>0.76</v>
      </c>
      <c r="W1202" t="n">
        <v>1.14</v>
      </c>
      <c r="X1202" t="n">
        <v>0.04</v>
      </c>
      <c r="Y1202" t="n">
        <v>1</v>
      </c>
      <c r="Z1202" t="n">
        <v>10</v>
      </c>
    </row>
    <row r="1203">
      <c r="A1203" t="n">
        <v>131</v>
      </c>
      <c r="B1203" t="n">
        <v>135</v>
      </c>
      <c r="C1203" t="inlineStr">
        <is>
          <t xml:space="preserve">CONCLUIDO	</t>
        </is>
      </c>
      <c r="D1203" t="n">
        <v>10.2104</v>
      </c>
      <c r="E1203" t="n">
        <v>9.789999999999999</v>
      </c>
      <c r="F1203" t="n">
        <v>6.74</v>
      </c>
      <c r="G1203" t="n">
        <v>101.08</v>
      </c>
      <c r="H1203" t="n">
        <v>1.81</v>
      </c>
      <c r="I1203" t="n">
        <v>4</v>
      </c>
      <c r="J1203" t="n">
        <v>331.62</v>
      </c>
      <c r="K1203" t="n">
        <v>59.89</v>
      </c>
      <c r="L1203" t="n">
        <v>33.75</v>
      </c>
      <c r="M1203" t="n">
        <v>2</v>
      </c>
      <c r="N1203" t="n">
        <v>102.98</v>
      </c>
      <c r="O1203" t="n">
        <v>41133.67</v>
      </c>
      <c r="P1203" t="n">
        <v>106.31</v>
      </c>
      <c r="Q1203" t="n">
        <v>204.14</v>
      </c>
      <c r="R1203" t="n">
        <v>23.25</v>
      </c>
      <c r="S1203" t="n">
        <v>17.37</v>
      </c>
      <c r="T1203" t="n">
        <v>845.15</v>
      </c>
      <c r="U1203" t="n">
        <v>0.75</v>
      </c>
      <c r="V1203" t="n">
        <v>0.76</v>
      </c>
      <c r="W1203" t="n">
        <v>1.14</v>
      </c>
      <c r="X1203" t="n">
        <v>0.05</v>
      </c>
      <c r="Y1203" t="n">
        <v>1</v>
      </c>
      <c r="Z1203" t="n">
        <v>10</v>
      </c>
    </row>
    <row r="1204">
      <c r="A1204" t="n">
        <v>132</v>
      </c>
      <c r="B1204" t="n">
        <v>135</v>
      </c>
      <c r="C1204" t="inlineStr">
        <is>
          <t xml:space="preserve">CONCLUIDO	</t>
        </is>
      </c>
      <c r="D1204" t="n">
        <v>10.2128</v>
      </c>
      <c r="E1204" t="n">
        <v>9.789999999999999</v>
      </c>
      <c r="F1204" t="n">
        <v>6.74</v>
      </c>
      <c r="G1204" t="n">
        <v>101.05</v>
      </c>
      <c r="H1204" t="n">
        <v>1.82</v>
      </c>
      <c r="I1204" t="n">
        <v>4</v>
      </c>
      <c r="J1204" t="n">
        <v>332.21</v>
      </c>
      <c r="K1204" t="n">
        <v>59.89</v>
      </c>
      <c r="L1204" t="n">
        <v>34</v>
      </c>
      <c r="M1204" t="n">
        <v>2</v>
      </c>
      <c r="N1204" t="n">
        <v>103.32</v>
      </c>
      <c r="O1204" t="n">
        <v>41206.49</v>
      </c>
      <c r="P1204" t="n">
        <v>106.19</v>
      </c>
      <c r="Q1204" t="n">
        <v>204.14</v>
      </c>
      <c r="R1204" t="n">
        <v>23.24</v>
      </c>
      <c r="S1204" t="n">
        <v>17.37</v>
      </c>
      <c r="T1204" t="n">
        <v>840.79</v>
      </c>
      <c r="U1204" t="n">
        <v>0.75</v>
      </c>
      <c r="V1204" t="n">
        <v>0.76</v>
      </c>
      <c r="W1204" t="n">
        <v>1.14</v>
      </c>
      <c r="X1204" t="n">
        <v>0.05</v>
      </c>
      <c r="Y1204" t="n">
        <v>1</v>
      </c>
      <c r="Z1204" t="n">
        <v>10</v>
      </c>
    </row>
    <row r="1205">
      <c r="A1205" t="n">
        <v>133</v>
      </c>
      <c r="B1205" t="n">
        <v>135</v>
      </c>
      <c r="C1205" t="inlineStr">
        <is>
          <t xml:space="preserve">CONCLUIDO	</t>
        </is>
      </c>
      <c r="D1205" t="n">
        <v>10.2067</v>
      </c>
      <c r="E1205" t="n">
        <v>9.800000000000001</v>
      </c>
      <c r="F1205" t="n">
        <v>6.74</v>
      </c>
      <c r="G1205" t="n">
        <v>101.13</v>
      </c>
      <c r="H1205" t="n">
        <v>1.83</v>
      </c>
      <c r="I1205" t="n">
        <v>4</v>
      </c>
      <c r="J1205" t="n">
        <v>332.8</v>
      </c>
      <c r="K1205" t="n">
        <v>59.89</v>
      </c>
      <c r="L1205" t="n">
        <v>34.25</v>
      </c>
      <c r="M1205" t="n">
        <v>2</v>
      </c>
      <c r="N1205" t="n">
        <v>103.66</v>
      </c>
      <c r="O1205" t="n">
        <v>41279.48</v>
      </c>
      <c r="P1205" t="n">
        <v>106.15</v>
      </c>
      <c r="Q1205" t="n">
        <v>204.14</v>
      </c>
      <c r="R1205" t="n">
        <v>23.35</v>
      </c>
      <c r="S1205" t="n">
        <v>17.37</v>
      </c>
      <c r="T1205" t="n">
        <v>899.36</v>
      </c>
      <c r="U1205" t="n">
        <v>0.74</v>
      </c>
      <c r="V1205" t="n">
        <v>0.76</v>
      </c>
      <c r="W1205" t="n">
        <v>1.14</v>
      </c>
      <c r="X1205" t="n">
        <v>0.05</v>
      </c>
      <c r="Y1205" t="n">
        <v>1</v>
      </c>
      <c r="Z1205" t="n">
        <v>10</v>
      </c>
    </row>
    <row r="1206">
      <c r="A1206" t="n">
        <v>134</v>
      </c>
      <c r="B1206" t="n">
        <v>135</v>
      </c>
      <c r="C1206" t="inlineStr">
        <is>
          <t xml:space="preserve">CONCLUIDO	</t>
        </is>
      </c>
      <c r="D1206" t="n">
        <v>10.2081</v>
      </c>
      <c r="E1206" t="n">
        <v>9.800000000000001</v>
      </c>
      <c r="F1206" t="n">
        <v>6.74</v>
      </c>
      <c r="G1206" t="n">
        <v>101.11</v>
      </c>
      <c r="H1206" t="n">
        <v>1.84</v>
      </c>
      <c r="I1206" t="n">
        <v>4</v>
      </c>
      <c r="J1206" t="n">
        <v>333.39</v>
      </c>
      <c r="K1206" t="n">
        <v>59.89</v>
      </c>
      <c r="L1206" t="n">
        <v>34.5</v>
      </c>
      <c r="M1206" t="n">
        <v>2</v>
      </c>
      <c r="N1206" t="n">
        <v>104.01</v>
      </c>
      <c r="O1206" t="n">
        <v>41352.63</v>
      </c>
      <c r="P1206" t="n">
        <v>105.81</v>
      </c>
      <c r="Q1206" t="n">
        <v>204.14</v>
      </c>
      <c r="R1206" t="n">
        <v>23.38</v>
      </c>
      <c r="S1206" t="n">
        <v>17.37</v>
      </c>
      <c r="T1206" t="n">
        <v>914.24</v>
      </c>
      <c r="U1206" t="n">
        <v>0.74</v>
      </c>
      <c r="V1206" t="n">
        <v>0.76</v>
      </c>
      <c r="W1206" t="n">
        <v>1.14</v>
      </c>
      <c r="X1206" t="n">
        <v>0.05</v>
      </c>
      <c r="Y1206" t="n">
        <v>1</v>
      </c>
      <c r="Z1206" t="n">
        <v>10</v>
      </c>
    </row>
    <row r="1207">
      <c r="A1207" t="n">
        <v>135</v>
      </c>
      <c r="B1207" t="n">
        <v>135</v>
      </c>
      <c r="C1207" t="inlineStr">
        <is>
          <t xml:space="preserve">CONCLUIDO	</t>
        </is>
      </c>
      <c r="D1207" t="n">
        <v>10.2078</v>
      </c>
      <c r="E1207" t="n">
        <v>9.800000000000001</v>
      </c>
      <c r="F1207" t="n">
        <v>6.74</v>
      </c>
      <c r="G1207" t="n">
        <v>101.12</v>
      </c>
      <c r="H1207" t="n">
        <v>1.85</v>
      </c>
      <c r="I1207" t="n">
        <v>4</v>
      </c>
      <c r="J1207" t="n">
        <v>333.99</v>
      </c>
      <c r="K1207" t="n">
        <v>59.89</v>
      </c>
      <c r="L1207" t="n">
        <v>34.75</v>
      </c>
      <c r="M1207" t="n">
        <v>2</v>
      </c>
      <c r="N1207" t="n">
        <v>104.35</v>
      </c>
      <c r="O1207" t="n">
        <v>41426.07</v>
      </c>
      <c r="P1207" t="n">
        <v>105.68</v>
      </c>
      <c r="Q1207" t="n">
        <v>204.15</v>
      </c>
      <c r="R1207" t="n">
        <v>23.42</v>
      </c>
      <c r="S1207" t="n">
        <v>17.37</v>
      </c>
      <c r="T1207" t="n">
        <v>931.6900000000001</v>
      </c>
      <c r="U1207" t="n">
        <v>0.74</v>
      </c>
      <c r="V1207" t="n">
        <v>0.76</v>
      </c>
      <c r="W1207" t="n">
        <v>1.14</v>
      </c>
      <c r="X1207" t="n">
        <v>0.05</v>
      </c>
      <c r="Y1207" t="n">
        <v>1</v>
      </c>
      <c r="Z1207" t="n">
        <v>10</v>
      </c>
    </row>
    <row r="1208">
      <c r="A1208" t="n">
        <v>136</v>
      </c>
      <c r="B1208" t="n">
        <v>135</v>
      </c>
      <c r="C1208" t="inlineStr">
        <is>
          <t xml:space="preserve">CONCLUIDO	</t>
        </is>
      </c>
      <c r="D1208" t="n">
        <v>10.211</v>
      </c>
      <c r="E1208" t="n">
        <v>9.789999999999999</v>
      </c>
      <c r="F1208" t="n">
        <v>6.74</v>
      </c>
      <c r="G1208" t="n">
        <v>101.07</v>
      </c>
      <c r="H1208" t="n">
        <v>1.86</v>
      </c>
      <c r="I1208" t="n">
        <v>4</v>
      </c>
      <c r="J1208" t="n">
        <v>334.58</v>
      </c>
      <c r="K1208" t="n">
        <v>59.89</v>
      </c>
      <c r="L1208" t="n">
        <v>35</v>
      </c>
      <c r="M1208" t="n">
        <v>2</v>
      </c>
      <c r="N1208" t="n">
        <v>104.7</v>
      </c>
      <c r="O1208" t="n">
        <v>41499.57</v>
      </c>
      <c r="P1208" t="n">
        <v>105.5</v>
      </c>
      <c r="Q1208" t="n">
        <v>204.14</v>
      </c>
      <c r="R1208" t="n">
        <v>23.25</v>
      </c>
      <c r="S1208" t="n">
        <v>17.37</v>
      </c>
      <c r="T1208" t="n">
        <v>845.87</v>
      </c>
      <c r="U1208" t="n">
        <v>0.75</v>
      </c>
      <c r="V1208" t="n">
        <v>0.76</v>
      </c>
      <c r="W1208" t="n">
        <v>1.14</v>
      </c>
      <c r="X1208" t="n">
        <v>0.05</v>
      </c>
      <c r="Y1208" t="n">
        <v>1</v>
      </c>
      <c r="Z1208" t="n">
        <v>10</v>
      </c>
    </row>
    <row r="1209">
      <c r="A1209" t="n">
        <v>137</v>
      </c>
      <c r="B1209" t="n">
        <v>135</v>
      </c>
      <c r="C1209" t="inlineStr">
        <is>
          <t xml:space="preserve">CONCLUIDO	</t>
        </is>
      </c>
      <c r="D1209" t="n">
        <v>10.2099</v>
      </c>
      <c r="E1209" t="n">
        <v>9.789999999999999</v>
      </c>
      <c r="F1209" t="n">
        <v>6.74</v>
      </c>
      <c r="G1209" t="n">
        <v>101.09</v>
      </c>
      <c r="H1209" t="n">
        <v>1.87</v>
      </c>
      <c r="I1209" t="n">
        <v>4</v>
      </c>
      <c r="J1209" t="n">
        <v>335.18</v>
      </c>
      <c r="K1209" t="n">
        <v>59.89</v>
      </c>
      <c r="L1209" t="n">
        <v>35.25</v>
      </c>
      <c r="M1209" t="n">
        <v>2</v>
      </c>
      <c r="N1209" t="n">
        <v>105.04</v>
      </c>
      <c r="O1209" t="n">
        <v>41573.23</v>
      </c>
      <c r="P1209" t="n">
        <v>105.36</v>
      </c>
      <c r="Q1209" t="n">
        <v>204.14</v>
      </c>
      <c r="R1209" t="n">
        <v>23.27</v>
      </c>
      <c r="S1209" t="n">
        <v>17.37</v>
      </c>
      <c r="T1209" t="n">
        <v>858.11</v>
      </c>
      <c r="U1209" t="n">
        <v>0.75</v>
      </c>
      <c r="V1209" t="n">
        <v>0.76</v>
      </c>
      <c r="W1209" t="n">
        <v>1.14</v>
      </c>
      <c r="X1209" t="n">
        <v>0.05</v>
      </c>
      <c r="Y1209" t="n">
        <v>1</v>
      </c>
      <c r="Z1209" t="n">
        <v>10</v>
      </c>
    </row>
    <row r="1210">
      <c r="A1210" t="n">
        <v>138</v>
      </c>
      <c r="B1210" t="n">
        <v>135</v>
      </c>
      <c r="C1210" t="inlineStr">
        <is>
          <t xml:space="preserve">CONCLUIDO	</t>
        </is>
      </c>
      <c r="D1210" t="n">
        <v>10.2096</v>
      </c>
      <c r="E1210" t="n">
        <v>9.789999999999999</v>
      </c>
      <c r="F1210" t="n">
        <v>6.74</v>
      </c>
      <c r="G1210" t="n">
        <v>101.09</v>
      </c>
      <c r="H1210" t="n">
        <v>1.88</v>
      </c>
      <c r="I1210" t="n">
        <v>4</v>
      </c>
      <c r="J1210" t="n">
        <v>335.78</v>
      </c>
      <c r="K1210" t="n">
        <v>59.89</v>
      </c>
      <c r="L1210" t="n">
        <v>35.5</v>
      </c>
      <c r="M1210" t="n">
        <v>2</v>
      </c>
      <c r="N1210" t="n">
        <v>105.39</v>
      </c>
      <c r="O1210" t="n">
        <v>41647.07</v>
      </c>
      <c r="P1210" t="n">
        <v>105.32</v>
      </c>
      <c r="Q1210" t="n">
        <v>204.14</v>
      </c>
      <c r="R1210" t="n">
        <v>23.32</v>
      </c>
      <c r="S1210" t="n">
        <v>17.37</v>
      </c>
      <c r="T1210" t="n">
        <v>883.88</v>
      </c>
      <c r="U1210" t="n">
        <v>0.74</v>
      </c>
      <c r="V1210" t="n">
        <v>0.76</v>
      </c>
      <c r="W1210" t="n">
        <v>1.14</v>
      </c>
      <c r="X1210" t="n">
        <v>0.05</v>
      </c>
      <c r="Y1210" t="n">
        <v>1</v>
      </c>
      <c r="Z1210" t="n">
        <v>10</v>
      </c>
    </row>
    <row r="1211">
      <c r="A1211" t="n">
        <v>139</v>
      </c>
      <c r="B1211" t="n">
        <v>135</v>
      </c>
      <c r="C1211" t="inlineStr">
        <is>
          <t xml:space="preserve">CONCLUIDO	</t>
        </is>
      </c>
      <c r="D1211" t="n">
        <v>10.2116</v>
      </c>
      <c r="E1211" t="n">
        <v>9.789999999999999</v>
      </c>
      <c r="F1211" t="n">
        <v>6.74</v>
      </c>
      <c r="G1211" t="n">
        <v>101.06</v>
      </c>
      <c r="H1211" t="n">
        <v>1.89</v>
      </c>
      <c r="I1211" t="n">
        <v>4</v>
      </c>
      <c r="J1211" t="n">
        <v>336.38</v>
      </c>
      <c r="K1211" t="n">
        <v>59.89</v>
      </c>
      <c r="L1211" t="n">
        <v>35.75</v>
      </c>
      <c r="M1211" t="n">
        <v>2</v>
      </c>
      <c r="N1211" t="n">
        <v>105.74</v>
      </c>
      <c r="O1211" t="n">
        <v>41721.08</v>
      </c>
      <c r="P1211" t="n">
        <v>105.19</v>
      </c>
      <c r="Q1211" t="n">
        <v>204.14</v>
      </c>
      <c r="R1211" t="n">
        <v>23.2</v>
      </c>
      <c r="S1211" t="n">
        <v>17.37</v>
      </c>
      <c r="T1211" t="n">
        <v>820.85</v>
      </c>
      <c r="U1211" t="n">
        <v>0.75</v>
      </c>
      <c r="V1211" t="n">
        <v>0.76</v>
      </c>
      <c r="W1211" t="n">
        <v>1.14</v>
      </c>
      <c r="X1211" t="n">
        <v>0.05</v>
      </c>
      <c r="Y1211" t="n">
        <v>1</v>
      </c>
      <c r="Z1211" t="n">
        <v>10</v>
      </c>
    </row>
    <row r="1212">
      <c r="A1212" t="n">
        <v>140</v>
      </c>
      <c r="B1212" t="n">
        <v>135</v>
      </c>
      <c r="C1212" t="inlineStr">
        <is>
          <t xml:space="preserve">CONCLUIDO	</t>
        </is>
      </c>
      <c r="D1212" t="n">
        <v>10.2116</v>
      </c>
      <c r="E1212" t="n">
        <v>9.789999999999999</v>
      </c>
      <c r="F1212" t="n">
        <v>6.74</v>
      </c>
      <c r="G1212" t="n">
        <v>101.06</v>
      </c>
      <c r="H1212" t="n">
        <v>1.9</v>
      </c>
      <c r="I1212" t="n">
        <v>4</v>
      </c>
      <c r="J1212" t="n">
        <v>336.98</v>
      </c>
      <c r="K1212" t="n">
        <v>59.89</v>
      </c>
      <c r="L1212" t="n">
        <v>36</v>
      </c>
      <c r="M1212" t="n">
        <v>2</v>
      </c>
      <c r="N1212" t="n">
        <v>106.09</v>
      </c>
      <c r="O1212" t="n">
        <v>41795.26</v>
      </c>
      <c r="P1212" t="n">
        <v>104.95</v>
      </c>
      <c r="Q1212" t="n">
        <v>204.14</v>
      </c>
      <c r="R1212" t="n">
        <v>23.29</v>
      </c>
      <c r="S1212" t="n">
        <v>17.37</v>
      </c>
      <c r="T1212" t="n">
        <v>869.12</v>
      </c>
      <c r="U1212" t="n">
        <v>0.75</v>
      </c>
      <c r="V1212" t="n">
        <v>0.76</v>
      </c>
      <c r="W1212" t="n">
        <v>1.14</v>
      </c>
      <c r="X1212" t="n">
        <v>0.05</v>
      </c>
      <c r="Y1212" t="n">
        <v>1</v>
      </c>
      <c r="Z1212" t="n">
        <v>10</v>
      </c>
    </row>
    <row r="1213">
      <c r="A1213" t="n">
        <v>141</v>
      </c>
      <c r="B1213" t="n">
        <v>135</v>
      </c>
      <c r="C1213" t="inlineStr">
        <is>
          <t xml:space="preserve">CONCLUIDO	</t>
        </is>
      </c>
      <c r="D1213" t="n">
        <v>10.2076</v>
      </c>
      <c r="E1213" t="n">
        <v>9.800000000000001</v>
      </c>
      <c r="F1213" t="n">
        <v>6.74</v>
      </c>
      <c r="G1213" t="n">
        <v>101.12</v>
      </c>
      <c r="H1213" t="n">
        <v>1.91</v>
      </c>
      <c r="I1213" t="n">
        <v>4</v>
      </c>
      <c r="J1213" t="n">
        <v>337.58</v>
      </c>
      <c r="K1213" t="n">
        <v>59.89</v>
      </c>
      <c r="L1213" t="n">
        <v>36.25</v>
      </c>
      <c r="M1213" t="n">
        <v>2</v>
      </c>
      <c r="N1213" t="n">
        <v>106.45</v>
      </c>
      <c r="O1213" t="n">
        <v>41869.62</v>
      </c>
      <c r="P1213" t="n">
        <v>104.79</v>
      </c>
      <c r="Q1213" t="n">
        <v>204.14</v>
      </c>
      <c r="R1213" t="n">
        <v>23.37</v>
      </c>
      <c r="S1213" t="n">
        <v>17.37</v>
      </c>
      <c r="T1213" t="n">
        <v>907.79</v>
      </c>
      <c r="U1213" t="n">
        <v>0.74</v>
      </c>
      <c r="V1213" t="n">
        <v>0.76</v>
      </c>
      <c r="W1213" t="n">
        <v>1.14</v>
      </c>
      <c r="X1213" t="n">
        <v>0.05</v>
      </c>
      <c r="Y1213" t="n">
        <v>1</v>
      </c>
      <c r="Z1213" t="n">
        <v>10</v>
      </c>
    </row>
    <row r="1214">
      <c r="A1214" t="n">
        <v>142</v>
      </c>
      <c r="B1214" t="n">
        <v>135</v>
      </c>
      <c r="C1214" t="inlineStr">
        <is>
          <t xml:space="preserve">CONCLUIDO	</t>
        </is>
      </c>
      <c r="D1214" t="n">
        <v>10.2073</v>
      </c>
      <c r="E1214" t="n">
        <v>9.800000000000001</v>
      </c>
      <c r="F1214" t="n">
        <v>6.74</v>
      </c>
      <c r="G1214" t="n">
        <v>101.12</v>
      </c>
      <c r="H1214" t="n">
        <v>1.92</v>
      </c>
      <c r="I1214" t="n">
        <v>4</v>
      </c>
      <c r="J1214" t="n">
        <v>338.19</v>
      </c>
      <c r="K1214" t="n">
        <v>59.89</v>
      </c>
      <c r="L1214" t="n">
        <v>36.5</v>
      </c>
      <c r="M1214" t="n">
        <v>2</v>
      </c>
      <c r="N1214" t="n">
        <v>106.8</v>
      </c>
      <c r="O1214" t="n">
        <v>41944.15</v>
      </c>
      <c r="P1214" t="n">
        <v>104.48</v>
      </c>
      <c r="Q1214" t="n">
        <v>204.14</v>
      </c>
      <c r="R1214" t="n">
        <v>23.41</v>
      </c>
      <c r="S1214" t="n">
        <v>17.37</v>
      </c>
      <c r="T1214" t="n">
        <v>926.91</v>
      </c>
      <c r="U1214" t="n">
        <v>0.74</v>
      </c>
      <c r="V1214" t="n">
        <v>0.76</v>
      </c>
      <c r="W1214" t="n">
        <v>1.14</v>
      </c>
      <c r="X1214" t="n">
        <v>0.05</v>
      </c>
      <c r="Y1214" t="n">
        <v>1</v>
      </c>
      <c r="Z1214" t="n">
        <v>10</v>
      </c>
    </row>
    <row r="1215">
      <c r="A1215" t="n">
        <v>143</v>
      </c>
      <c r="B1215" t="n">
        <v>135</v>
      </c>
      <c r="C1215" t="inlineStr">
        <is>
          <t xml:space="preserve">CONCLUIDO	</t>
        </is>
      </c>
      <c r="D1215" t="n">
        <v>10.2073</v>
      </c>
      <c r="E1215" t="n">
        <v>9.800000000000001</v>
      </c>
      <c r="F1215" t="n">
        <v>6.74</v>
      </c>
      <c r="G1215" t="n">
        <v>101.12</v>
      </c>
      <c r="H1215" t="n">
        <v>1.93</v>
      </c>
      <c r="I1215" t="n">
        <v>4</v>
      </c>
      <c r="J1215" t="n">
        <v>338.79</v>
      </c>
      <c r="K1215" t="n">
        <v>59.89</v>
      </c>
      <c r="L1215" t="n">
        <v>36.75</v>
      </c>
      <c r="M1215" t="n">
        <v>2</v>
      </c>
      <c r="N1215" t="n">
        <v>107.16</v>
      </c>
      <c r="O1215" t="n">
        <v>42018.86</v>
      </c>
      <c r="P1215" t="n">
        <v>104.3</v>
      </c>
      <c r="Q1215" t="n">
        <v>204.14</v>
      </c>
      <c r="R1215" t="n">
        <v>23.35</v>
      </c>
      <c r="S1215" t="n">
        <v>17.37</v>
      </c>
      <c r="T1215" t="n">
        <v>896.0700000000001</v>
      </c>
      <c r="U1215" t="n">
        <v>0.74</v>
      </c>
      <c r="V1215" t="n">
        <v>0.76</v>
      </c>
      <c r="W1215" t="n">
        <v>1.14</v>
      </c>
      <c r="X1215" t="n">
        <v>0.05</v>
      </c>
      <c r="Y1215" t="n">
        <v>1</v>
      </c>
      <c r="Z1215" t="n">
        <v>10</v>
      </c>
    </row>
    <row r="1216">
      <c r="A1216" t="n">
        <v>144</v>
      </c>
      <c r="B1216" t="n">
        <v>135</v>
      </c>
      <c r="C1216" t="inlineStr">
        <is>
          <t xml:space="preserve">CONCLUIDO	</t>
        </is>
      </c>
      <c r="D1216" t="n">
        <v>10.2869</v>
      </c>
      <c r="E1216" t="n">
        <v>9.720000000000001</v>
      </c>
      <c r="F1216" t="n">
        <v>6.72</v>
      </c>
      <c r="G1216" t="n">
        <v>134.33</v>
      </c>
      <c r="H1216" t="n">
        <v>1.94</v>
      </c>
      <c r="I1216" t="n">
        <v>3</v>
      </c>
      <c r="J1216" t="n">
        <v>339.4</v>
      </c>
      <c r="K1216" t="n">
        <v>59.89</v>
      </c>
      <c r="L1216" t="n">
        <v>37</v>
      </c>
      <c r="M1216" t="n">
        <v>1</v>
      </c>
      <c r="N1216" t="n">
        <v>107.51</v>
      </c>
      <c r="O1216" t="n">
        <v>42093.75</v>
      </c>
      <c r="P1216" t="n">
        <v>103.44</v>
      </c>
      <c r="Q1216" t="n">
        <v>204.14</v>
      </c>
      <c r="R1216" t="n">
        <v>22.59</v>
      </c>
      <c r="S1216" t="n">
        <v>17.37</v>
      </c>
      <c r="T1216" t="n">
        <v>520.29</v>
      </c>
      <c r="U1216" t="n">
        <v>0.77</v>
      </c>
      <c r="V1216" t="n">
        <v>0.76</v>
      </c>
      <c r="W1216" t="n">
        <v>1.14</v>
      </c>
      <c r="X1216" t="n">
        <v>0.03</v>
      </c>
      <c r="Y1216" t="n">
        <v>1</v>
      </c>
      <c r="Z1216" t="n">
        <v>10</v>
      </c>
    </row>
    <row r="1217">
      <c r="A1217" t="n">
        <v>145</v>
      </c>
      <c r="B1217" t="n">
        <v>135</v>
      </c>
      <c r="C1217" t="inlineStr">
        <is>
          <t xml:space="preserve">CONCLUIDO	</t>
        </is>
      </c>
      <c r="D1217" t="n">
        <v>10.2857</v>
      </c>
      <c r="E1217" t="n">
        <v>9.720000000000001</v>
      </c>
      <c r="F1217" t="n">
        <v>6.72</v>
      </c>
      <c r="G1217" t="n">
        <v>134.35</v>
      </c>
      <c r="H1217" t="n">
        <v>1.95</v>
      </c>
      <c r="I1217" t="n">
        <v>3</v>
      </c>
      <c r="J1217" t="n">
        <v>340.01</v>
      </c>
      <c r="K1217" t="n">
        <v>59.89</v>
      </c>
      <c r="L1217" t="n">
        <v>37.25</v>
      </c>
      <c r="M1217" t="n">
        <v>1</v>
      </c>
      <c r="N1217" t="n">
        <v>107.87</v>
      </c>
      <c r="O1217" t="n">
        <v>42168.82</v>
      </c>
      <c r="P1217" t="n">
        <v>103.52</v>
      </c>
      <c r="Q1217" t="n">
        <v>204.15</v>
      </c>
      <c r="R1217" t="n">
        <v>22.61</v>
      </c>
      <c r="S1217" t="n">
        <v>17.37</v>
      </c>
      <c r="T1217" t="n">
        <v>530.74</v>
      </c>
      <c r="U1217" t="n">
        <v>0.77</v>
      </c>
      <c r="V1217" t="n">
        <v>0.76</v>
      </c>
      <c r="W1217" t="n">
        <v>1.14</v>
      </c>
      <c r="X1217" t="n">
        <v>0.03</v>
      </c>
      <c r="Y1217" t="n">
        <v>1</v>
      </c>
      <c r="Z1217" t="n">
        <v>10</v>
      </c>
    </row>
    <row r="1218">
      <c r="A1218" t="n">
        <v>146</v>
      </c>
      <c r="B1218" t="n">
        <v>135</v>
      </c>
      <c r="C1218" t="inlineStr">
        <is>
          <t xml:space="preserve">CONCLUIDO	</t>
        </is>
      </c>
      <c r="D1218" t="n">
        <v>10.2854</v>
      </c>
      <c r="E1218" t="n">
        <v>9.720000000000001</v>
      </c>
      <c r="F1218" t="n">
        <v>6.72</v>
      </c>
      <c r="G1218" t="n">
        <v>134.36</v>
      </c>
      <c r="H1218" t="n">
        <v>1.96</v>
      </c>
      <c r="I1218" t="n">
        <v>3</v>
      </c>
      <c r="J1218" t="n">
        <v>340.62</v>
      </c>
      <c r="K1218" t="n">
        <v>59.89</v>
      </c>
      <c r="L1218" t="n">
        <v>37.5</v>
      </c>
      <c r="M1218" t="n">
        <v>1</v>
      </c>
      <c r="N1218" t="n">
        <v>108.23</v>
      </c>
      <c r="O1218" t="n">
        <v>42244.08</v>
      </c>
      <c r="P1218" t="n">
        <v>103.95</v>
      </c>
      <c r="Q1218" t="n">
        <v>204.14</v>
      </c>
      <c r="R1218" t="n">
        <v>22.62</v>
      </c>
      <c r="S1218" t="n">
        <v>17.37</v>
      </c>
      <c r="T1218" t="n">
        <v>539.36</v>
      </c>
      <c r="U1218" t="n">
        <v>0.77</v>
      </c>
      <c r="V1218" t="n">
        <v>0.76</v>
      </c>
      <c r="W1218" t="n">
        <v>1.14</v>
      </c>
      <c r="X1218" t="n">
        <v>0.03</v>
      </c>
      <c r="Y1218" t="n">
        <v>1</v>
      </c>
      <c r="Z1218" t="n">
        <v>10</v>
      </c>
    </row>
    <row r="1219">
      <c r="A1219" t="n">
        <v>147</v>
      </c>
      <c r="B1219" t="n">
        <v>135</v>
      </c>
      <c r="C1219" t="inlineStr">
        <is>
          <t xml:space="preserve">CONCLUIDO	</t>
        </is>
      </c>
      <c r="D1219" t="n">
        <v>10.2837</v>
      </c>
      <c r="E1219" t="n">
        <v>9.720000000000001</v>
      </c>
      <c r="F1219" t="n">
        <v>6.72</v>
      </c>
      <c r="G1219" t="n">
        <v>134.39</v>
      </c>
      <c r="H1219" t="n">
        <v>1.97</v>
      </c>
      <c r="I1219" t="n">
        <v>3</v>
      </c>
      <c r="J1219" t="n">
        <v>341.23</v>
      </c>
      <c r="K1219" t="n">
        <v>59.89</v>
      </c>
      <c r="L1219" t="n">
        <v>37.75</v>
      </c>
      <c r="M1219" t="n">
        <v>1</v>
      </c>
      <c r="N1219" t="n">
        <v>108.59</v>
      </c>
      <c r="O1219" t="n">
        <v>42319.51</v>
      </c>
      <c r="P1219" t="n">
        <v>104.09</v>
      </c>
      <c r="Q1219" t="n">
        <v>204.14</v>
      </c>
      <c r="R1219" t="n">
        <v>22.67</v>
      </c>
      <c r="S1219" t="n">
        <v>17.37</v>
      </c>
      <c r="T1219" t="n">
        <v>564.01</v>
      </c>
      <c r="U1219" t="n">
        <v>0.77</v>
      </c>
      <c r="V1219" t="n">
        <v>0.76</v>
      </c>
      <c r="W1219" t="n">
        <v>1.14</v>
      </c>
      <c r="X1219" t="n">
        <v>0.03</v>
      </c>
      <c r="Y1219" t="n">
        <v>1</v>
      </c>
      <c r="Z1219" t="n">
        <v>10</v>
      </c>
    </row>
    <row r="1220">
      <c r="A1220" t="n">
        <v>148</v>
      </c>
      <c r="B1220" t="n">
        <v>135</v>
      </c>
      <c r="C1220" t="inlineStr">
        <is>
          <t xml:space="preserve">CONCLUIDO	</t>
        </is>
      </c>
      <c r="D1220" t="n">
        <v>10.284</v>
      </c>
      <c r="E1220" t="n">
        <v>9.720000000000001</v>
      </c>
      <c r="F1220" t="n">
        <v>6.72</v>
      </c>
      <c r="G1220" t="n">
        <v>134.38</v>
      </c>
      <c r="H1220" t="n">
        <v>1.98</v>
      </c>
      <c r="I1220" t="n">
        <v>3</v>
      </c>
      <c r="J1220" t="n">
        <v>341.84</v>
      </c>
      <c r="K1220" t="n">
        <v>59.89</v>
      </c>
      <c r="L1220" t="n">
        <v>38</v>
      </c>
      <c r="M1220" t="n">
        <v>1</v>
      </c>
      <c r="N1220" t="n">
        <v>108.96</v>
      </c>
      <c r="O1220" t="n">
        <v>42395.13</v>
      </c>
      <c r="P1220" t="n">
        <v>104.4</v>
      </c>
      <c r="Q1220" t="n">
        <v>204.14</v>
      </c>
      <c r="R1220" t="n">
        <v>22.68</v>
      </c>
      <c r="S1220" t="n">
        <v>17.37</v>
      </c>
      <c r="T1220" t="n">
        <v>567.9299999999999</v>
      </c>
      <c r="U1220" t="n">
        <v>0.77</v>
      </c>
      <c r="V1220" t="n">
        <v>0.76</v>
      </c>
      <c r="W1220" t="n">
        <v>1.14</v>
      </c>
      <c r="X1220" t="n">
        <v>0.03</v>
      </c>
      <c r="Y1220" t="n">
        <v>1</v>
      </c>
      <c r="Z1220" t="n">
        <v>10</v>
      </c>
    </row>
    <row r="1221">
      <c r="A1221" t="n">
        <v>149</v>
      </c>
      <c r="B1221" t="n">
        <v>135</v>
      </c>
      <c r="C1221" t="inlineStr">
        <is>
          <t xml:space="preserve">CONCLUIDO	</t>
        </is>
      </c>
      <c r="D1221" t="n">
        <v>10.2845</v>
      </c>
      <c r="E1221" t="n">
        <v>9.720000000000001</v>
      </c>
      <c r="F1221" t="n">
        <v>6.72</v>
      </c>
      <c r="G1221" t="n">
        <v>134.37</v>
      </c>
      <c r="H1221" t="n">
        <v>1.99</v>
      </c>
      <c r="I1221" t="n">
        <v>3</v>
      </c>
      <c r="J1221" t="n">
        <v>342.46</v>
      </c>
      <c r="K1221" t="n">
        <v>59.89</v>
      </c>
      <c r="L1221" t="n">
        <v>38.25</v>
      </c>
      <c r="M1221" t="n">
        <v>1</v>
      </c>
      <c r="N1221" t="n">
        <v>109.32</v>
      </c>
      <c r="O1221" t="n">
        <v>42470.94</v>
      </c>
      <c r="P1221" t="n">
        <v>104.5</v>
      </c>
      <c r="Q1221" t="n">
        <v>204.14</v>
      </c>
      <c r="R1221" t="n">
        <v>22.67</v>
      </c>
      <c r="S1221" t="n">
        <v>17.37</v>
      </c>
      <c r="T1221" t="n">
        <v>562.6900000000001</v>
      </c>
      <c r="U1221" t="n">
        <v>0.77</v>
      </c>
      <c r="V1221" t="n">
        <v>0.76</v>
      </c>
      <c r="W1221" t="n">
        <v>1.14</v>
      </c>
      <c r="X1221" t="n">
        <v>0.03</v>
      </c>
      <c r="Y1221" t="n">
        <v>1</v>
      </c>
      <c r="Z1221" t="n">
        <v>10</v>
      </c>
    </row>
    <row r="1222">
      <c r="A1222" t="n">
        <v>150</v>
      </c>
      <c r="B1222" t="n">
        <v>135</v>
      </c>
      <c r="C1222" t="inlineStr">
        <is>
          <t xml:space="preserve">CONCLUIDO	</t>
        </is>
      </c>
      <c r="D1222" t="n">
        <v>10.2848</v>
      </c>
      <c r="E1222" t="n">
        <v>9.720000000000001</v>
      </c>
      <c r="F1222" t="n">
        <v>6.72</v>
      </c>
      <c r="G1222" t="n">
        <v>134.37</v>
      </c>
      <c r="H1222" t="n">
        <v>2</v>
      </c>
      <c r="I1222" t="n">
        <v>3</v>
      </c>
      <c r="J1222" t="n">
        <v>343.08</v>
      </c>
      <c r="K1222" t="n">
        <v>59.89</v>
      </c>
      <c r="L1222" t="n">
        <v>38.5</v>
      </c>
      <c r="M1222" t="n">
        <v>1</v>
      </c>
      <c r="N1222" t="n">
        <v>109.69</v>
      </c>
      <c r="O1222" t="n">
        <v>42546.93</v>
      </c>
      <c r="P1222" t="n">
        <v>104.6</v>
      </c>
      <c r="Q1222" t="n">
        <v>204.14</v>
      </c>
      <c r="R1222" t="n">
        <v>22.64</v>
      </c>
      <c r="S1222" t="n">
        <v>17.37</v>
      </c>
      <c r="T1222" t="n">
        <v>548.21</v>
      </c>
      <c r="U1222" t="n">
        <v>0.77</v>
      </c>
      <c r="V1222" t="n">
        <v>0.76</v>
      </c>
      <c r="W1222" t="n">
        <v>1.14</v>
      </c>
      <c r="X1222" t="n">
        <v>0.03</v>
      </c>
      <c r="Y1222" t="n">
        <v>1</v>
      </c>
      <c r="Z1222" t="n">
        <v>10</v>
      </c>
    </row>
    <row r="1223">
      <c r="A1223" t="n">
        <v>151</v>
      </c>
      <c r="B1223" t="n">
        <v>135</v>
      </c>
      <c r="C1223" t="inlineStr">
        <is>
          <t xml:space="preserve">CONCLUIDO	</t>
        </is>
      </c>
      <c r="D1223" t="n">
        <v>10.2872</v>
      </c>
      <c r="E1223" t="n">
        <v>9.720000000000001</v>
      </c>
      <c r="F1223" t="n">
        <v>6.72</v>
      </c>
      <c r="G1223" t="n">
        <v>134.32</v>
      </c>
      <c r="H1223" t="n">
        <v>2.01</v>
      </c>
      <c r="I1223" t="n">
        <v>3</v>
      </c>
      <c r="J1223" t="n">
        <v>343.69</v>
      </c>
      <c r="K1223" t="n">
        <v>59.89</v>
      </c>
      <c r="L1223" t="n">
        <v>38.75</v>
      </c>
      <c r="M1223" t="n">
        <v>1</v>
      </c>
      <c r="N1223" t="n">
        <v>110.06</v>
      </c>
      <c r="O1223" t="n">
        <v>42623.24</v>
      </c>
      <c r="P1223" t="n">
        <v>104.85</v>
      </c>
      <c r="Q1223" t="n">
        <v>204.14</v>
      </c>
      <c r="R1223" t="n">
        <v>22.59</v>
      </c>
      <c r="S1223" t="n">
        <v>17.37</v>
      </c>
      <c r="T1223" t="n">
        <v>524.54</v>
      </c>
      <c r="U1223" t="n">
        <v>0.77</v>
      </c>
      <c r="V1223" t="n">
        <v>0.76</v>
      </c>
      <c r="W1223" t="n">
        <v>1.14</v>
      </c>
      <c r="X1223" t="n">
        <v>0.03</v>
      </c>
      <c r="Y1223" t="n">
        <v>1</v>
      </c>
      <c r="Z1223" t="n">
        <v>10</v>
      </c>
    </row>
    <row r="1224">
      <c r="A1224" t="n">
        <v>152</v>
      </c>
      <c r="B1224" t="n">
        <v>135</v>
      </c>
      <c r="C1224" t="inlineStr">
        <is>
          <t xml:space="preserve">CONCLUIDO	</t>
        </is>
      </c>
      <c r="D1224" t="n">
        <v>10.2851</v>
      </c>
      <c r="E1224" t="n">
        <v>9.720000000000001</v>
      </c>
      <c r="F1224" t="n">
        <v>6.72</v>
      </c>
      <c r="G1224" t="n">
        <v>134.36</v>
      </c>
      <c r="H1224" t="n">
        <v>2.02</v>
      </c>
      <c r="I1224" t="n">
        <v>3</v>
      </c>
      <c r="J1224" t="n">
        <v>344.31</v>
      </c>
      <c r="K1224" t="n">
        <v>59.89</v>
      </c>
      <c r="L1224" t="n">
        <v>39</v>
      </c>
      <c r="M1224" t="n">
        <v>1</v>
      </c>
      <c r="N1224" t="n">
        <v>110.43</v>
      </c>
      <c r="O1224" t="n">
        <v>42699.62</v>
      </c>
      <c r="P1224" t="n">
        <v>105.01</v>
      </c>
      <c r="Q1224" t="n">
        <v>204.14</v>
      </c>
      <c r="R1224" t="n">
        <v>22.61</v>
      </c>
      <c r="S1224" t="n">
        <v>17.37</v>
      </c>
      <c r="T1224" t="n">
        <v>534.24</v>
      </c>
      <c r="U1224" t="n">
        <v>0.77</v>
      </c>
      <c r="V1224" t="n">
        <v>0.76</v>
      </c>
      <c r="W1224" t="n">
        <v>1.14</v>
      </c>
      <c r="X1224" t="n">
        <v>0.03</v>
      </c>
      <c r="Y1224" t="n">
        <v>1</v>
      </c>
      <c r="Z1224" t="n">
        <v>10</v>
      </c>
    </row>
    <row r="1225">
      <c r="A1225" t="n">
        <v>153</v>
      </c>
      <c r="B1225" t="n">
        <v>135</v>
      </c>
      <c r="C1225" t="inlineStr">
        <is>
          <t xml:space="preserve">CONCLUIDO	</t>
        </is>
      </c>
      <c r="D1225" t="n">
        <v>10.2845</v>
      </c>
      <c r="E1225" t="n">
        <v>9.720000000000001</v>
      </c>
      <c r="F1225" t="n">
        <v>6.72</v>
      </c>
      <c r="G1225" t="n">
        <v>134.37</v>
      </c>
      <c r="H1225" t="n">
        <v>2.03</v>
      </c>
      <c r="I1225" t="n">
        <v>3</v>
      </c>
      <c r="J1225" t="n">
        <v>344.93</v>
      </c>
      <c r="K1225" t="n">
        <v>59.89</v>
      </c>
      <c r="L1225" t="n">
        <v>39.25</v>
      </c>
      <c r="M1225" t="n">
        <v>1</v>
      </c>
      <c r="N1225" t="n">
        <v>110.8</v>
      </c>
      <c r="O1225" t="n">
        <v>42776.18</v>
      </c>
      <c r="P1225" t="n">
        <v>105.11</v>
      </c>
      <c r="Q1225" t="n">
        <v>204.16</v>
      </c>
      <c r="R1225" t="n">
        <v>22.66</v>
      </c>
      <c r="S1225" t="n">
        <v>17.37</v>
      </c>
      <c r="T1225" t="n">
        <v>559.76</v>
      </c>
      <c r="U1225" t="n">
        <v>0.77</v>
      </c>
      <c r="V1225" t="n">
        <v>0.76</v>
      </c>
      <c r="W1225" t="n">
        <v>1.14</v>
      </c>
      <c r="X1225" t="n">
        <v>0.03</v>
      </c>
      <c r="Y1225" t="n">
        <v>1</v>
      </c>
      <c r="Z1225" t="n">
        <v>10</v>
      </c>
    </row>
    <row r="1226">
      <c r="A1226" t="n">
        <v>154</v>
      </c>
      <c r="B1226" t="n">
        <v>135</v>
      </c>
      <c r="C1226" t="inlineStr">
        <is>
          <t xml:space="preserve">CONCLUIDO	</t>
        </is>
      </c>
      <c r="D1226" t="n">
        <v>10.2828</v>
      </c>
      <c r="E1226" t="n">
        <v>9.720000000000001</v>
      </c>
      <c r="F1226" t="n">
        <v>6.72</v>
      </c>
      <c r="G1226" t="n">
        <v>134.41</v>
      </c>
      <c r="H1226" t="n">
        <v>2.04</v>
      </c>
      <c r="I1226" t="n">
        <v>3</v>
      </c>
      <c r="J1226" t="n">
        <v>345.56</v>
      </c>
      <c r="K1226" t="n">
        <v>59.89</v>
      </c>
      <c r="L1226" t="n">
        <v>39.5</v>
      </c>
      <c r="M1226" t="n">
        <v>1</v>
      </c>
      <c r="N1226" t="n">
        <v>111.17</v>
      </c>
      <c r="O1226" t="n">
        <v>42852.94</v>
      </c>
      <c r="P1226" t="n">
        <v>105.23</v>
      </c>
      <c r="Q1226" t="n">
        <v>204.19</v>
      </c>
      <c r="R1226" t="n">
        <v>22.73</v>
      </c>
      <c r="S1226" t="n">
        <v>17.37</v>
      </c>
      <c r="T1226" t="n">
        <v>593.91</v>
      </c>
      <c r="U1226" t="n">
        <v>0.76</v>
      </c>
      <c r="V1226" t="n">
        <v>0.76</v>
      </c>
      <c r="W1226" t="n">
        <v>1.14</v>
      </c>
      <c r="X1226" t="n">
        <v>0.03</v>
      </c>
      <c r="Y1226" t="n">
        <v>1</v>
      </c>
      <c r="Z1226" t="n">
        <v>10</v>
      </c>
    </row>
    <row r="1227">
      <c r="A1227" t="n">
        <v>155</v>
      </c>
      <c r="B1227" t="n">
        <v>135</v>
      </c>
      <c r="C1227" t="inlineStr">
        <is>
          <t xml:space="preserve">CONCLUIDO	</t>
        </is>
      </c>
      <c r="D1227" t="n">
        <v>10.2804</v>
      </c>
      <c r="E1227" t="n">
        <v>9.73</v>
      </c>
      <c r="F1227" t="n">
        <v>6.72</v>
      </c>
      <c r="G1227" t="n">
        <v>134.45</v>
      </c>
      <c r="H1227" t="n">
        <v>2.05</v>
      </c>
      <c r="I1227" t="n">
        <v>3</v>
      </c>
      <c r="J1227" t="n">
        <v>346.18</v>
      </c>
      <c r="K1227" t="n">
        <v>59.89</v>
      </c>
      <c r="L1227" t="n">
        <v>39.75</v>
      </c>
      <c r="M1227" t="n">
        <v>1</v>
      </c>
      <c r="N1227" t="n">
        <v>111.54</v>
      </c>
      <c r="O1227" t="n">
        <v>42929.9</v>
      </c>
      <c r="P1227" t="n">
        <v>105.33</v>
      </c>
      <c r="Q1227" t="n">
        <v>204.14</v>
      </c>
      <c r="R1227" t="n">
        <v>22.77</v>
      </c>
      <c r="S1227" t="n">
        <v>17.37</v>
      </c>
      <c r="T1227" t="n">
        <v>613.54</v>
      </c>
      <c r="U1227" t="n">
        <v>0.76</v>
      </c>
      <c r="V1227" t="n">
        <v>0.76</v>
      </c>
      <c r="W1227" t="n">
        <v>1.14</v>
      </c>
      <c r="X1227" t="n">
        <v>0.03</v>
      </c>
      <c r="Y1227" t="n">
        <v>1</v>
      </c>
      <c r="Z1227" t="n">
        <v>10</v>
      </c>
    </row>
    <row r="1228">
      <c r="A1228" t="n">
        <v>156</v>
      </c>
      <c r="B1228" t="n">
        <v>135</v>
      </c>
      <c r="C1228" t="inlineStr">
        <is>
          <t xml:space="preserve">CONCLUIDO	</t>
        </is>
      </c>
      <c r="D1228" t="n">
        <v>10.2831</v>
      </c>
      <c r="E1228" t="n">
        <v>9.720000000000001</v>
      </c>
      <c r="F1228" t="n">
        <v>6.72</v>
      </c>
      <c r="G1228" t="n">
        <v>134.4</v>
      </c>
      <c r="H1228" t="n">
        <v>2.06</v>
      </c>
      <c r="I1228" t="n">
        <v>3</v>
      </c>
      <c r="J1228" t="n">
        <v>346.81</v>
      </c>
      <c r="K1228" t="n">
        <v>59.89</v>
      </c>
      <c r="L1228" t="n">
        <v>40</v>
      </c>
      <c r="M1228" t="n">
        <v>1</v>
      </c>
      <c r="N1228" t="n">
        <v>111.92</v>
      </c>
      <c r="O1228" t="n">
        <v>43007.05</v>
      </c>
      <c r="P1228" t="n">
        <v>105.33</v>
      </c>
      <c r="Q1228" t="n">
        <v>204.14</v>
      </c>
      <c r="R1228" t="n">
        <v>22.71</v>
      </c>
      <c r="S1228" t="n">
        <v>17.37</v>
      </c>
      <c r="T1228" t="n">
        <v>583.3200000000001</v>
      </c>
      <c r="U1228" t="n">
        <v>0.76</v>
      </c>
      <c r="V1228" t="n">
        <v>0.76</v>
      </c>
      <c r="W1228" t="n">
        <v>1.14</v>
      </c>
      <c r="X1228" t="n">
        <v>0.03</v>
      </c>
      <c r="Y1228" t="n">
        <v>1</v>
      </c>
      <c r="Z1228" t="n">
        <v>10</v>
      </c>
    </row>
    <row r="1229">
      <c r="A1229" t="n">
        <v>0</v>
      </c>
      <c r="B1229" t="n">
        <v>80</v>
      </c>
      <c r="C1229" t="inlineStr">
        <is>
          <t xml:space="preserve">CONCLUIDO	</t>
        </is>
      </c>
      <c r="D1229" t="n">
        <v>7.7845</v>
      </c>
      <c r="E1229" t="n">
        <v>12.85</v>
      </c>
      <c r="F1229" t="n">
        <v>8.17</v>
      </c>
      <c r="G1229" t="n">
        <v>6.71</v>
      </c>
      <c r="H1229" t="n">
        <v>0.11</v>
      </c>
      <c r="I1229" t="n">
        <v>73</v>
      </c>
      <c r="J1229" t="n">
        <v>159.12</v>
      </c>
      <c r="K1229" t="n">
        <v>50.28</v>
      </c>
      <c r="L1229" t="n">
        <v>1</v>
      </c>
      <c r="M1229" t="n">
        <v>71</v>
      </c>
      <c r="N1229" t="n">
        <v>27.84</v>
      </c>
      <c r="O1229" t="n">
        <v>19859.16</v>
      </c>
      <c r="P1229" t="n">
        <v>100.12</v>
      </c>
      <c r="Q1229" t="n">
        <v>204.28</v>
      </c>
      <c r="R1229" t="n">
        <v>67.81999999999999</v>
      </c>
      <c r="S1229" t="n">
        <v>17.37</v>
      </c>
      <c r="T1229" t="n">
        <v>22785.82</v>
      </c>
      <c r="U1229" t="n">
        <v>0.26</v>
      </c>
      <c r="V1229" t="n">
        <v>0.63</v>
      </c>
      <c r="W1229" t="n">
        <v>1.26</v>
      </c>
      <c r="X1229" t="n">
        <v>1.47</v>
      </c>
      <c r="Y1229" t="n">
        <v>1</v>
      </c>
      <c r="Z1229" t="n">
        <v>10</v>
      </c>
    </row>
    <row r="1230">
      <c r="A1230" t="n">
        <v>1</v>
      </c>
      <c r="B1230" t="n">
        <v>80</v>
      </c>
      <c r="C1230" t="inlineStr">
        <is>
          <t xml:space="preserve">CONCLUIDO	</t>
        </is>
      </c>
      <c r="D1230" t="n">
        <v>8.370100000000001</v>
      </c>
      <c r="E1230" t="n">
        <v>11.95</v>
      </c>
      <c r="F1230" t="n">
        <v>7.82</v>
      </c>
      <c r="G1230" t="n">
        <v>8.380000000000001</v>
      </c>
      <c r="H1230" t="n">
        <v>0.14</v>
      </c>
      <c r="I1230" t="n">
        <v>56</v>
      </c>
      <c r="J1230" t="n">
        <v>159.48</v>
      </c>
      <c r="K1230" t="n">
        <v>50.28</v>
      </c>
      <c r="L1230" t="n">
        <v>1.25</v>
      </c>
      <c r="M1230" t="n">
        <v>54</v>
      </c>
      <c r="N1230" t="n">
        <v>27.95</v>
      </c>
      <c r="O1230" t="n">
        <v>19902.91</v>
      </c>
      <c r="P1230" t="n">
        <v>95.64</v>
      </c>
      <c r="Q1230" t="n">
        <v>204.22</v>
      </c>
      <c r="R1230" t="n">
        <v>56.86</v>
      </c>
      <c r="S1230" t="n">
        <v>17.37</v>
      </c>
      <c r="T1230" t="n">
        <v>17390.28</v>
      </c>
      <c r="U1230" t="n">
        <v>0.31</v>
      </c>
      <c r="V1230" t="n">
        <v>0.65</v>
      </c>
      <c r="W1230" t="n">
        <v>1.23</v>
      </c>
      <c r="X1230" t="n">
        <v>1.12</v>
      </c>
      <c r="Y1230" t="n">
        <v>1</v>
      </c>
      <c r="Z1230" t="n">
        <v>10</v>
      </c>
    </row>
    <row r="1231">
      <c r="A1231" t="n">
        <v>2</v>
      </c>
      <c r="B1231" t="n">
        <v>80</v>
      </c>
      <c r="C1231" t="inlineStr">
        <is>
          <t xml:space="preserve">CONCLUIDO	</t>
        </is>
      </c>
      <c r="D1231" t="n">
        <v>8.767200000000001</v>
      </c>
      <c r="E1231" t="n">
        <v>11.41</v>
      </c>
      <c r="F1231" t="n">
        <v>7.6</v>
      </c>
      <c r="G1231" t="n">
        <v>9.91</v>
      </c>
      <c r="H1231" t="n">
        <v>0.17</v>
      </c>
      <c r="I1231" t="n">
        <v>46</v>
      </c>
      <c r="J1231" t="n">
        <v>159.83</v>
      </c>
      <c r="K1231" t="n">
        <v>50.28</v>
      </c>
      <c r="L1231" t="n">
        <v>1.5</v>
      </c>
      <c r="M1231" t="n">
        <v>44</v>
      </c>
      <c r="N1231" t="n">
        <v>28.05</v>
      </c>
      <c r="O1231" t="n">
        <v>19946.71</v>
      </c>
      <c r="P1231" t="n">
        <v>92.70999999999999</v>
      </c>
      <c r="Q1231" t="n">
        <v>204.18</v>
      </c>
      <c r="R1231" t="n">
        <v>50.16</v>
      </c>
      <c r="S1231" t="n">
        <v>17.37</v>
      </c>
      <c r="T1231" t="n">
        <v>14090.49</v>
      </c>
      <c r="U1231" t="n">
        <v>0.35</v>
      </c>
      <c r="V1231" t="n">
        <v>0.67</v>
      </c>
      <c r="W1231" t="n">
        <v>1.21</v>
      </c>
      <c r="X1231" t="n">
        <v>0.91</v>
      </c>
      <c r="Y1231" t="n">
        <v>1</v>
      </c>
      <c r="Z1231" t="n">
        <v>10</v>
      </c>
    </row>
    <row r="1232">
      <c r="A1232" t="n">
        <v>3</v>
      </c>
      <c r="B1232" t="n">
        <v>80</v>
      </c>
      <c r="C1232" t="inlineStr">
        <is>
          <t xml:space="preserve">CONCLUIDO	</t>
        </is>
      </c>
      <c r="D1232" t="n">
        <v>9.0509</v>
      </c>
      <c r="E1232" t="n">
        <v>11.05</v>
      </c>
      <c r="F1232" t="n">
        <v>7.47</v>
      </c>
      <c r="G1232" t="n">
        <v>11.49</v>
      </c>
      <c r="H1232" t="n">
        <v>0.19</v>
      </c>
      <c r="I1232" t="n">
        <v>39</v>
      </c>
      <c r="J1232" t="n">
        <v>160.19</v>
      </c>
      <c r="K1232" t="n">
        <v>50.28</v>
      </c>
      <c r="L1232" t="n">
        <v>1.75</v>
      </c>
      <c r="M1232" t="n">
        <v>37</v>
      </c>
      <c r="N1232" t="n">
        <v>28.16</v>
      </c>
      <c r="O1232" t="n">
        <v>19990.53</v>
      </c>
      <c r="P1232" t="n">
        <v>90.87</v>
      </c>
      <c r="Q1232" t="n">
        <v>204.22</v>
      </c>
      <c r="R1232" t="n">
        <v>45.88</v>
      </c>
      <c r="S1232" t="n">
        <v>17.37</v>
      </c>
      <c r="T1232" t="n">
        <v>11986.82</v>
      </c>
      <c r="U1232" t="n">
        <v>0.38</v>
      </c>
      <c r="V1232" t="n">
        <v>0.68</v>
      </c>
      <c r="W1232" t="n">
        <v>1.2</v>
      </c>
      <c r="X1232" t="n">
        <v>0.78</v>
      </c>
      <c r="Y1232" t="n">
        <v>1</v>
      </c>
      <c r="Z1232" t="n">
        <v>10</v>
      </c>
    </row>
    <row r="1233">
      <c r="A1233" t="n">
        <v>4</v>
      </c>
      <c r="B1233" t="n">
        <v>80</v>
      </c>
      <c r="C1233" t="inlineStr">
        <is>
          <t xml:space="preserve">CONCLUIDO	</t>
        </is>
      </c>
      <c r="D1233" t="n">
        <v>9.3317</v>
      </c>
      <c r="E1233" t="n">
        <v>10.72</v>
      </c>
      <c r="F1233" t="n">
        <v>7.33</v>
      </c>
      <c r="G1233" t="n">
        <v>13.32</v>
      </c>
      <c r="H1233" t="n">
        <v>0.22</v>
      </c>
      <c r="I1233" t="n">
        <v>33</v>
      </c>
      <c r="J1233" t="n">
        <v>160.54</v>
      </c>
      <c r="K1233" t="n">
        <v>50.28</v>
      </c>
      <c r="L1233" t="n">
        <v>2</v>
      </c>
      <c r="M1233" t="n">
        <v>31</v>
      </c>
      <c r="N1233" t="n">
        <v>28.26</v>
      </c>
      <c r="O1233" t="n">
        <v>20034.4</v>
      </c>
      <c r="P1233" t="n">
        <v>88.97</v>
      </c>
      <c r="Q1233" t="n">
        <v>204.15</v>
      </c>
      <c r="R1233" t="n">
        <v>41.5</v>
      </c>
      <c r="S1233" t="n">
        <v>17.37</v>
      </c>
      <c r="T1233" t="n">
        <v>9828.66</v>
      </c>
      <c r="U1233" t="n">
        <v>0.42</v>
      </c>
      <c r="V1233" t="n">
        <v>0.7</v>
      </c>
      <c r="W1233" t="n">
        <v>1.19</v>
      </c>
      <c r="X1233" t="n">
        <v>0.64</v>
      </c>
      <c r="Y1233" t="n">
        <v>1</v>
      </c>
      <c r="Z1233" t="n">
        <v>10</v>
      </c>
    </row>
    <row r="1234">
      <c r="A1234" t="n">
        <v>5</v>
      </c>
      <c r="B1234" t="n">
        <v>80</v>
      </c>
      <c r="C1234" t="inlineStr">
        <is>
          <t xml:space="preserve">CONCLUIDO	</t>
        </is>
      </c>
      <c r="D1234" t="n">
        <v>9.513999999999999</v>
      </c>
      <c r="E1234" t="n">
        <v>10.51</v>
      </c>
      <c r="F1234" t="n">
        <v>7.25</v>
      </c>
      <c r="G1234" t="n">
        <v>15</v>
      </c>
      <c r="H1234" t="n">
        <v>0.25</v>
      </c>
      <c r="I1234" t="n">
        <v>29</v>
      </c>
      <c r="J1234" t="n">
        <v>160.9</v>
      </c>
      <c r="K1234" t="n">
        <v>50.28</v>
      </c>
      <c r="L1234" t="n">
        <v>2.25</v>
      </c>
      <c r="M1234" t="n">
        <v>27</v>
      </c>
      <c r="N1234" t="n">
        <v>28.37</v>
      </c>
      <c r="O1234" t="n">
        <v>20078.3</v>
      </c>
      <c r="P1234" t="n">
        <v>87.81</v>
      </c>
      <c r="Q1234" t="n">
        <v>204.14</v>
      </c>
      <c r="R1234" t="n">
        <v>39.62</v>
      </c>
      <c r="S1234" t="n">
        <v>17.37</v>
      </c>
      <c r="T1234" t="n">
        <v>8909.530000000001</v>
      </c>
      <c r="U1234" t="n">
        <v>0.44</v>
      </c>
      <c r="V1234" t="n">
        <v>0.7</v>
      </c>
      <c r="W1234" t="n">
        <v>1.17</v>
      </c>
      <c r="X1234" t="n">
        <v>0.5600000000000001</v>
      </c>
      <c r="Y1234" t="n">
        <v>1</v>
      </c>
      <c r="Z1234" t="n">
        <v>10</v>
      </c>
    </row>
    <row r="1235">
      <c r="A1235" t="n">
        <v>6</v>
      </c>
      <c r="B1235" t="n">
        <v>80</v>
      </c>
      <c r="C1235" t="inlineStr">
        <is>
          <t xml:space="preserve">CONCLUIDO	</t>
        </is>
      </c>
      <c r="D1235" t="n">
        <v>9.6585</v>
      </c>
      <c r="E1235" t="n">
        <v>10.35</v>
      </c>
      <c r="F1235" t="n">
        <v>7.19</v>
      </c>
      <c r="G1235" t="n">
        <v>16.6</v>
      </c>
      <c r="H1235" t="n">
        <v>0.27</v>
      </c>
      <c r="I1235" t="n">
        <v>26</v>
      </c>
      <c r="J1235" t="n">
        <v>161.26</v>
      </c>
      <c r="K1235" t="n">
        <v>50.28</v>
      </c>
      <c r="L1235" t="n">
        <v>2.5</v>
      </c>
      <c r="M1235" t="n">
        <v>24</v>
      </c>
      <c r="N1235" t="n">
        <v>28.48</v>
      </c>
      <c r="O1235" t="n">
        <v>20122.23</v>
      </c>
      <c r="P1235" t="n">
        <v>86.95</v>
      </c>
      <c r="Q1235" t="n">
        <v>204.14</v>
      </c>
      <c r="R1235" t="n">
        <v>37.29</v>
      </c>
      <c r="S1235" t="n">
        <v>17.37</v>
      </c>
      <c r="T1235" t="n">
        <v>7756.95</v>
      </c>
      <c r="U1235" t="n">
        <v>0.47</v>
      </c>
      <c r="V1235" t="n">
        <v>0.71</v>
      </c>
      <c r="W1235" t="n">
        <v>1.18</v>
      </c>
      <c r="X1235" t="n">
        <v>0.5</v>
      </c>
      <c r="Y1235" t="n">
        <v>1</v>
      </c>
      <c r="Z1235" t="n">
        <v>10</v>
      </c>
    </row>
    <row r="1236">
      <c r="A1236" t="n">
        <v>7</v>
      </c>
      <c r="B1236" t="n">
        <v>80</v>
      </c>
      <c r="C1236" t="inlineStr">
        <is>
          <t xml:space="preserve">CONCLUIDO	</t>
        </is>
      </c>
      <c r="D1236" t="n">
        <v>9.7387</v>
      </c>
      <c r="E1236" t="n">
        <v>10.27</v>
      </c>
      <c r="F1236" t="n">
        <v>7.17</v>
      </c>
      <c r="G1236" t="n">
        <v>17.93</v>
      </c>
      <c r="H1236" t="n">
        <v>0.3</v>
      </c>
      <c r="I1236" t="n">
        <v>24</v>
      </c>
      <c r="J1236" t="n">
        <v>161.61</v>
      </c>
      <c r="K1236" t="n">
        <v>50.28</v>
      </c>
      <c r="L1236" t="n">
        <v>2.75</v>
      </c>
      <c r="M1236" t="n">
        <v>22</v>
      </c>
      <c r="N1236" t="n">
        <v>28.58</v>
      </c>
      <c r="O1236" t="n">
        <v>20166.2</v>
      </c>
      <c r="P1236" t="n">
        <v>86.45</v>
      </c>
      <c r="Q1236" t="n">
        <v>204.15</v>
      </c>
      <c r="R1236" t="n">
        <v>36.87</v>
      </c>
      <c r="S1236" t="n">
        <v>17.37</v>
      </c>
      <c r="T1236" t="n">
        <v>7556.61</v>
      </c>
      <c r="U1236" t="n">
        <v>0.47</v>
      </c>
      <c r="V1236" t="n">
        <v>0.71</v>
      </c>
      <c r="W1236" t="n">
        <v>1.17</v>
      </c>
      <c r="X1236" t="n">
        <v>0.48</v>
      </c>
      <c r="Y1236" t="n">
        <v>1</v>
      </c>
      <c r="Z1236" t="n">
        <v>10</v>
      </c>
    </row>
    <row r="1237">
      <c r="A1237" t="n">
        <v>8</v>
      </c>
      <c r="B1237" t="n">
        <v>80</v>
      </c>
      <c r="C1237" t="inlineStr">
        <is>
          <t xml:space="preserve">CONCLUIDO	</t>
        </is>
      </c>
      <c r="D1237" t="n">
        <v>9.8522</v>
      </c>
      <c r="E1237" t="n">
        <v>10.15</v>
      </c>
      <c r="F1237" t="n">
        <v>7.12</v>
      </c>
      <c r="G1237" t="n">
        <v>19.41</v>
      </c>
      <c r="H1237" t="n">
        <v>0.33</v>
      </c>
      <c r="I1237" t="n">
        <v>22</v>
      </c>
      <c r="J1237" t="n">
        <v>161.97</v>
      </c>
      <c r="K1237" t="n">
        <v>50.28</v>
      </c>
      <c r="L1237" t="n">
        <v>3</v>
      </c>
      <c r="M1237" t="n">
        <v>20</v>
      </c>
      <c r="N1237" t="n">
        <v>28.69</v>
      </c>
      <c r="O1237" t="n">
        <v>20210.21</v>
      </c>
      <c r="P1237" t="n">
        <v>85.61</v>
      </c>
      <c r="Q1237" t="n">
        <v>204.15</v>
      </c>
      <c r="R1237" t="n">
        <v>35.02</v>
      </c>
      <c r="S1237" t="n">
        <v>17.37</v>
      </c>
      <c r="T1237" t="n">
        <v>6643.41</v>
      </c>
      <c r="U1237" t="n">
        <v>0.5</v>
      </c>
      <c r="V1237" t="n">
        <v>0.72</v>
      </c>
      <c r="W1237" t="n">
        <v>1.17</v>
      </c>
      <c r="X1237" t="n">
        <v>0.42</v>
      </c>
      <c r="Y1237" t="n">
        <v>1</v>
      </c>
      <c r="Z1237" t="n">
        <v>10</v>
      </c>
    </row>
    <row r="1238">
      <c r="A1238" t="n">
        <v>9</v>
      </c>
      <c r="B1238" t="n">
        <v>80</v>
      </c>
      <c r="C1238" t="inlineStr">
        <is>
          <t xml:space="preserve">CONCLUIDO	</t>
        </is>
      </c>
      <c r="D1238" t="n">
        <v>9.9613</v>
      </c>
      <c r="E1238" t="n">
        <v>10.04</v>
      </c>
      <c r="F1238" t="n">
        <v>7.07</v>
      </c>
      <c r="G1238" t="n">
        <v>21.21</v>
      </c>
      <c r="H1238" t="n">
        <v>0.35</v>
      </c>
      <c r="I1238" t="n">
        <v>20</v>
      </c>
      <c r="J1238" t="n">
        <v>162.33</v>
      </c>
      <c r="K1238" t="n">
        <v>50.28</v>
      </c>
      <c r="L1238" t="n">
        <v>3.25</v>
      </c>
      <c r="M1238" t="n">
        <v>18</v>
      </c>
      <c r="N1238" t="n">
        <v>28.8</v>
      </c>
      <c r="O1238" t="n">
        <v>20254.26</v>
      </c>
      <c r="P1238" t="n">
        <v>84.90000000000001</v>
      </c>
      <c r="Q1238" t="n">
        <v>204.14</v>
      </c>
      <c r="R1238" t="n">
        <v>33.67</v>
      </c>
      <c r="S1238" t="n">
        <v>17.37</v>
      </c>
      <c r="T1238" t="n">
        <v>5976.74</v>
      </c>
      <c r="U1238" t="n">
        <v>0.52</v>
      </c>
      <c r="V1238" t="n">
        <v>0.72</v>
      </c>
      <c r="W1238" t="n">
        <v>1.17</v>
      </c>
      <c r="X1238" t="n">
        <v>0.38</v>
      </c>
      <c r="Y1238" t="n">
        <v>1</v>
      </c>
      <c r="Z1238" t="n">
        <v>10</v>
      </c>
    </row>
    <row r="1239">
      <c r="A1239" t="n">
        <v>10</v>
      </c>
      <c r="B1239" t="n">
        <v>80</v>
      </c>
      <c r="C1239" t="inlineStr">
        <is>
          <t xml:space="preserve">CONCLUIDO	</t>
        </is>
      </c>
      <c r="D1239" t="n">
        <v>10.0078</v>
      </c>
      <c r="E1239" t="n">
        <v>9.99</v>
      </c>
      <c r="F1239" t="n">
        <v>7.06</v>
      </c>
      <c r="G1239" t="n">
        <v>22.28</v>
      </c>
      <c r="H1239" t="n">
        <v>0.38</v>
      </c>
      <c r="I1239" t="n">
        <v>19</v>
      </c>
      <c r="J1239" t="n">
        <v>162.68</v>
      </c>
      <c r="K1239" t="n">
        <v>50.28</v>
      </c>
      <c r="L1239" t="n">
        <v>3.5</v>
      </c>
      <c r="M1239" t="n">
        <v>17</v>
      </c>
      <c r="N1239" t="n">
        <v>28.9</v>
      </c>
      <c r="O1239" t="n">
        <v>20298.34</v>
      </c>
      <c r="P1239" t="n">
        <v>84.5</v>
      </c>
      <c r="Q1239" t="n">
        <v>204.15</v>
      </c>
      <c r="R1239" t="n">
        <v>32.95</v>
      </c>
      <c r="S1239" t="n">
        <v>17.37</v>
      </c>
      <c r="T1239" t="n">
        <v>5624.04</v>
      </c>
      <c r="U1239" t="n">
        <v>0.53</v>
      </c>
      <c r="V1239" t="n">
        <v>0.72</v>
      </c>
      <c r="W1239" t="n">
        <v>1.17</v>
      </c>
      <c r="X1239" t="n">
        <v>0.36</v>
      </c>
      <c r="Y1239" t="n">
        <v>1</v>
      </c>
      <c r="Z1239" t="n">
        <v>10</v>
      </c>
    </row>
    <row r="1240">
      <c r="A1240" t="n">
        <v>11</v>
      </c>
      <c r="B1240" t="n">
        <v>80</v>
      </c>
      <c r="C1240" t="inlineStr">
        <is>
          <t xml:space="preserve">CONCLUIDO	</t>
        </is>
      </c>
      <c r="D1240" t="n">
        <v>10.1223</v>
      </c>
      <c r="E1240" t="n">
        <v>9.880000000000001</v>
      </c>
      <c r="F1240" t="n">
        <v>7.01</v>
      </c>
      <c r="G1240" t="n">
        <v>24.73</v>
      </c>
      <c r="H1240" t="n">
        <v>0.41</v>
      </c>
      <c r="I1240" t="n">
        <v>17</v>
      </c>
      <c r="J1240" t="n">
        <v>163.04</v>
      </c>
      <c r="K1240" t="n">
        <v>50.28</v>
      </c>
      <c r="L1240" t="n">
        <v>3.75</v>
      </c>
      <c r="M1240" t="n">
        <v>15</v>
      </c>
      <c r="N1240" t="n">
        <v>29.01</v>
      </c>
      <c r="O1240" t="n">
        <v>20342.46</v>
      </c>
      <c r="P1240" t="n">
        <v>83.45999999999999</v>
      </c>
      <c r="Q1240" t="n">
        <v>204.16</v>
      </c>
      <c r="R1240" t="n">
        <v>31.45</v>
      </c>
      <c r="S1240" t="n">
        <v>17.37</v>
      </c>
      <c r="T1240" t="n">
        <v>4881.2</v>
      </c>
      <c r="U1240" t="n">
        <v>0.55</v>
      </c>
      <c r="V1240" t="n">
        <v>0.73</v>
      </c>
      <c r="W1240" t="n">
        <v>1.17</v>
      </c>
      <c r="X1240" t="n">
        <v>0.31</v>
      </c>
      <c r="Y1240" t="n">
        <v>1</v>
      </c>
      <c r="Z1240" t="n">
        <v>10</v>
      </c>
    </row>
    <row r="1241">
      <c r="A1241" t="n">
        <v>12</v>
      </c>
      <c r="B1241" t="n">
        <v>80</v>
      </c>
      <c r="C1241" t="inlineStr">
        <is>
          <t xml:space="preserve">CONCLUIDO	</t>
        </is>
      </c>
      <c r="D1241" t="n">
        <v>10.1721</v>
      </c>
      <c r="E1241" t="n">
        <v>9.83</v>
      </c>
      <c r="F1241" t="n">
        <v>6.99</v>
      </c>
      <c r="G1241" t="n">
        <v>26.22</v>
      </c>
      <c r="H1241" t="n">
        <v>0.43</v>
      </c>
      <c r="I1241" t="n">
        <v>16</v>
      </c>
      <c r="J1241" t="n">
        <v>163.4</v>
      </c>
      <c r="K1241" t="n">
        <v>50.28</v>
      </c>
      <c r="L1241" t="n">
        <v>4</v>
      </c>
      <c r="M1241" t="n">
        <v>14</v>
      </c>
      <c r="N1241" t="n">
        <v>29.12</v>
      </c>
      <c r="O1241" t="n">
        <v>20386.62</v>
      </c>
      <c r="P1241" t="n">
        <v>83.28</v>
      </c>
      <c r="Q1241" t="n">
        <v>204.15</v>
      </c>
      <c r="R1241" t="n">
        <v>31.16</v>
      </c>
      <c r="S1241" t="n">
        <v>17.37</v>
      </c>
      <c r="T1241" t="n">
        <v>4741.42</v>
      </c>
      <c r="U1241" t="n">
        <v>0.5600000000000001</v>
      </c>
      <c r="V1241" t="n">
        <v>0.73</v>
      </c>
      <c r="W1241" t="n">
        <v>1.16</v>
      </c>
      <c r="X1241" t="n">
        <v>0.3</v>
      </c>
      <c r="Y1241" t="n">
        <v>1</v>
      </c>
      <c r="Z1241" t="n">
        <v>10</v>
      </c>
    </row>
    <row r="1242">
      <c r="A1242" t="n">
        <v>13</v>
      </c>
      <c r="B1242" t="n">
        <v>80</v>
      </c>
      <c r="C1242" t="inlineStr">
        <is>
          <t xml:space="preserve">CONCLUIDO	</t>
        </is>
      </c>
      <c r="D1242" t="n">
        <v>10.2067</v>
      </c>
      <c r="E1242" t="n">
        <v>9.800000000000001</v>
      </c>
      <c r="F1242" t="n">
        <v>6.99</v>
      </c>
      <c r="G1242" t="n">
        <v>27.96</v>
      </c>
      <c r="H1242" t="n">
        <v>0.46</v>
      </c>
      <c r="I1242" t="n">
        <v>15</v>
      </c>
      <c r="J1242" t="n">
        <v>163.76</v>
      </c>
      <c r="K1242" t="n">
        <v>50.28</v>
      </c>
      <c r="L1242" t="n">
        <v>4.25</v>
      </c>
      <c r="M1242" t="n">
        <v>13</v>
      </c>
      <c r="N1242" t="n">
        <v>29.23</v>
      </c>
      <c r="O1242" t="n">
        <v>20430.81</v>
      </c>
      <c r="P1242" t="n">
        <v>82.98</v>
      </c>
      <c r="Q1242" t="n">
        <v>204.16</v>
      </c>
      <c r="R1242" t="n">
        <v>31.21</v>
      </c>
      <c r="S1242" t="n">
        <v>17.37</v>
      </c>
      <c r="T1242" t="n">
        <v>4774.43</v>
      </c>
      <c r="U1242" t="n">
        <v>0.5600000000000001</v>
      </c>
      <c r="V1242" t="n">
        <v>0.73</v>
      </c>
      <c r="W1242" t="n">
        <v>1.16</v>
      </c>
      <c r="X1242" t="n">
        <v>0.3</v>
      </c>
      <c r="Y1242" t="n">
        <v>1</v>
      </c>
      <c r="Z1242" t="n">
        <v>10</v>
      </c>
    </row>
    <row r="1243">
      <c r="A1243" t="n">
        <v>14</v>
      </c>
      <c r="B1243" t="n">
        <v>80</v>
      </c>
      <c r="C1243" t="inlineStr">
        <is>
          <t xml:space="preserve">CONCLUIDO	</t>
        </is>
      </c>
      <c r="D1243" t="n">
        <v>10.2215</v>
      </c>
      <c r="E1243" t="n">
        <v>9.779999999999999</v>
      </c>
      <c r="F1243" t="n">
        <v>6.98</v>
      </c>
      <c r="G1243" t="n">
        <v>27.9</v>
      </c>
      <c r="H1243" t="n">
        <v>0.49</v>
      </c>
      <c r="I1243" t="n">
        <v>15</v>
      </c>
      <c r="J1243" t="n">
        <v>164.12</v>
      </c>
      <c r="K1243" t="n">
        <v>50.28</v>
      </c>
      <c r="L1243" t="n">
        <v>4.5</v>
      </c>
      <c r="M1243" t="n">
        <v>13</v>
      </c>
      <c r="N1243" t="n">
        <v>29.34</v>
      </c>
      <c r="O1243" t="n">
        <v>20475.04</v>
      </c>
      <c r="P1243" t="n">
        <v>82.65000000000001</v>
      </c>
      <c r="Q1243" t="n">
        <v>204.17</v>
      </c>
      <c r="R1243" t="n">
        <v>30.65</v>
      </c>
      <c r="S1243" t="n">
        <v>17.37</v>
      </c>
      <c r="T1243" t="n">
        <v>4493.99</v>
      </c>
      <c r="U1243" t="n">
        <v>0.57</v>
      </c>
      <c r="V1243" t="n">
        <v>0.73</v>
      </c>
      <c r="W1243" t="n">
        <v>1.16</v>
      </c>
      <c r="X1243" t="n">
        <v>0.28</v>
      </c>
      <c r="Y1243" t="n">
        <v>1</v>
      </c>
      <c r="Z1243" t="n">
        <v>10</v>
      </c>
    </row>
    <row r="1244">
      <c r="A1244" t="n">
        <v>15</v>
      </c>
      <c r="B1244" t="n">
        <v>80</v>
      </c>
      <c r="C1244" t="inlineStr">
        <is>
          <t xml:space="preserve">CONCLUIDO	</t>
        </is>
      </c>
      <c r="D1244" t="n">
        <v>10.286</v>
      </c>
      <c r="E1244" t="n">
        <v>9.720000000000001</v>
      </c>
      <c r="F1244" t="n">
        <v>6.95</v>
      </c>
      <c r="G1244" t="n">
        <v>29.77</v>
      </c>
      <c r="H1244" t="n">
        <v>0.51</v>
      </c>
      <c r="I1244" t="n">
        <v>14</v>
      </c>
      <c r="J1244" t="n">
        <v>164.48</v>
      </c>
      <c r="K1244" t="n">
        <v>50.28</v>
      </c>
      <c r="L1244" t="n">
        <v>4.75</v>
      </c>
      <c r="M1244" t="n">
        <v>12</v>
      </c>
      <c r="N1244" t="n">
        <v>29.45</v>
      </c>
      <c r="O1244" t="n">
        <v>20519.3</v>
      </c>
      <c r="P1244" t="n">
        <v>82.17</v>
      </c>
      <c r="Q1244" t="n">
        <v>204.15</v>
      </c>
      <c r="R1244" t="n">
        <v>29.68</v>
      </c>
      <c r="S1244" t="n">
        <v>17.37</v>
      </c>
      <c r="T1244" t="n">
        <v>4014.66</v>
      </c>
      <c r="U1244" t="n">
        <v>0.59</v>
      </c>
      <c r="V1244" t="n">
        <v>0.74</v>
      </c>
      <c r="W1244" t="n">
        <v>1.16</v>
      </c>
      <c r="X1244" t="n">
        <v>0.25</v>
      </c>
      <c r="Y1244" t="n">
        <v>1</v>
      </c>
      <c r="Z1244" t="n">
        <v>10</v>
      </c>
    </row>
    <row r="1245">
      <c r="A1245" t="n">
        <v>16</v>
      </c>
      <c r="B1245" t="n">
        <v>80</v>
      </c>
      <c r="C1245" t="inlineStr">
        <is>
          <t xml:space="preserve">CONCLUIDO	</t>
        </is>
      </c>
      <c r="D1245" t="n">
        <v>10.338</v>
      </c>
      <c r="E1245" t="n">
        <v>9.67</v>
      </c>
      <c r="F1245" t="n">
        <v>6.93</v>
      </c>
      <c r="G1245" t="n">
        <v>31.98</v>
      </c>
      <c r="H1245" t="n">
        <v>0.54</v>
      </c>
      <c r="I1245" t="n">
        <v>13</v>
      </c>
      <c r="J1245" t="n">
        <v>164.83</v>
      </c>
      <c r="K1245" t="n">
        <v>50.28</v>
      </c>
      <c r="L1245" t="n">
        <v>5</v>
      </c>
      <c r="M1245" t="n">
        <v>11</v>
      </c>
      <c r="N1245" t="n">
        <v>29.55</v>
      </c>
      <c r="O1245" t="n">
        <v>20563.61</v>
      </c>
      <c r="P1245" t="n">
        <v>81.72</v>
      </c>
      <c r="Q1245" t="n">
        <v>204.15</v>
      </c>
      <c r="R1245" t="n">
        <v>29.31</v>
      </c>
      <c r="S1245" t="n">
        <v>17.37</v>
      </c>
      <c r="T1245" t="n">
        <v>3834.25</v>
      </c>
      <c r="U1245" t="n">
        <v>0.59</v>
      </c>
      <c r="V1245" t="n">
        <v>0.74</v>
      </c>
      <c r="W1245" t="n">
        <v>1.15</v>
      </c>
      <c r="X1245" t="n">
        <v>0.24</v>
      </c>
      <c r="Y1245" t="n">
        <v>1</v>
      </c>
      <c r="Z1245" t="n">
        <v>10</v>
      </c>
    </row>
    <row r="1246">
      <c r="A1246" t="n">
        <v>17</v>
      </c>
      <c r="B1246" t="n">
        <v>80</v>
      </c>
      <c r="C1246" t="inlineStr">
        <is>
          <t xml:space="preserve">CONCLUIDO	</t>
        </is>
      </c>
      <c r="D1246" t="n">
        <v>10.3282</v>
      </c>
      <c r="E1246" t="n">
        <v>9.68</v>
      </c>
      <c r="F1246" t="n">
        <v>6.94</v>
      </c>
      <c r="G1246" t="n">
        <v>32.03</v>
      </c>
      <c r="H1246" t="n">
        <v>0.5600000000000001</v>
      </c>
      <c r="I1246" t="n">
        <v>13</v>
      </c>
      <c r="J1246" t="n">
        <v>165.19</v>
      </c>
      <c r="K1246" t="n">
        <v>50.28</v>
      </c>
      <c r="L1246" t="n">
        <v>5.25</v>
      </c>
      <c r="M1246" t="n">
        <v>11</v>
      </c>
      <c r="N1246" t="n">
        <v>29.66</v>
      </c>
      <c r="O1246" t="n">
        <v>20607.95</v>
      </c>
      <c r="P1246" t="n">
        <v>81.56999999999999</v>
      </c>
      <c r="Q1246" t="n">
        <v>204.15</v>
      </c>
      <c r="R1246" t="n">
        <v>29.48</v>
      </c>
      <c r="S1246" t="n">
        <v>17.37</v>
      </c>
      <c r="T1246" t="n">
        <v>3915.84</v>
      </c>
      <c r="U1246" t="n">
        <v>0.59</v>
      </c>
      <c r="V1246" t="n">
        <v>0.74</v>
      </c>
      <c r="W1246" t="n">
        <v>1.16</v>
      </c>
      <c r="X1246" t="n">
        <v>0.25</v>
      </c>
      <c r="Y1246" t="n">
        <v>1</v>
      </c>
      <c r="Z1246" t="n">
        <v>10</v>
      </c>
    </row>
    <row r="1247">
      <c r="A1247" t="n">
        <v>18</v>
      </c>
      <c r="B1247" t="n">
        <v>80</v>
      </c>
      <c r="C1247" t="inlineStr">
        <is>
          <t xml:space="preserve">CONCLUIDO	</t>
        </is>
      </c>
      <c r="D1247" t="n">
        <v>10.3893</v>
      </c>
      <c r="E1247" t="n">
        <v>9.630000000000001</v>
      </c>
      <c r="F1247" t="n">
        <v>6.91</v>
      </c>
      <c r="G1247" t="n">
        <v>34.57</v>
      </c>
      <c r="H1247" t="n">
        <v>0.59</v>
      </c>
      <c r="I1247" t="n">
        <v>12</v>
      </c>
      <c r="J1247" t="n">
        <v>165.55</v>
      </c>
      <c r="K1247" t="n">
        <v>50.28</v>
      </c>
      <c r="L1247" t="n">
        <v>5.5</v>
      </c>
      <c r="M1247" t="n">
        <v>10</v>
      </c>
      <c r="N1247" t="n">
        <v>29.77</v>
      </c>
      <c r="O1247" t="n">
        <v>20652.33</v>
      </c>
      <c r="P1247" t="n">
        <v>81.20999999999999</v>
      </c>
      <c r="Q1247" t="n">
        <v>204.17</v>
      </c>
      <c r="R1247" t="n">
        <v>28.67</v>
      </c>
      <c r="S1247" t="n">
        <v>17.37</v>
      </c>
      <c r="T1247" t="n">
        <v>3515.95</v>
      </c>
      <c r="U1247" t="n">
        <v>0.61</v>
      </c>
      <c r="V1247" t="n">
        <v>0.74</v>
      </c>
      <c r="W1247" t="n">
        <v>1.16</v>
      </c>
      <c r="X1247" t="n">
        <v>0.22</v>
      </c>
      <c r="Y1247" t="n">
        <v>1</v>
      </c>
      <c r="Z1247" t="n">
        <v>10</v>
      </c>
    </row>
    <row r="1248">
      <c r="A1248" t="n">
        <v>19</v>
      </c>
      <c r="B1248" t="n">
        <v>80</v>
      </c>
      <c r="C1248" t="inlineStr">
        <is>
          <t xml:space="preserve">CONCLUIDO	</t>
        </is>
      </c>
      <c r="D1248" t="n">
        <v>10.4636</v>
      </c>
      <c r="E1248" t="n">
        <v>9.56</v>
      </c>
      <c r="F1248" t="n">
        <v>6.88</v>
      </c>
      <c r="G1248" t="n">
        <v>37.52</v>
      </c>
      <c r="H1248" t="n">
        <v>0.61</v>
      </c>
      <c r="I1248" t="n">
        <v>11</v>
      </c>
      <c r="J1248" t="n">
        <v>165.91</v>
      </c>
      <c r="K1248" t="n">
        <v>50.28</v>
      </c>
      <c r="L1248" t="n">
        <v>5.75</v>
      </c>
      <c r="M1248" t="n">
        <v>9</v>
      </c>
      <c r="N1248" t="n">
        <v>29.88</v>
      </c>
      <c r="O1248" t="n">
        <v>20696.74</v>
      </c>
      <c r="P1248" t="n">
        <v>80.31999999999999</v>
      </c>
      <c r="Q1248" t="n">
        <v>204.14</v>
      </c>
      <c r="R1248" t="n">
        <v>27.78</v>
      </c>
      <c r="S1248" t="n">
        <v>17.37</v>
      </c>
      <c r="T1248" t="n">
        <v>3078.92</v>
      </c>
      <c r="U1248" t="n">
        <v>0.63</v>
      </c>
      <c r="V1248" t="n">
        <v>0.74</v>
      </c>
      <c r="W1248" t="n">
        <v>1.15</v>
      </c>
      <c r="X1248" t="n">
        <v>0.19</v>
      </c>
      <c r="Y1248" t="n">
        <v>1</v>
      </c>
      <c r="Z1248" t="n">
        <v>10</v>
      </c>
    </row>
    <row r="1249">
      <c r="A1249" t="n">
        <v>20</v>
      </c>
      <c r="B1249" t="n">
        <v>80</v>
      </c>
      <c r="C1249" t="inlineStr">
        <is>
          <t xml:space="preserve">CONCLUIDO	</t>
        </is>
      </c>
      <c r="D1249" t="n">
        <v>10.459</v>
      </c>
      <c r="E1249" t="n">
        <v>9.56</v>
      </c>
      <c r="F1249" t="n">
        <v>6.88</v>
      </c>
      <c r="G1249" t="n">
        <v>37.54</v>
      </c>
      <c r="H1249" t="n">
        <v>0.64</v>
      </c>
      <c r="I1249" t="n">
        <v>11</v>
      </c>
      <c r="J1249" t="n">
        <v>166.27</v>
      </c>
      <c r="K1249" t="n">
        <v>50.28</v>
      </c>
      <c r="L1249" t="n">
        <v>6</v>
      </c>
      <c r="M1249" t="n">
        <v>9</v>
      </c>
      <c r="N1249" t="n">
        <v>29.99</v>
      </c>
      <c r="O1249" t="n">
        <v>20741.2</v>
      </c>
      <c r="P1249" t="n">
        <v>80.36</v>
      </c>
      <c r="Q1249" t="n">
        <v>204.16</v>
      </c>
      <c r="R1249" t="n">
        <v>27.59</v>
      </c>
      <c r="S1249" t="n">
        <v>17.37</v>
      </c>
      <c r="T1249" t="n">
        <v>2982.13</v>
      </c>
      <c r="U1249" t="n">
        <v>0.63</v>
      </c>
      <c r="V1249" t="n">
        <v>0.74</v>
      </c>
      <c r="W1249" t="n">
        <v>1.16</v>
      </c>
      <c r="X1249" t="n">
        <v>0.19</v>
      </c>
      <c r="Y1249" t="n">
        <v>1</v>
      </c>
      <c r="Z1249" t="n">
        <v>10</v>
      </c>
    </row>
    <row r="1250">
      <c r="A1250" t="n">
        <v>21</v>
      </c>
      <c r="B1250" t="n">
        <v>80</v>
      </c>
      <c r="C1250" t="inlineStr">
        <is>
          <t xml:space="preserve">CONCLUIDO	</t>
        </is>
      </c>
      <c r="D1250" t="n">
        <v>10.4496</v>
      </c>
      <c r="E1250" t="n">
        <v>9.57</v>
      </c>
      <c r="F1250" t="n">
        <v>6.89</v>
      </c>
      <c r="G1250" t="n">
        <v>37.59</v>
      </c>
      <c r="H1250" t="n">
        <v>0.66</v>
      </c>
      <c r="I1250" t="n">
        <v>11</v>
      </c>
      <c r="J1250" t="n">
        <v>166.64</v>
      </c>
      <c r="K1250" t="n">
        <v>50.28</v>
      </c>
      <c r="L1250" t="n">
        <v>6.25</v>
      </c>
      <c r="M1250" t="n">
        <v>9</v>
      </c>
      <c r="N1250" t="n">
        <v>30.11</v>
      </c>
      <c r="O1250" t="n">
        <v>20785.69</v>
      </c>
      <c r="P1250" t="n">
        <v>80.14</v>
      </c>
      <c r="Q1250" t="n">
        <v>204.15</v>
      </c>
      <c r="R1250" t="n">
        <v>27.92</v>
      </c>
      <c r="S1250" t="n">
        <v>17.37</v>
      </c>
      <c r="T1250" t="n">
        <v>3149.76</v>
      </c>
      <c r="U1250" t="n">
        <v>0.62</v>
      </c>
      <c r="V1250" t="n">
        <v>0.74</v>
      </c>
      <c r="W1250" t="n">
        <v>1.16</v>
      </c>
      <c r="X1250" t="n">
        <v>0.2</v>
      </c>
      <c r="Y1250" t="n">
        <v>1</v>
      </c>
      <c r="Z1250" t="n">
        <v>10</v>
      </c>
    </row>
    <row r="1251">
      <c r="A1251" t="n">
        <v>22</v>
      </c>
      <c r="B1251" t="n">
        <v>80</v>
      </c>
      <c r="C1251" t="inlineStr">
        <is>
          <t xml:space="preserve">CONCLUIDO	</t>
        </is>
      </c>
      <c r="D1251" t="n">
        <v>10.5067</v>
      </c>
      <c r="E1251" t="n">
        <v>9.52</v>
      </c>
      <c r="F1251" t="n">
        <v>6.87</v>
      </c>
      <c r="G1251" t="n">
        <v>41.23</v>
      </c>
      <c r="H1251" t="n">
        <v>0.6899999999999999</v>
      </c>
      <c r="I1251" t="n">
        <v>10</v>
      </c>
      <c r="J1251" t="n">
        <v>167</v>
      </c>
      <c r="K1251" t="n">
        <v>50.28</v>
      </c>
      <c r="L1251" t="n">
        <v>6.5</v>
      </c>
      <c r="M1251" t="n">
        <v>8</v>
      </c>
      <c r="N1251" t="n">
        <v>30.22</v>
      </c>
      <c r="O1251" t="n">
        <v>20830.22</v>
      </c>
      <c r="P1251" t="n">
        <v>79.55</v>
      </c>
      <c r="Q1251" t="n">
        <v>204.14</v>
      </c>
      <c r="R1251" t="n">
        <v>27.33</v>
      </c>
      <c r="S1251" t="n">
        <v>17.37</v>
      </c>
      <c r="T1251" t="n">
        <v>2855.59</v>
      </c>
      <c r="U1251" t="n">
        <v>0.64</v>
      </c>
      <c r="V1251" t="n">
        <v>0.74</v>
      </c>
      <c r="W1251" t="n">
        <v>1.15</v>
      </c>
      <c r="X1251" t="n">
        <v>0.18</v>
      </c>
      <c r="Y1251" t="n">
        <v>1</v>
      </c>
      <c r="Z1251" t="n">
        <v>10</v>
      </c>
    </row>
    <row r="1252">
      <c r="A1252" t="n">
        <v>23</v>
      </c>
      <c r="B1252" t="n">
        <v>80</v>
      </c>
      <c r="C1252" t="inlineStr">
        <is>
          <t xml:space="preserve">CONCLUIDO	</t>
        </is>
      </c>
      <c r="D1252" t="n">
        <v>10.5067</v>
      </c>
      <c r="E1252" t="n">
        <v>9.52</v>
      </c>
      <c r="F1252" t="n">
        <v>6.87</v>
      </c>
      <c r="G1252" t="n">
        <v>41.23</v>
      </c>
      <c r="H1252" t="n">
        <v>0.71</v>
      </c>
      <c r="I1252" t="n">
        <v>10</v>
      </c>
      <c r="J1252" t="n">
        <v>167.36</v>
      </c>
      <c r="K1252" t="n">
        <v>50.28</v>
      </c>
      <c r="L1252" t="n">
        <v>6.75</v>
      </c>
      <c r="M1252" t="n">
        <v>8</v>
      </c>
      <c r="N1252" t="n">
        <v>30.33</v>
      </c>
      <c r="O1252" t="n">
        <v>20874.78</v>
      </c>
      <c r="P1252" t="n">
        <v>79.52</v>
      </c>
      <c r="Q1252" t="n">
        <v>204.16</v>
      </c>
      <c r="R1252" t="n">
        <v>27.42</v>
      </c>
      <c r="S1252" t="n">
        <v>17.37</v>
      </c>
      <c r="T1252" t="n">
        <v>2903.73</v>
      </c>
      <c r="U1252" t="n">
        <v>0.63</v>
      </c>
      <c r="V1252" t="n">
        <v>0.74</v>
      </c>
      <c r="W1252" t="n">
        <v>1.15</v>
      </c>
      <c r="X1252" t="n">
        <v>0.18</v>
      </c>
      <c r="Y1252" t="n">
        <v>1</v>
      </c>
      <c r="Z1252" t="n">
        <v>10</v>
      </c>
    </row>
    <row r="1253">
      <c r="A1253" t="n">
        <v>24</v>
      </c>
      <c r="B1253" t="n">
        <v>80</v>
      </c>
      <c r="C1253" t="inlineStr">
        <is>
          <t xml:space="preserve">CONCLUIDO	</t>
        </is>
      </c>
      <c r="D1253" t="n">
        <v>10.5073</v>
      </c>
      <c r="E1253" t="n">
        <v>9.52</v>
      </c>
      <c r="F1253" t="n">
        <v>6.87</v>
      </c>
      <c r="G1253" t="n">
        <v>41.22</v>
      </c>
      <c r="H1253" t="n">
        <v>0.74</v>
      </c>
      <c r="I1253" t="n">
        <v>10</v>
      </c>
      <c r="J1253" t="n">
        <v>167.72</v>
      </c>
      <c r="K1253" t="n">
        <v>50.28</v>
      </c>
      <c r="L1253" t="n">
        <v>7</v>
      </c>
      <c r="M1253" t="n">
        <v>8</v>
      </c>
      <c r="N1253" t="n">
        <v>30.44</v>
      </c>
      <c r="O1253" t="n">
        <v>20919.39</v>
      </c>
      <c r="P1253" t="n">
        <v>79.2</v>
      </c>
      <c r="Q1253" t="n">
        <v>204.14</v>
      </c>
      <c r="R1253" t="n">
        <v>27.34</v>
      </c>
      <c r="S1253" t="n">
        <v>17.37</v>
      </c>
      <c r="T1253" t="n">
        <v>2864.2</v>
      </c>
      <c r="U1253" t="n">
        <v>0.64</v>
      </c>
      <c r="V1253" t="n">
        <v>0.74</v>
      </c>
      <c r="W1253" t="n">
        <v>1.15</v>
      </c>
      <c r="X1253" t="n">
        <v>0.18</v>
      </c>
      <c r="Y1253" t="n">
        <v>1</v>
      </c>
      <c r="Z1253" t="n">
        <v>10</v>
      </c>
    </row>
    <row r="1254">
      <c r="A1254" t="n">
        <v>25</v>
      </c>
      <c r="B1254" t="n">
        <v>80</v>
      </c>
      <c r="C1254" t="inlineStr">
        <is>
          <t xml:space="preserve">CONCLUIDO	</t>
        </is>
      </c>
      <c r="D1254" t="n">
        <v>10.5584</v>
      </c>
      <c r="E1254" t="n">
        <v>9.470000000000001</v>
      </c>
      <c r="F1254" t="n">
        <v>6.86</v>
      </c>
      <c r="G1254" t="n">
        <v>45.71</v>
      </c>
      <c r="H1254" t="n">
        <v>0.76</v>
      </c>
      <c r="I1254" t="n">
        <v>9</v>
      </c>
      <c r="J1254" t="n">
        <v>168.08</v>
      </c>
      <c r="K1254" t="n">
        <v>50.28</v>
      </c>
      <c r="L1254" t="n">
        <v>7.25</v>
      </c>
      <c r="M1254" t="n">
        <v>7</v>
      </c>
      <c r="N1254" t="n">
        <v>30.55</v>
      </c>
      <c r="O1254" t="n">
        <v>20964.03</v>
      </c>
      <c r="P1254" t="n">
        <v>79.09</v>
      </c>
      <c r="Q1254" t="n">
        <v>204.19</v>
      </c>
      <c r="R1254" t="n">
        <v>27.08</v>
      </c>
      <c r="S1254" t="n">
        <v>17.37</v>
      </c>
      <c r="T1254" t="n">
        <v>2735.31</v>
      </c>
      <c r="U1254" t="n">
        <v>0.64</v>
      </c>
      <c r="V1254" t="n">
        <v>0.74</v>
      </c>
      <c r="W1254" t="n">
        <v>1.15</v>
      </c>
      <c r="X1254" t="n">
        <v>0.17</v>
      </c>
      <c r="Y1254" t="n">
        <v>1</v>
      </c>
      <c r="Z1254" t="n">
        <v>10</v>
      </c>
    </row>
    <row r="1255">
      <c r="A1255" t="n">
        <v>26</v>
      </c>
      <c r="B1255" t="n">
        <v>80</v>
      </c>
      <c r="C1255" t="inlineStr">
        <is>
          <t xml:space="preserve">CONCLUIDO	</t>
        </is>
      </c>
      <c r="D1255" t="n">
        <v>10.5553</v>
      </c>
      <c r="E1255" t="n">
        <v>9.470000000000001</v>
      </c>
      <c r="F1255" t="n">
        <v>6.86</v>
      </c>
      <c r="G1255" t="n">
        <v>45.73</v>
      </c>
      <c r="H1255" t="n">
        <v>0.79</v>
      </c>
      <c r="I1255" t="n">
        <v>9</v>
      </c>
      <c r="J1255" t="n">
        <v>168.44</v>
      </c>
      <c r="K1255" t="n">
        <v>50.28</v>
      </c>
      <c r="L1255" t="n">
        <v>7.5</v>
      </c>
      <c r="M1255" t="n">
        <v>7</v>
      </c>
      <c r="N1255" t="n">
        <v>30.66</v>
      </c>
      <c r="O1255" t="n">
        <v>21008.71</v>
      </c>
      <c r="P1255" t="n">
        <v>79.13</v>
      </c>
      <c r="Q1255" t="n">
        <v>204.16</v>
      </c>
      <c r="R1255" t="n">
        <v>27.03</v>
      </c>
      <c r="S1255" t="n">
        <v>17.37</v>
      </c>
      <c r="T1255" t="n">
        <v>2710.3</v>
      </c>
      <c r="U1255" t="n">
        <v>0.64</v>
      </c>
      <c r="V1255" t="n">
        <v>0.74</v>
      </c>
      <c r="W1255" t="n">
        <v>1.15</v>
      </c>
      <c r="X1255" t="n">
        <v>0.17</v>
      </c>
      <c r="Y1255" t="n">
        <v>1</v>
      </c>
      <c r="Z1255" t="n">
        <v>10</v>
      </c>
    </row>
    <row r="1256">
      <c r="A1256" t="n">
        <v>27</v>
      </c>
      <c r="B1256" t="n">
        <v>80</v>
      </c>
      <c r="C1256" t="inlineStr">
        <is>
          <t xml:space="preserve">CONCLUIDO	</t>
        </is>
      </c>
      <c r="D1256" t="n">
        <v>10.5522</v>
      </c>
      <c r="E1256" t="n">
        <v>9.48</v>
      </c>
      <c r="F1256" t="n">
        <v>6.86</v>
      </c>
      <c r="G1256" t="n">
        <v>45.75</v>
      </c>
      <c r="H1256" t="n">
        <v>0.8100000000000001</v>
      </c>
      <c r="I1256" t="n">
        <v>9</v>
      </c>
      <c r="J1256" t="n">
        <v>168.81</v>
      </c>
      <c r="K1256" t="n">
        <v>50.28</v>
      </c>
      <c r="L1256" t="n">
        <v>7.75</v>
      </c>
      <c r="M1256" t="n">
        <v>7</v>
      </c>
      <c r="N1256" t="n">
        <v>30.78</v>
      </c>
      <c r="O1256" t="n">
        <v>21053.43</v>
      </c>
      <c r="P1256" t="n">
        <v>78.73999999999999</v>
      </c>
      <c r="Q1256" t="n">
        <v>204.15</v>
      </c>
      <c r="R1256" t="n">
        <v>27.18</v>
      </c>
      <c r="S1256" t="n">
        <v>17.37</v>
      </c>
      <c r="T1256" t="n">
        <v>2786.12</v>
      </c>
      <c r="U1256" t="n">
        <v>0.64</v>
      </c>
      <c r="V1256" t="n">
        <v>0.74</v>
      </c>
      <c r="W1256" t="n">
        <v>1.15</v>
      </c>
      <c r="X1256" t="n">
        <v>0.17</v>
      </c>
      <c r="Y1256" t="n">
        <v>1</v>
      </c>
      <c r="Z1256" t="n">
        <v>10</v>
      </c>
    </row>
    <row r="1257">
      <c r="A1257" t="n">
        <v>28</v>
      </c>
      <c r="B1257" t="n">
        <v>80</v>
      </c>
      <c r="C1257" t="inlineStr">
        <is>
          <t xml:space="preserve">CONCLUIDO	</t>
        </is>
      </c>
      <c r="D1257" t="n">
        <v>10.6163</v>
      </c>
      <c r="E1257" t="n">
        <v>9.42</v>
      </c>
      <c r="F1257" t="n">
        <v>6.84</v>
      </c>
      <c r="G1257" t="n">
        <v>51.28</v>
      </c>
      <c r="H1257" t="n">
        <v>0.84</v>
      </c>
      <c r="I1257" t="n">
        <v>8</v>
      </c>
      <c r="J1257" t="n">
        <v>169.17</v>
      </c>
      <c r="K1257" t="n">
        <v>50.28</v>
      </c>
      <c r="L1257" t="n">
        <v>8</v>
      </c>
      <c r="M1257" t="n">
        <v>6</v>
      </c>
      <c r="N1257" t="n">
        <v>30.89</v>
      </c>
      <c r="O1257" t="n">
        <v>21098.19</v>
      </c>
      <c r="P1257" t="n">
        <v>78</v>
      </c>
      <c r="Q1257" t="n">
        <v>204.14</v>
      </c>
      <c r="R1257" t="n">
        <v>26.38</v>
      </c>
      <c r="S1257" t="n">
        <v>17.37</v>
      </c>
      <c r="T1257" t="n">
        <v>2390.19</v>
      </c>
      <c r="U1257" t="n">
        <v>0.66</v>
      </c>
      <c r="V1257" t="n">
        <v>0.75</v>
      </c>
      <c r="W1257" t="n">
        <v>1.15</v>
      </c>
      <c r="X1257" t="n">
        <v>0.15</v>
      </c>
      <c r="Y1257" t="n">
        <v>1</v>
      </c>
      <c r="Z1257" t="n">
        <v>10</v>
      </c>
    </row>
    <row r="1258">
      <c r="A1258" t="n">
        <v>29</v>
      </c>
      <c r="B1258" t="n">
        <v>80</v>
      </c>
      <c r="C1258" t="inlineStr">
        <is>
          <t xml:space="preserve">CONCLUIDO	</t>
        </is>
      </c>
      <c r="D1258" t="n">
        <v>10.6342</v>
      </c>
      <c r="E1258" t="n">
        <v>9.4</v>
      </c>
      <c r="F1258" t="n">
        <v>6.82</v>
      </c>
      <c r="G1258" t="n">
        <v>51.16</v>
      </c>
      <c r="H1258" t="n">
        <v>0.86</v>
      </c>
      <c r="I1258" t="n">
        <v>8</v>
      </c>
      <c r="J1258" t="n">
        <v>169.53</v>
      </c>
      <c r="K1258" t="n">
        <v>50.28</v>
      </c>
      <c r="L1258" t="n">
        <v>8.25</v>
      </c>
      <c r="M1258" t="n">
        <v>6</v>
      </c>
      <c r="N1258" t="n">
        <v>31</v>
      </c>
      <c r="O1258" t="n">
        <v>21142.98</v>
      </c>
      <c r="P1258" t="n">
        <v>77.59999999999999</v>
      </c>
      <c r="Q1258" t="n">
        <v>204.14</v>
      </c>
      <c r="R1258" t="n">
        <v>25.85</v>
      </c>
      <c r="S1258" t="n">
        <v>17.37</v>
      </c>
      <c r="T1258" t="n">
        <v>2125.29</v>
      </c>
      <c r="U1258" t="n">
        <v>0.67</v>
      </c>
      <c r="V1258" t="n">
        <v>0.75</v>
      </c>
      <c r="W1258" t="n">
        <v>1.15</v>
      </c>
      <c r="X1258" t="n">
        <v>0.13</v>
      </c>
      <c r="Y1258" t="n">
        <v>1</v>
      </c>
      <c r="Z1258" t="n">
        <v>10</v>
      </c>
    </row>
    <row r="1259">
      <c r="A1259" t="n">
        <v>30</v>
      </c>
      <c r="B1259" t="n">
        <v>80</v>
      </c>
      <c r="C1259" t="inlineStr">
        <is>
          <t xml:space="preserve">CONCLUIDO	</t>
        </is>
      </c>
      <c r="D1259" t="n">
        <v>10.6232</v>
      </c>
      <c r="E1259" t="n">
        <v>9.41</v>
      </c>
      <c r="F1259" t="n">
        <v>6.83</v>
      </c>
      <c r="G1259" t="n">
        <v>51.23</v>
      </c>
      <c r="H1259" t="n">
        <v>0.89</v>
      </c>
      <c r="I1259" t="n">
        <v>8</v>
      </c>
      <c r="J1259" t="n">
        <v>169.9</v>
      </c>
      <c r="K1259" t="n">
        <v>50.28</v>
      </c>
      <c r="L1259" t="n">
        <v>8.5</v>
      </c>
      <c r="M1259" t="n">
        <v>6</v>
      </c>
      <c r="N1259" t="n">
        <v>31.12</v>
      </c>
      <c r="O1259" t="n">
        <v>21187.82</v>
      </c>
      <c r="P1259" t="n">
        <v>77.41</v>
      </c>
      <c r="Q1259" t="n">
        <v>204.14</v>
      </c>
      <c r="R1259" t="n">
        <v>26.28</v>
      </c>
      <c r="S1259" t="n">
        <v>17.37</v>
      </c>
      <c r="T1259" t="n">
        <v>2340.65</v>
      </c>
      <c r="U1259" t="n">
        <v>0.66</v>
      </c>
      <c r="V1259" t="n">
        <v>0.75</v>
      </c>
      <c r="W1259" t="n">
        <v>1.15</v>
      </c>
      <c r="X1259" t="n">
        <v>0.14</v>
      </c>
      <c r="Y1259" t="n">
        <v>1</v>
      </c>
      <c r="Z1259" t="n">
        <v>10</v>
      </c>
    </row>
    <row r="1260">
      <c r="A1260" t="n">
        <v>31</v>
      </c>
      <c r="B1260" t="n">
        <v>80</v>
      </c>
      <c r="C1260" t="inlineStr">
        <is>
          <t xml:space="preserve">CONCLUIDO	</t>
        </is>
      </c>
      <c r="D1260" t="n">
        <v>10.6292</v>
      </c>
      <c r="E1260" t="n">
        <v>9.41</v>
      </c>
      <c r="F1260" t="n">
        <v>6.83</v>
      </c>
      <c r="G1260" t="n">
        <v>51.19</v>
      </c>
      <c r="H1260" t="n">
        <v>0.91</v>
      </c>
      <c r="I1260" t="n">
        <v>8</v>
      </c>
      <c r="J1260" t="n">
        <v>170.26</v>
      </c>
      <c r="K1260" t="n">
        <v>50.28</v>
      </c>
      <c r="L1260" t="n">
        <v>8.75</v>
      </c>
      <c r="M1260" t="n">
        <v>6</v>
      </c>
      <c r="N1260" t="n">
        <v>31.23</v>
      </c>
      <c r="O1260" t="n">
        <v>21232.69</v>
      </c>
      <c r="P1260" t="n">
        <v>77.31999999999999</v>
      </c>
      <c r="Q1260" t="n">
        <v>204.14</v>
      </c>
      <c r="R1260" t="n">
        <v>26.05</v>
      </c>
      <c r="S1260" t="n">
        <v>17.37</v>
      </c>
      <c r="T1260" t="n">
        <v>2225.53</v>
      </c>
      <c r="U1260" t="n">
        <v>0.67</v>
      </c>
      <c r="V1260" t="n">
        <v>0.75</v>
      </c>
      <c r="W1260" t="n">
        <v>1.15</v>
      </c>
      <c r="X1260" t="n">
        <v>0.13</v>
      </c>
      <c r="Y1260" t="n">
        <v>1</v>
      </c>
      <c r="Z1260" t="n">
        <v>10</v>
      </c>
    </row>
    <row r="1261">
      <c r="A1261" t="n">
        <v>32</v>
      </c>
      <c r="B1261" t="n">
        <v>80</v>
      </c>
      <c r="C1261" t="inlineStr">
        <is>
          <t xml:space="preserve">CONCLUIDO	</t>
        </is>
      </c>
      <c r="D1261" t="n">
        <v>10.6235</v>
      </c>
      <c r="E1261" t="n">
        <v>9.41</v>
      </c>
      <c r="F1261" t="n">
        <v>6.83</v>
      </c>
      <c r="G1261" t="n">
        <v>51.23</v>
      </c>
      <c r="H1261" t="n">
        <v>0.9399999999999999</v>
      </c>
      <c r="I1261" t="n">
        <v>8</v>
      </c>
      <c r="J1261" t="n">
        <v>170.62</v>
      </c>
      <c r="K1261" t="n">
        <v>50.28</v>
      </c>
      <c r="L1261" t="n">
        <v>9</v>
      </c>
      <c r="M1261" t="n">
        <v>6</v>
      </c>
      <c r="N1261" t="n">
        <v>31.34</v>
      </c>
      <c r="O1261" t="n">
        <v>21277.6</v>
      </c>
      <c r="P1261" t="n">
        <v>76.90000000000001</v>
      </c>
      <c r="Q1261" t="n">
        <v>204.14</v>
      </c>
      <c r="R1261" t="n">
        <v>26.13</v>
      </c>
      <c r="S1261" t="n">
        <v>17.37</v>
      </c>
      <c r="T1261" t="n">
        <v>2267.33</v>
      </c>
      <c r="U1261" t="n">
        <v>0.66</v>
      </c>
      <c r="V1261" t="n">
        <v>0.75</v>
      </c>
      <c r="W1261" t="n">
        <v>1.15</v>
      </c>
      <c r="X1261" t="n">
        <v>0.14</v>
      </c>
      <c r="Y1261" t="n">
        <v>1</v>
      </c>
      <c r="Z1261" t="n">
        <v>10</v>
      </c>
    </row>
    <row r="1262">
      <c r="A1262" t="n">
        <v>33</v>
      </c>
      <c r="B1262" t="n">
        <v>80</v>
      </c>
      <c r="C1262" t="inlineStr">
        <is>
          <t xml:space="preserve">CONCLUIDO	</t>
        </is>
      </c>
      <c r="D1262" t="n">
        <v>10.6895</v>
      </c>
      <c r="E1262" t="n">
        <v>9.359999999999999</v>
      </c>
      <c r="F1262" t="n">
        <v>6.8</v>
      </c>
      <c r="G1262" t="n">
        <v>58.33</v>
      </c>
      <c r="H1262" t="n">
        <v>0.96</v>
      </c>
      <c r="I1262" t="n">
        <v>7</v>
      </c>
      <c r="J1262" t="n">
        <v>170.99</v>
      </c>
      <c r="K1262" t="n">
        <v>50.28</v>
      </c>
      <c r="L1262" t="n">
        <v>9.25</v>
      </c>
      <c r="M1262" t="n">
        <v>5</v>
      </c>
      <c r="N1262" t="n">
        <v>31.46</v>
      </c>
      <c r="O1262" t="n">
        <v>21322.55</v>
      </c>
      <c r="P1262" t="n">
        <v>76.52</v>
      </c>
      <c r="Q1262" t="n">
        <v>204.14</v>
      </c>
      <c r="R1262" t="n">
        <v>25.35</v>
      </c>
      <c r="S1262" t="n">
        <v>17.37</v>
      </c>
      <c r="T1262" t="n">
        <v>1880.77</v>
      </c>
      <c r="U1262" t="n">
        <v>0.6899999999999999</v>
      </c>
      <c r="V1262" t="n">
        <v>0.75</v>
      </c>
      <c r="W1262" t="n">
        <v>1.15</v>
      </c>
      <c r="X1262" t="n">
        <v>0.11</v>
      </c>
      <c r="Y1262" t="n">
        <v>1</v>
      </c>
      <c r="Z1262" t="n">
        <v>10</v>
      </c>
    </row>
    <row r="1263">
      <c r="A1263" t="n">
        <v>34</v>
      </c>
      <c r="B1263" t="n">
        <v>80</v>
      </c>
      <c r="C1263" t="inlineStr">
        <is>
          <t xml:space="preserve">CONCLUIDO	</t>
        </is>
      </c>
      <c r="D1263" t="n">
        <v>10.6888</v>
      </c>
      <c r="E1263" t="n">
        <v>9.359999999999999</v>
      </c>
      <c r="F1263" t="n">
        <v>6.81</v>
      </c>
      <c r="G1263" t="n">
        <v>58.33</v>
      </c>
      <c r="H1263" t="n">
        <v>0.98</v>
      </c>
      <c r="I1263" t="n">
        <v>7</v>
      </c>
      <c r="J1263" t="n">
        <v>171.35</v>
      </c>
      <c r="K1263" t="n">
        <v>50.28</v>
      </c>
      <c r="L1263" t="n">
        <v>9.5</v>
      </c>
      <c r="M1263" t="n">
        <v>5</v>
      </c>
      <c r="N1263" t="n">
        <v>31.57</v>
      </c>
      <c r="O1263" t="n">
        <v>21367.54</v>
      </c>
      <c r="P1263" t="n">
        <v>76.75</v>
      </c>
      <c r="Q1263" t="n">
        <v>204.14</v>
      </c>
      <c r="R1263" t="n">
        <v>25.38</v>
      </c>
      <c r="S1263" t="n">
        <v>17.37</v>
      </c>
      <c r="T1263" t="n">
        <v>1898.12</v>
      </c>
      <c r="U1263" t="n">
        <v>0.68</v>
      </c>
      <c r="V1263" t="n">
        <v>0.75</v>
      </c>
      <c r="W1263" t="n">
        <v>1.15</v>
      </c>
      <c r="X1263" t="n">
        <v>0.11</v>
      </c>
      <c r="Y1263" t="n">
        <v>1</v>
      </c>
      <c r="Z1263" t="n">
        <v>10</v>
      </c>
    </row>
    <row r="1264">
      <c r="A1264" t="n">
        <v>35</v>
      </c>
      <c r="B1264" t="n">
        <v>80</v>
      </c>
      <c r="C1264" t="inlineStr">
        <is>
          <t xml:space="preserve">CONCLUIDO	</t>
        </is>
      </c>
      <c r="D1264" t="n">
        <v>10.6765</v>
      </c>
      <c r="E1264" t="n">
        <v>9.369999999999999</v>
      </c>
      <c r="F1264" t="n">
        <v>6.82</v>
      </c>
      <c r="G1264" t="n">
        <v>58.43</v>
      </c>
      <c r="H1264" t="n">
        <v>1.01</v>
      </c>
      <c r="I1264" t="n">
        <v>7</v>
      </c>
      <c r="J1264" t="n">
        <v>171.72</v>
      </c>
      <c r="K1264" t="n">
        <v>50.28</v>
      </c>
      <c r="L1264" t="n">
        <v>9.75</v>
      </c>
      <c r="M1264" t="n">
        <v>5</v>
      </c>
      <c r="N1264" t="n">
        <v>31.69</v>
      </c>
      <c r="O1264" t="n">
        <v>21412.57</v>
      </c>
      <c r="P1264" t="n">
        <v>76.7</v>
      </c>
      <c r="Q1264" t="n">
        <v>204.15</v>
      </c>
      <c r="R1264" t="n">
        <v>25.7</v>
      </c>
      <c r="S1264" t="n">
        <v>17.37</v>
      </c>
      <c r="T1264" t="n">
        <v>2058.29</v>
      </c>
      <c r="U1264" t="n">
        <v>0.68</v>
      </c>
      <c r="V1264" t="n">
        <v>0.75</v>
      </c>
      <c r="W1264" t="n">
        <v>1.15</v>
      </c>
      <c r="X1264" t="n">
        <v>0.12</v>
      </c>
      <c r="Y1264" t="n">
        <v>1</v>
      </c>
      <c r="Z1264" t="n">
        <v>10</v>
      </c>
    </row>
    <row r="1265">
      <c r="A1265" t="n">
        <v>36</v>
      </c>
      <c r="B1265" t="n">
        <v>80</v>
      </c>
      <c r="C1265" t="inlineStr">
        <is>
          <t xml:space="preserve">CONCLUIDO	</t>
        </is>
      </c>
      <c r="D1265" t="n">
        <v>10.6806</v>
      </c>
      <c r="E1265" t="n">
        <v>9.359999999999999</v>
      </c>
      <c r="F1265" t="n">
        <v>6.81</v>
      </c>
      <c r="G1265" t="n">
        <v>58.4</v>
      </c>
      <c r="H1265" t="n">
        <v>1.03</v>
      </c>
      <c r="I1265" t="n">
        <v>7</v>
      </c>
      <c r="J1265" t="n">
        <v>172.08</v>
      </c>
      <c r="K1265" t="n">
        <v>50.28</v>
      </c>
      <c r="L1265" t="n">
        <v>10</v>
      </c>
      <c r="M1265" t="n">
        <v>5</v>
      </c>
      <c r="N1265" t="n">
        <v>31.8</v>
      </c>
      <c r="O1265" t="n">
        <v>21457.64</v>
      </c>
      <c r="P1265" t="n">
        <v>76.45</v>
      </c>
      <c r="Q1265" t="n">
        <v>204.15</v>
      </c>
      <c r="R1265" t="n">
        <v>25.64</v>
      </c>
      <c r="S1265" t="n">
        <v>17.37</v>
      </c>
      <c r="T1265" t="n">
        <v>2025.73</v>
      </c>
      <c r="U1265" t="n">
        <v>0.68</v>
      </c>
      <c r="V1265" t="n">
        <v>0.75</v>
      </c>
      <c r="W1265" t="n">
        <v>1.15</v>
      </c>
      <c r="X1265" t="n">
        <v>0.12</v>
      </c>
      <c r="Y1265" t="n">
        <v>1</v>
      </c>
      <c r="Z1265" t="n">
        <v>10</v>
      </c>
    </row>
    <row r="1266">
      <c r="A1266" t="n">
        <v>37</v>
      </c>
      <c r="B1266" t="n">
        <v>80</v>
      </c>
      <c r="C1266" t="inlineStr">
        <is>
          <t xml:space="preserve">CONCLUIDO	</t>
        </is>
      </c>
      <c r="D1266" t="n">
        <v>10.6787</v>
      </c>
      <c r="E1266" t="n">
        <v>9.359999999999999</v>
      </c>
      <c r="F1266" t="n">
        <v>6.81</v>
      </c>
      <c r="G1266" t="n">
        <v>58.41</v>
      </c>
      <c r="H1266" t="n">
        <v>1.05</v>
      </c>
      <c r="I1266" t="n">
        <v>7</v>
      </c>
      <c r="J1266" t="n">
        <v>172.45</v>
      </c>
      <c r="K1266" t="n">
        <v>50.28</v>
      </c>
      <c r="L1266" t="n">
        <v>10.25</v>
      </c>
      <c r="M1266" t="n">
        <v>5</v>
      </c>
      <c r="N1266" t="n">
        <v>31.92</v>
      </c>
      <c r="O1266" t="n">
        <v>21502.75</v>
      </c>
      <c r="P1266" t="n">
        <v>76.03</v>
      </c>
      <c r="Q1266" t="n">
        <v>204.18</v>
      </c>
      <c r="R1266" t="n">
        <v>25.7</v>
      </c>
      <c r="S1266" t="n">
        <v>17.37</v>
      </c>
      <c r="T1266" t="n">
        <v>2059.46</v>
      </c>
      <c r="U1266" t="n">
        <v>0.68</v>
      </c>
      <c r="V1266" t="n">
        <v>0.75</v>
      </c>
      <c r="W1266" t="n">
        <v>1.15</v>
      </c>
      <c r="X1266" t="n">
        <v>0.12</v>
      </c>
      <c r="Y1266" t="n">
        <v>1</v>
      </c>
      <c r="Z1266" t="n">
        <v>10</v>
      </c>
    </row>
    <row r="1267">
      <c r="A1267" t="n">
        <v>38</v>
      </c>
      <c r="B1267" t="n">
        <v>80</v>
      </c>
      <c r="C1267" t="inlineStr">
        <is>
          <t xml:space="preserve">CONCLUIDO	</t>
        </is>
      </c>
      <c r="D1267" t="n">
        <v>10.6803</v>
      </c>
      <c r="E1267" t="n">
        <v>9.359999999999999</v>
      </c>
      <c r="F1267" t="n">
        <v>6.81</v>
      </c>
      <c r="G1267" t="n">
        <v>58.4</v>
      </c>
      <c r="H1267" t="n">
        <v>1.08</v>
      </c>
      <c r="I1267" t="n">
        <v>7</v>
      </c>
      <c r="J1267" t="n">
        <v>172.82</v>
      </c>
      <c r="K1267" t="n">
        <v>50.28</v>
      </c>
      <c r="L1267" t="n">
        <v>10.5</v>
      </c>
      <c r="M1267" t="n">
        <v>5</v>
      </c>
      <c r="N1267" t="n">
        <v>32.04</v>
      </c>
      <c r="O1267" t="n">
        <v>21547.89</v>
      </c>
      <c r="P1267" t="n">
        <v>75.65000000000001</v>
      </c>
      <c r="Q1267" t="n">
        <v>204.14</v>
      </c>
      <c r="R1267" t="n">
        <v>25.65</v>
      </c>
      <c r="S1267" t="n">
        <v>17.37</v>
      </c>
      <c r="T1267" t="n">
        <v>2031.66</v>
      </c>
      <c r="U1267" t="n">
        <v>0.68</v>
      </c>
      <c r="V1267" t="n">
        <v>0.75</v>
      </c>
      <c r="W1267" t="n">
        <v>1.15</v>
      </c>
      <c r="X1267" t="n">
        <v>0.12</v>
      </c>
      <c r="Y1267" t="n">
        <v>1</v>
      </c>
      <c r="Z1267" t="n">
        <v>10</v>
      </c>
    </row>
    <row r="1268">
      <c r="A1268" t="n">
        <v>39</v>
      </c>
      <c r="B1268" t="n">
        <v>80</v>
      </c>
      <c r="C1268" t="inlineStr">
        <is>
          <t xml:space="preserve">CONCLUIDO	</t>
        </is>
      </c>
      <c r="D1268" t="n">
        <v>10.7501</v>
      </c>
      <c r="E1268" t="n">
        <v>9.300000000000001</v>
      </c>
      <c r="F1268" t="n">
        <v>6.78</v>
      </c>
      <c r="G1268" t="n">
        <v>67.84</v>
      </c>
      <c r="H1268" t="n">
        <v>1.1</v>
      </c>
      <c r="I1268" t="n">
        <v>6</v>
      </c>
      <c r="J1268" t="n">
        <v>173.18</v>
      </c>
      <c r="K1268" t="n">
        <v>50.28</v>
      </c>
      <c r="L1268" t="n">
        <v>10.75</v>
      </c>
      <c r="M1268" t="n">
        <v>4</v>
      </c>
      <c r="N1268" t="n">
        <v>32.15</v>
      </c>
      <c r="O1268" t="n">
        <v>21593.08</v>
      </c>
      <c r="P1268" t="n">
        <v>74.87</v>
      </c>
      <c r="Q1268" t="n">
        <v>204.14</v>
      </c>
      <c r="R1268" t="n">
        <v>24.75</v>
      </c>
      <c r="S1268" t="n">
        <v>17.37</v>
      </c>
      <c r="T1268" t="n">
        <v>1585.95</v>
      </c>
      <c r="U1268" t="n">
        <v>0.7</v>
      </c>
      <c r="V1268" t="n">
        <v>0.75</v>
      </c>
      <c r="W1268" t="n">
        <v>1.14</v>
      </c>
      <c r="X1268" t="n">
        <v>0.09</v>
      </c>
      <c r="Y1268" t="n">
        <v>1</v>
      </c>
      <c r="Z1268" t="n">
        <v>10</v>
      </c>
    </row>
    <row r="1269">
      <c r="A1269" t="n">
        <v>40</v>
      </c>
      <c r="B1269" t="n">
        <v>80</v>
      </c>
      <c r="C1269" t="inlineStr">
        <is>
          <t xml:space="preserve">CONCLUIDO	</t>
        </is>
      </c>
      <c r="D1269" t="n">
        <v>10.7479</v>
      </c>
      <c r="E1269" t="n">
        <v>9.300000000000001</v>
      </c>
      <c r="F1269" t="n">
        <v>6.79</v>
      </c>
      <c r="G1269" t="n">
        <v>67.86</v>
      </c>
      <c r="H1269" t="n">
        <v>1.12</v>
      </c>
      <c r="I1269" t="n">
        <v>6</v>
      </c>
      <c r="J1269" t="n">
        <v>173.55</v>
      </c>
      <c r="K1269" t="n">
        <v>50.28</v>
      </c>
      <c r="L1269" t="n">
        <v>11</v>
      </c>
      <c r="M1269" t="n">
        <v>4</v>
      </c>
      <c r="N1269" t="n">
        <v>32.27</v>
      </c>
      <c r="O1269" t="n">
        <v>21638.31</v>
      </c>
      <c r="P1269" t="n">
        <v>74.86</v>
      </c>
      <c r="Q1269" t="n">
        <v>204.14</v>
      </c>
      <c r="R1269" t="n">
        <v>24.86</v>
      </c>
      <c r="S1269" t="n">
        <v>17.37</v>
      </c>
      <c r="T1269" t="n">
        <v>1644.8</v>
      </c>
      <c r="U1269" t="n">
        <v>0.7</v>
      </c>
      <c r="V1269" t="n">
        <v>0.75</v>
      </c>
      <c r="W1269" t="n">
        <v>1.14</v>
      </c>
      <c r="X1269" t="n">
        <v>0.1</v>
      </c>
      <c r="Y1269" t="n">
        <v>1</v>
      </c>
      <c r="Z1269" t="n">
        <v>10</v>
      </c>
    </row>
    <row r="1270">
      <c r="A1270" t="n">
        <v>41</v>
      </c>
      <c r="B1270" t="n">
        <v>80</v>
      </c>
      <c r="C1270" t="inlineStr">
        <is>
          <t xml:space="preserve">CONCLUIDO	</t>
        </is>
      </c>
      <c r="D1270" t="n">
        <v>10.7463</v>
      </c>
      <c r="E1270" t="n">
        <v>9.31</v>
      </c>
      <c r="F1270" t="n">
        <v>6.79</v>
      </c>
      <c r="G1270" t="n">
        <v>67.88</v>
      </c>
      <c r="H1270" t="n">
        <v>1.15</v>
      </c>
      <c r="I1270" t="n">
        <v>6</v>
      </c>
      <c r="J1270" t="n">
        <v>173.92</v>
      </c>
      <c r="K1270" t="n">
        <v>50.28</v>
      </c>
      <c r="L1270" t="n">
        <v>11.25</v>
      </c>
      <c r="M1270" t="n">
        <v>4</v>
      </c>
      <c r="N1270" t="n">
        <v>32.39</v>
      </c>
      <c r="O1270" t="n">
        <v>21683.57</v>
      </c>
      <c r="P1270" t="n">
        <v>74.95999999999999</v>
      </c>
      <c r="Q1270" t="n">
        <v>204.17</v>
      </c>
      <c r="R1270" t="n">
        <v>24.8</v>
      </c>
      <c r="S1270" t="n">
        <v>17.37</v>
      </c>
      <c r="T1270" t="n">
        <v>1611.66</v>
      </c>
      <c r="U1270" t="n">
        <v>0.7</v>
      </c>
      <c r="V1270" t="n">
        <v>0.75</v>
      </c>
      <c r="W1270" t="n">
        <v>1.15</v>
      </c>
      <c r="X1270" t="n">
        <v>0.1</v>
      </c>
      <c r="Y1270" t="n">
        <v>1</v>
      </c>
      <c r="Z1270" t="n">
        <v>10</v>
      </c>
    </row>
    <row r="1271">
      <c r="A1271" t="n">
        <v>42</v>
      </c>
      <c r="B1271" t="n">
        <v>80</v>
      </c>
      <c r="C1271" t="inlineStr">
        <is>
          <t xml:space="preserve">CONCLUIDO	</t>
        </is>
      </c>
      <c r="D1271" t="n">
        <v>10.7498</v>
      </c>
      <c r="E1271" t="n">
        <v>9.300000000000001</v>
      </c>
      <c r="F1271" t="n">
        <v>6.78</v>
      </c>
      <c r="G1271" t="n">
        <v>67.84999999999999</v>
      </c>
      <c r="H1271" t="n">
        <v>1.17</v>
      </c>
      <c r="I1271" t="n">
        <v>6</v>
      </c>
      <c r="J1271" t="n">
        <v>174.28</v>
      </c>
      <c r="K1271" t="n">
        <v>50.28</v>
      </c>
      <c r="L1271" t="n">
        <v>11.5</v>
      </c>
      <c r="M1271" t="n">
        <v>4</v>
      </c>
      <c r="N1271" t="n">
        <v>32.5</v>
      </c>
      <c r="O1271" t="n">
        <v>21728.87</v>
      </c>
      <c r="P1271" t="n">
        <v>74.86</v>
      </c>
      <c r="Q1271" t="n">
        <v>204.15</v>
      </c>
      <c r="R1271" t="n">
        <v>24.79</v>
      </c>
      <c r="S1271" t="n">
        <v>17.37</v>
      </c>
      <c r="T1271" t="n">
        <v>1606.19</v>
      </c>
      <c r="U1271" t="n">
        <v>0.7</v>
      </c>
      <c r="V1271" t="n">
        <v>0.75</v>
      </c>
      <c r="W1271" t="n">
        <v>1.14</v>
      </c>
      <c r="X1271" t="n">
        <v>0.09</v>
      </c>
      <c r="Y1271" t="n">
        <v>1</v>
      </c>
      <c r="Z1271" t="n">
        <v>10</v>
      </c>
    </row>
    <row r="1272">
      <c r="A1272" t="n">
        <v>43</v>
      </c>
      <c r="B1272" t="n">
        <v>80</v>
      </c>
      <c r="C1272" t="inlineStr">
        <is>
          <t xml:space="preserve">CONCLUIDO	</t>
        </is>
      </c>
      <c r="D1272" t="n">
        <v>10.7549</v>
      </c>
      <c r="E1272" t="n">
        <v>9.300000000000001</v>
      </c>
      <c r="F1272" t="n">
        <v>6.78</v>
      </c>
      <c r="G1272" t="n">
        <v>67.8</v>
      </c>
      <c r="H1272" t="n">
        <v>1.19</v>
      </c>
      <c r="I1272" t="n">
        <v>6</v>
      </c>
      <c r="J1272" t="n">
        <v>174.65</v>
      </c>
      <c r="K1272" t="n">
        <v>50.28</v>
      </c>
      <c r="L1272" t="n">
        <v>11.75</v>
      </c>
      <c r="M1272" t="n">
        <v>4</v>
      </c>
      <c r="N1272" t="n">
        <v>32.62</v>
      </c>
      <c r="O1272" t="n">
        <v>21774.22</v>
      </c>
      <c r="P1272" t="n">
        <v>74.45</v>
      </c>
      <c r="Q1272" t="n">
        <v>204.14</v>
      </c>
      <c r="R1272" t="n">
        <v>24.61</v>
      </c>
      <c r="S1272" t="n">
        <v>17.37</v>
      </c>
      <c r="T1272" t="n">
        <v>1516</v>
      </c>
      <c r="U1272" t="n">
        <v>0.71</v>
      </c>
      <c r="V1272" t="n">
        <v>0.75</v>
      </c>
      <c r="W1272" t="n">
        <v>1.15</v>
      </c>
      <c r="X1272" t="n">
        <v>0.09</v>
      </c>
      <c r="Y1272" t="n">
        <v>1</v>
      </c>
      <c r="Z1272" t="n">
        <v>10</v>
      </c>
    </row>
    <row r="1273">
      <c r="A1273" t="n">
        <v>44</v>
      </c>
      <c r="B1273" t="n">
        <v>80</v>
      </c>
      <c r="C1273" t="inlineStr">
        <is>
          <t xml:space="preserve">CONCLUIDO	</t>
        </is>
      </c>
      <c r="D1273" t="n">
        <v>10.745</v>
      </c>
      <c r="E1273" t="n">
        <v>9.31</v>
      </c>
      <c r="F1273" t="n">
        <v>6.79</v>
      </c>
      <c r="G1273" t="n">
        <v>67.89</v>
      </c>
      <c r="H1273" t="n">
        <v>1.22</v>
      </c>
      <c r="I1273" t="n">
        <v>6</v>
      </c>
      <c r="J1273" t="n">
        <v>175.02</v>
      </c>
      <c r="K1273" t="n">
        <v>50.28</v>
      </c>
      <c r="L1273" t="n">
        <v>12</v>
      </c>
      <c r="M1273" t="n">
        <v>4</v>
      </c>
      <c r="N1273" t="n">
        <v>32.74</v>
      </c>
      <c r="O1273" t="n">
        <v>21819.6</v>
      </c>
      <c r="P1273" t="n">
        <v>74.20999999999999</v>
      </c>
      <c r="Q1273" t="n">
        <v>204.15</v>
      </c>
      <c r="R1273" t="n">
        <v>24.85</v>
      </c>
      <c r="S1273" t="n">
        <v>17.37</v>
      </c>
      <c r="T1273" t="n">
        <v>1636.09</v>
      </c>
      <c r="U1273" t="n">
        <v>0.7</v>
      </c>
      <c r="V1273" t="n">
        <v>0.75</v>
      </c>
      <c r="W1273" t="n">
        <v>1.15</v>
      </c>
      <c r="X1273" t="n">
        <v>0.1</v>
      </c>
      <c r="Y1273" t="n">
        <v>1</v>
      </c>
      <c r="Z1273" t="n">
        <v>10</v>
      </c>
    </row>
    <row r="1274">
      <c r="A1274" t="n">
        <v>45</v>
      </c>
      <c r="B1274" t="n">
        <v>80</v>
      </c>
      <c r="C1274" t="inlineStr">
        <is>
          <t xml:space="preserve">CONCLUIDO	</t>
        </is>
      </c>
      <c r="D1274" t="n">
        <v>10.7437</v>
      </c>
      <c r="E1274" t="n">
        <v>9.31</v>
      </c>
      <c r="F1274" t="n">
        <v>6.79</v>
      </c>
      <c r="G1274" t="n">
        <v>67.90000000000001</v>
      </c>
      <c r="H1274" t="n">
        <v>1.24</v>
      </c>
      <c r="I1274" t="n">
        <v>6</v>
      </c>
      <c r="J1274" t="n">
        <v>175.39</v>
      </c>
      <c r="K1274" t="n">
        <v>50.28</v>
      </c>
      <c r="L1274" t="n">
        <v>12.25</v>
      </c>
      <c r="M1274" t="n">
        <v>4</v>
      </c>
      <c r="N1274" t="n">
        <v>32.86</v>
      </c>
      <c r="O1274" t="n">
        <v>21865.03</v>
      </c>
      <c r="P1274" t="n">
        <v>73.95</v>
      </c>
      <c r="Q1274" t="n">
        <v>204.14</v>
      </c>
      <c r="R1274" t="n">
        <v>24.94</v>
      </c>
      <c r="S1274" t="n">
        <v>17.37</v>
      </c>
      <c r="T1274" t="n">
        <v>1680.19</v>
      </c>
      <c r="U1274" t="n">
        <v>0.7</v>
      </c>
      <c r="V1274" t="n">
        <v>0.75</v>
      </c>
      <c r="W1274" t="n">
        <v>1.15</v>
      </c>
      <c r="X1274" t="n">
        <v>0.1</v>
      </c>
      <c r="Y1274" t="n">
        <v>1</v>
      </c>
      <c r="Z1274" t="n">
        <v>10</v>
      </c>
    </row>
    <row r="1275">
      <c r="A1275" t="n">
        <v>46</v>
      </c>
      <c r="B1275" t="n">
        <v>80</v>
      </c>
      <c r="C1275" t="inlineStr">
        <is>
          <t xml:space="preserve">CONCLUIDO	</t>
        </is>
      </c>
      <c r="D1275" t="n">
        <v>10.7456</v>
      </c>
      <c r="E1275" t="n">
        <v>9.31</v>
      </c>
      <c r="F1275" t="n">
        <v>6.79</v>
      </c>
      <c r="G1275" t="n">
        <v>67.88</v>
      </c>
      <c r="H1275" t="n">
        <v>1.26</v>
      </c>
      <c r="I1275" t="n">
        <v>6</v>
      </c>
      <c r="J1275" t="n">
        <v>175.76</v>
      </c>
      <c r="K1275" t="n">
        <v>50.28</v>
      </c>
      <c r="L1275" t="n">
        <v>12.5</v>
      </c>
      <c r="M1275" t="n">
        <v>4</v>
      </c>
      <c r="N1275" t="n">
        <v>32.98</v>
      </c>
      <c r="O1275" t="n">
        <v>21910.49</v>
      </c>
      <c r="P1275" t="n">
        <v>73.72</v>
      </c>
      <c r="Q1275" t="n">
        <v>204.14</v>
      </c>
      <c r="R1275" t="n">
        <v>24.89</v>
      </c>
      <c r="S1275" t="n">
        <v>17.37</v>
      </c>
      <c r="T1275" t="n">
        <v>1654.91</v>
      </c>
      <c r="U1275" t="n">
        <v>0.7</v>
      </c>
      <c r="V1275" t="n">
        <v>0.75</v>
      </c>
      <c r="W1275" t="n">
        <v>1.15</v>
      </c>
      <c r="X1275" t="n">
        <v>0.1</v>
      </c>
      <c r="Y1275" t="n">
        <v>1</v>
      </c>
      <c r="Z1275" t="n">
        <v>10</v>
      </c>
    </row>
    <row r="1276">
      <c r="A1276" t="n">
        <v>47</v>
      </c>
      <c r="B1276" t="n">
        <v>80</v>
      </c>
      <c r="C1276" t="inlineStr">
        <is>
          <t xml:space="preserve">CONCLUIDO	</t>
        </is>
      </c>
      <c r="D1276" t="n">
        <v>10.7431</v>
      </c>
      <c r="E1276" t="n">
        <v>9.31</v>
      </c>
      <c r="F1276" t="n">
        <v>6.79</v>
      </c>
      <c r="G1276" t="n">
        <v>67.91</v>
      </c>
      <c r="H1276" t="n">
        <v>1.28</v>
      </c>
      <c r="I1276" t="n">
        <v>6</v>
      </c>
      <c r="J1276" t="n">
        <v>176.12</v>
      </c>
      <c r="K1276" t="n">
        <v>50.28</v>
      </c>
      <c r="L1276" t="n">
        <v>12.75</v>
      </c>
      <c r="M1276" t="n">
        <v>4</v>
      </c>
      <c r="N1276" t="n">
        <v>33.09</v>
      </c>
      <c r="O1276" t="n">
        <v>21956</v>
      </c>
      <c r="P1276" t="n">
        <v>73.45999999999999</v>
      </c>
      <c r="Q1276" t="n">
        <v>204.14</v>
      </c>
      <c r="R1276" t="n">
        <v>24.93</v>
      </c>
      <c r="S1276" t="n">
        <v>17.37</v>
      </c>
      <c r="T1276" t="n">
        <v>1679.28</v>
      </c>
      <c r="U1276" t="n">
        <v>0.7</v>
      </c>
      <c r="V1276" t="n">
        <v>0.75</v>
      </c>
      <c r="W1276" t="n">
        <v>1.15</v>
      </c>
      <c r="X1276" t="n">
        <v>0.1</v>
      </c>
      <c r="Y1276" t="n">
        <v>1</v>
      </c>
      <c r="Z1276" t="n">
        <v>10</v>
      </c>
    </row>
    <row r="1277">
      <c r="A1277" t="n">
        <v>48</v>
      </c>
      <c r="B1277" t="n">
        <v>80</v>
      </c>
      <c r="C1277" t="inlineStr">
        <is>
          <t xml:space="preserve">CONCLUIDO	</t>
        </is>
      </c>
      <c r="D1277" t="n">
        <v>10.8037</v>
      </c>
      <c r="E1277" t="n">
        <v>9.26</v>
      </c>
      <c r="F1277" t="n">
        <v>6.77</v>
      </c>
      <c r="G1277" t="n">
        <v>81.25</v>
      </c>
      <c r="H1277" t="n">
        <v>1.31</v>
      </c>
      <c r="I1277" t="n">
        <v>5</v>
      </c>
      <c r="J1277" t="n">
        <v>176.49</v>
      </c>
      <c r="K1277" t="n">
        <v>50.28</v>
      </c>
      <c r="L1277" t="n">
        <v>13</v>
      </c>
      <c r="M1277" t="n">
        <v>3</v>
      </c>
      <c r="N1277" t="n">
        <v>33.21</v>
      </c>
      <c r="O1277" t="n">
        <v>22001.54</v>
      </c>
      <c r="P1277" t="n">
        <v>72.38</v>
      </c>
      <c r="Q1277" t="n">
        <v>204.16</v>
      </c>
      <c r="R1277" t="n">
        <v>24.26</v>
      </c>
      <c r="S1277" t="n">
        <v>17.37</v>
      </c>
      <c r="T1277" t="n">
        <v>1346.09</v>
      </c>
      <c r="U1277" t="n">
        <v>0.72</v>
      </c>
      <c r="V1277" t="n">
        <v>0.75</v>
      </c>
      <c r="W1277" t="n">
        <v>1.15</v>
      </c>
      <c r="X1277" t="n">
        <v>0.08</v>
      </c>
      <c r="Y1277" t="n">
        <v>1</v>
      </c>
      <c r="Z1277" t="n">
        <v>10</v>
      </c>
    </row>
    <row r="1278">
      <c r="A1278" t="n">
        <v>49</v>
      </c>
      <c r="B1278" t="n">
        <v>80</v>
      </c>
      <c r="C1278" t="inlineStr">
        <is>
          <t xml:space="preserve">CONCLUIDO	</t>
        </is>
      </c>
      <c r="D1278" t="n">
        <v>10.7975</v>
      </c>
      <c r="E1278" t="n">
        <v>9.26</v>
      </c>
      <c r="F1278" t="n">
        <v>6.78</v>
      </c>
      <c r="G1278" t="n">
        <v>81.31</v>
      </c>
      <c r="H1278" t="n">
        <v>1.33</v>
      </c>
      <c r="I1278" t="n">
        <v>5</v>
      </c>
      <c r="J1278" t="n">
        <v>176.86</v>
      </c>
      <c r="K1278" t="n">
        <v>50.28</v>
      </c>
      <c r="L1278" t="n">
        <v>13.25</v>
      </c>
      <c r="M1278" t="n">
        <v>3</v>
      </c>
      <c r="N1278" t="n">
        <v>33.33</v>
      </c>
      <c r="O1278" t="n">
        <v>22047.13</v>
      </c>
      <c r="P1278" t="n">
        <v>72.72</v>
      </c>
      <c r="Q1278" t="n">
        <v>204.14</v>
      </c>
      <c r="R1278" t="n">
        <v>24.56</v>
      </c>
      <c r="S1278" t="n">
        <v>17.37</v>
      </c>
      <c r="T1278" t="n">
        <v>1497.3</v>
      </c>
      <c r="U1278" t="n">
        <v>0.71</v>
      </c>
      <c r="V1278" t="n">
        <v>0.75</v>
      </c>
      <c r="W1278" t="n">
        <v>1.14</v>
      </c>
      <c r="X1278" t="n">
        <v>0.08</v>
      </c>
      <c r="Y1278" t="n">
        <v>1</v>
      </c>
      <c r="Z1278" t="n">
        <v>10</v>
      </c>
    </row>
    <row r="1279">
      <c r="A1279" t="n">
        <v>50</v>
      </c>
      <c r="B1279" t="n">
        <v>80</v>
      </c>
      <c r="C1279" t="inlineStr">
        <is>
          <t xml:space="preserve">CONCLUIDO	</t>
        </is>
      </c>
      <c r="D1279" t="n">
        <v>10.8027</v>
      </c>
      <c r="E1279" t="n">
        <v>9.26</v>
      </c>
      <c r="F1279" t="n">
        <v>6.77</v>
      </c>
      <c r="G1279" t="n">
        <v>81.26000000000001</v>
      </c>
      <c r="H1279" t="n">
        <v>1.35</v>
      </c>
      <c r="I1279" t="n">
        <v>5</v>
      </c>
      <c r="J1279" t="n">
        <v>177.23</v>
      </c>
      <c r="K1279" t="n">
        <v>50.28</v>
      </c>
      <c r="L1279" t="n">
        <v>13.5</v>
      </c>
      <c r="M1279" t="n">
        <v>3</v>
      </c>
      <c r="N1279" t="n">
        <v>33.45</v>
      </c>
      <c r="O1279" t="n">
        <v>22092.76</v>
      </c>
      <c r="P1279" t="n">
        <v>72.75</v>
      </c>
      <c r="Q1279" t="n">
        <v>204.17</v>
      </c>
      <c r="R1279" t="n">
        <v>24.36</v>
      </c>
      <c r="S1279" t="n">
        <v>17.37</v>
      </c>
      <c r="T1279" t="n">
        <v>1398.66</v>
      </c>
      <c r="U1279" t="n">
        <v>0.71</v>
      </c>
      <c r="V1279" t="n">
        <v>0.75</v>
      </c>
      <c r="W1279" t="n">
        <v>1.14</v>
      </c>
      <c r="X1279" t="n">
        <v>0.08</v>
      </c>
      <c r="Y1279" t="n">
        <v>1</v>
      </c>
      <c r="Z1279" t="n">
        <v>10</v>
      </c>
    </row>
    <row r="1280">
      <c r="A1280" t="n">
        <v>51</v>
      </c>
      <c r="B1280" t="n">
        <v>80</v>
      </c>
      <c r="C1280" t="inlineStr">
        <is>
          <t xml:space="preserve">CONCLUIDO	</t>
        </is>
      </c>
      <c r="D1280" t="n">
        <v>10.7962</v>
      </c>
      <c r="E1280" t="n">
        <v>9.26</v>
      </c>
      <c r="F1280" t="n">
        <v>6.78</v>
      </c>
      <c r="G1280" t="n">
        <v>81.31999999999999</v>
      </c>
      <c r="H1280" t="n">
        <v>1.37</v>
      </c>
      <c r="I1280" t="n">
        <v>5</v>
      </c>
      <c r="J1280" t="n">
        <v>177.6</v>
      </c>
      <c r="K1280" t="n">
        <v>50.28</v>
      </c>
      <c r="L1280" t="n">
        <v>13.75</v>
      </c>
      <c r="M1280" t="n">
        <v>3</v>
      </c>
      <c r="N1280" t="n">
        <v>33.57</v>
      </c>
      <c r="O1280" t="n">
        <v>22138.42</v>
      </c>
      <c r="P1280" t="n">
        <v>72.98999999999999</v>
      </c>
      <c r="Q1280" t="n">
        <v>204.16</v>
      </c>
      <c r="R1280" t="n">
        <v>24.57</v>
      </c>
      <c r="S1280" t="n">
        <v>17.37</v>
      </c>
      <c r="T1280" t="n">
        <v>1500.18</v>
      </c>
      <c r="U1280" t="n">
        <v>0.71</v>
      </c>
      <c r="V1280" t="n">
        <v>0.75</v>
      </c>
      <c r="W1280" t="n">
        <v>1.14</v>
      </c>
      <c r="X1280" t="n">
        <v>0.09</v>
      </c>
      <c r="Y1280" t="n">
        <v>1</v>
      </c>
      <c r="Z1280" t="n">
        <v>10</v>
      </c>
    </row>
    <row r="1281">
      <c r="A1281" t="n">
        <v>52</v>
      </c>
      <c r="B1281" t="n">
        <v>80</v>
      </c>
      <c r="C1281" t="inlineStr">
        <is>
          <t xml:space="preserve">CONCLUIDO	</t>
        </is>
      </c>
      <c r="D1281" t="n">
        <v>10.8024</v>
      </c>
      <c r="E1281" t="n">
        <v>9.26</v>
      </c>
      <c r="F1281" t="n">
        <v>6.77</v>
      </c>
      <c r="G1281" t="n">
        <v>81.26000000000001</v>
      </c>
      <c r="H1281" t="n">
        <v>1.4</v>
      </c>
      <c r="I1281" t="n">
        <v>5</v>
      </c>
      <c r="J1281" t="n">
        <v>177.97</v>
      </c>
      <c r="K1281" t="n">
        <v>50.28</v>
      </c>
      <c r="L1281" t="n">
        <v>14</v>
      </c>
      <c r="M1281" t="n">
        <v>3</v>
      </c>
      <c r="N1281" t="n">
        <v>33.69</v>
      </c>
      <c r="O1281" t="n">
        <v>22184.13</v>
      </c>
      <c r="P1281" t="n">
        <v>72.61</v>
      </c>
      <c r="Q1281" t="n">
        <v>204.14</v>
      </c>
      <c r="R1281" t="n">
        <v>24.44</v>
      </c>
      <c r="S1281" t="n">
        <v>17.37</v>
      </c>
      <c r="T1281" t="n">
        <v>1436.85</v>
      </c>
      <c r="U1281" t="n">
        <v>0.71</v>
      </c>
      <c r="V1281" t="n">
        <v>0.75</v>
      </c>
      <c r="W1281" t="n">
        <v>1.14</v>
      </c>
      <c r="X1281" t="n">
        <v>0.08</v>
      </c>
      <c r="Y1281" t="n">
        <v>1</v>
      </c>
      <c r="Z1281" t="n">
        <v>10</v>
      </c>
    </row>
    <row r="1282">
      <c r="A1282" t="n">
        <v>53</v>
      </c>
      <c r="B1282" t="n">
        <v>80</v>
      </c>
      <c r="C1282" t="inlineStr">
        <is>
          <t xml:space="preserve">CONCLUIDO	</t>
        </is>
      </c>
      <c r="D1282" t="n">
        <v>10.7949</v>
      </c>
      <c r="E1282" t="n">
        <v>9.26</v>
      </c>
      <c r="F1282" t="n">
        <v>6.78</v>
      </c>
      <c r="G1282" t="n">
        <v>81.34</v>
      </c>
      <c r="H1282" t="n">
        <v>1.42</v>
      </c>
      <c r="I1282" t="n">
        <v>5</v>
      </c>
      <c r="J1282" t="n">
        <v>178.34</v>
      </c>
      <c r="K1282" t="n">
        <v>50.28</v>
      </c>
      <c r="L1282" t="n">
        <v>14.25</v>
      </c>
      <c r="M1282" t="n">
        <v>3</v>
      </c>
      <c r="N1282" t="n">
        <v>33.82</v>
      </c>
      <c r="O1282" t="n">
        <v>22229.88</v>
      </c>
      <c r="P1282" t="n">
        <v>72.48999999999999</v>
      </c>
      <c r="Q1282" t="n">
        <v>204.14</v>
      </c>
      <c r="R1282" t="n">
        <v>24.55</v>
      </c>
      <c r="S1282" t="n">
        <v>17.37</v>
      </c>
      <c r="T1282" t="n">
        <v>1494.25</v>
      </c>
      <c r="U1282" t="n">
        <v>0.71</v>
      </c>
      <c r="V1282" t="n">
        <v>0.75</v>
      </c>
      <c r="W1282" t="n">
        <v>1.15</v>
      </c>
      <c r="X1282" t="n">
        <v>0.09</v>
      </c>
      <c r="Y1282" t="n">
        <v>1</v>
      </c>
      <c r="Z1282" t="n">
        <v>10</v>
      </c>
    </row>
    <row r="1283">
      <c r="A1283" t="n">
        <v>54</v>
      </c>
      <c r="B1283" t="n">
        <v>80</v>
      </c>
      <c r="C1283" t="inlineStr">
        <is>
          <t xml:space="preserve">CONCLUIDO	</t>
        </is>
      </c>
      <c r="D1283" t="n">
        <v>10.803</v>
      </c>
      <c r="E1283" t="n">
        <v>9.26</v>
      </c>
      <c r="F1283" t="n">
        <v>6.77</v>
      </c>
      <c r="G1283" t="n">
        <v>81.25</v>
      </c>
      <c r="H1283" t="n">
        <v>1.44</v>
      </c>
      <c r="I1283" t="n">
        <v>5</v>
      </c>
      <c r="J1283" t="n">
        <v>178.72</v>
      </c>
      <c r="K1283" t="n">
        <v>50.28</v>
      </c>
      <c r="L1283" t="n">
        <v>14.5</v>
      </c>
      <c r="M1283" t="n">
        <v>3</v>
      </c>
      <c r="N1283" t="n">
        <v>33.94</v>
      </c>
      <c r="O1283" t="n">
        <v>22275.67</v>
      </c>
      <c r="P1283" t="n">
        <v>72.09</v>
      </c>
      <c r="Q1283" t="n">
        <v>204.14</v>
      </c>
      <c r="R1283" t="n">
        <v>24.42</v>
      </c>
      <c r="S1283" t="n">
        <v>17.37</v>
      </c>
      <c r="T1283" t="n">
        <v>1427.67</v>
      </c>
      <c r="U1283" t="n">
        <v>0.71</v>
      </c>
      <c r="V1283" t="n">
        <v>0.75</v>
      </c>
      <c r="W1283" t="n">
        <v>1.14</v>
      </c>
      <c r="X1283" t="n">
        <v>0.08</v>
      </c>
      <c r="Y1283" t="n">
        <v>1</v>
      </c>
      <c r="Z1283" t="n">
        <v>10</v>
      </c>
    </row>
    <row r="1284">
      <c r="A1284" t="n">
        <v>55</v>
      </c>
      <c r="B1284" t="n">
        <v>80</v>
      </c>
      <c r="C1284" t="inlineStr">
        <is>
          <t xml:space="preserve">CONCLUIDO	</t>
        </is>
      </c>
      <c r="D1284" t="n">
        <v>10.8095</v>
      </c>
      <c r="E1284" t="n">
        <v>9.25</v>
      </c>
      <c r="F1284" t="n">
        <v>6.77</v>
      </c>
      <c r="G1284" t="n">
        <v>81.19</v>
      </c>
      <c r="H1284" t="n">
        <v>1.46</v>
      </c>
      <c r="I1284" t="n">
        <v>5</v>
      </c>
      <c r="J1284" t="n">
        <v>179.09</v>
      </c>
      <c r="K1284" t="n">
        <v>50.28</v>
      </c>
      <c r="L1284" t="n">
        <v>14.75</v>
      </c>
      <c r="M1284" t="n">
        <v>3</v>
      </c>
      <c r="N1284" t="n">
        <v>34.06</v>
      </c>
      <c r="O1284" t="n">
        <v>22321.5</v>
      </c>
      <c r="P1284" t="n">
        <v>71.66</v>
      </c>
      <c r="Q1284" t="n">
        <v>204.14</v>
      </c>
      <c r="R1284" t="n">
        <v>24.14</v>
      </c>
      <c r="S1284" t="n">
        <v>17.37</v>
      </c>
      <c r="T1284" t="n">
        <v>1285.96</v>
      </c>
      <c r="U1284" t="n">
        <v>0.72</v>
      </c>
      <c r="V1284" t="n">
        <v>0.75</v>
      </c>
      <c r="W1284" t="n">
        <v>1.14</v>
      </c>
      <c r="X1284" t="n">
        <v>0.07000000000000001</v>
      </c>
      <c r="Y1284" t="n">
        <v>1</v>
      </c>
      <c r="Z1284" t="n">
        <v>10</v>
      </c>
    </row>
    <row r="1285">
      <c r="A1285" t="n">
        <v>56</v>
      </c>
      <c r="B1285" t="n">
        <v>80</v>
      </c>
      <c r="C1285" t="inlineStr">
        <is>
          <t xml:space="preserve">CONCLUIDO	</t>
        </is>
      </c>
      <c r="D1285" t="n">
        <v>10.8121</v>
      </c>
      <c r="E1285" t="n">
        <v>9.25</v>
      </c>
      <c r="F1285" t="n">
        <v>6.76</v>
      </c>
      <c r="G1285" t="n">
        <v>81.16</v>
      </c>
      <c r="H1285" t="n">
        <v>1.48</v>
      </c>
      <c r="I1285" t="n">
        <v>5</v>
      </c>
      <c r="J1285" t="n">
        <v>179.46</v>
      </c>
      <c r="K1285" t="n">
        <v>50.28</v>
      </c>
      <c r="L1285" t="n">
        <v>15</v>
      </c>
      <c r="M1285" t="n">
        <v>3</v>
      </c>
      <c r="N1285" t="n">
        <v>34.18</v>
      </c>
      <c r="O1285" t="n">
        <v>22367.38</v>
      </c>
      <c r="P1285" t="n">
        <v>71.01000000000001</v>
      </c>
      <c r="Q1285" t="n">
        <v>204.14</v>
      </c>
      <c r="R1285" t="n">
        <v>24.02</v>
      </c>
      <c r="S1285" t="n">
        <v>17.37</v>
      </c>
      <c r="T1285" t="n">
        <v>1225.61</v>
      </c>
      <c r="U1285" t="n">
        <v>0.72</v>
      </c>
      <c r="V1285" t="n">
        <v>0.76</v>
      </c>
      <c r="W1285" t="n">
        <v>1.15</v>
      </c>
      <c r="X1285" t="n">
        <v>0.07000000000000001</v>
      </c>
      <c r="Y1285" t="n">
        <v>1</v>
      </c>
      <c r="Z1285" t="n">
        <v>10</v>
      </c>
    </row>
    <row r="1286">
      <c r="A1286" t="n">
        <v>57</v>
      </c>
      <c r="B1286" t="n">
        <v>80</v>
      </c>
      <c r="C1286" t="inlineStr">
        <is>
          <t xml:space="preserve">CONCLUIDO	</t>
        </is>
      </c>
      <c r="D1286" t="n">
        <v>10.8072</v>
      </c>
      <c r="E1286" t="n">
        <v>9.25</v>
      </c>
      <c r="F1286" t="n">
        <v>6.77</v>
      </c>
      <c r="G1286" t="n">
        <v>81.20999999999999</v>
      </c>
      <c r="H1286" t="n">
        <v>1.5</v>
      </c>
      <c r="I1286" t="n">
        <v>5</v>
      </c>
      <c r="J1286" t="n">
        <v>179.83</v>
      </c>
      <c r="K1286" t="n">
        <v>50.28</v>
      </c>
      <c r="L1286" t="n">
        <v>15.25</v>
      </c>
      <c r="M1286" t="n">
        <v>3</v>
      </c>
      <c r="N1286" t="n">
        <v>34.3</v>
      </c>
      <c r="O1286" t="n">
        <v>22413.29</v>
      </c>
      <c r="P1286" t="n">
        <v>70.33</v>
      </c>
      <c r="Q1286" t="n">
        <v>204.14</v>
      </c>
      <c r="R1286" t="n">
        <v>24.22</v>
      </c>
      <c r="S1286" t="n">
        <v>17.37</v>
      </c>
      <c r="T1286" t="n">
        <v>1326.03</v>
      </c>
      <c r="U1286" t="n">
        <v>0.72</v>
      </c>
      <c r="V1286" t="n">
        <v>0.75</v>
      </c>
      <c r="W1286" t="n">
        <v>1.14</v>
      </c>
      <c r="X1286" t="n">
        <v>0.08</v>
      </c>
      <c r="Y1286" t="n">
        <v>1</v>
      </c>
      <c r="Z1286" t="n">
        <v>10</v>
      </c>
    </row>
    <row r="1287">
      <c r="A1287" t="n">
        <v>58</v>
      </c>
      <c r="B1287" t="n">
        <v>80</v>
      </c>
      <c r="C1287" t="inlineStr">
        <is>
          <t xml:space="preserve">CONCLUIDO	</t>
        </is>
      </c>
      <c r="D1287" t="n">
        <v>10.8063</v>
      </c>
      <c r="E1287" t="n">
        <v>9.25</v>
      </c>
      <c r="F1287" t="n">
        <v>6.77</v>
      </c>
      <c r="G1287" t="n">
        <v>81.22</v>
      </c>
      <c r="H1287" t="n">
        <v>1.53</v>
      </c>
      <c r="I1287" t="n">
        <v>5</v>
      </c>
      <c r="J1287" t="n">
        <v>180.2</v>
      </c>
      <c r="K1287" t="n">
        <v>50.28</v>
      </c>
      <c r="L1287" t="n">
        <v>15.5</v>
      </c>
      <c r="M1287" t="n">
        <v>3</v>
      </c>
      <c r="N1287" t="n">
        <v>34.43</v>
      </c>
      <c r="O1287" t="n">
        <v>22459.24</v>
      </c>
      <c r="P1287" t="n">
        <v>69.98999999999999</v>
      </c>
      <c r="Q1287" t="n">
        <v>204.15</v>
      </c>
      <c r="R1287" t="n">
        <v>24.21</v>
      </c>
      <c r="S1287" t="n">
        <v>17.37</v>
      </c>
      <c r="T1287" t="n">
        <v>1323.79</v>
      </c>
      <c r="U1287" t="n">
        <v>0.72</v>
      </c>
      <c r="V1287" t="n">
        <v>0.75</v>
      </c>
      <c r="W1287" t="n">
        <v>1.15</v>
      </c>
      <c r="X1287" t="n">
        <v>0.08</v>
      </c>
      <c r="Y1287" t="n">
        <v>1</v>
      </c>
      <c r="Z1287" t="n">
        <v>10</v>
      </c>
    </row>
    <row r="1288">
      <c r="A1288" t="n">
        <v>59</v>
      </c>
      <c r="B1288" t="n">
        <v>80</v>
      </c>
      <c r="C1288" t="inlineStr">
        <is>
          <t xml:space="preserve">CONCLUIDO	</t>
        </is>
      </c>
      <c r="D1288" t="n">
        <v>10.803</v>
      </c>
      <c r="E1288" t="n">
        <v>9.26</v>
      </c>
      <c r="F1288" t="n">
        <v>6.77</v>
      </c>
      <c r="G1288" t="n">
        <v>81.25</v>
      </c>
      <c r="H1288" t="n">
        <v>1.55</v>
      </c>
      <c r="I1288" t="n">
        <v>5</v>
      </c>
      <c r="J1288" t="n">
        <v>180.58</v>
      </c>
      <c r="K1288" t="n">
        <v>50.28</v>
      </c>
      <c r="L1288" t="n">
        <v>15.75</v>
      </c>
      <c r="M1288" t="n">
        <v>3</v>
      </c>
      <c r="N1288" t="n">
        <v>34.55</v>
      </c>
      <c r="O1288" t="n">
        <v>22505.24</v>
      </c>
      <c r="P1288" t="n">
        <v>69.77</v>
      </c>
      <c r="Q1288" t="n">
        <v>204.14</v>
      </c>
      <c r="R1288" t="n">
        <v>24.36</v>
      </c>
      <c r="S1288" t="n">
        <v>17.37</v>
      </c>
      <c r="T1288" t="n">
        <v>1396.69</v>
      </c>
      <c r="U1288" t="n">
        <v>0.71</v>
      </c>
      <c r="V1288" t="n">
        <v>0.75</v>
      </c>
      <c r="W1288" t="n">
        <v>1.14</v>
      </c>
      <c r="X1288" t="n">
        <v>0.08</v>
      </c>
      <c r="Y1288" t="n">
        <v>1</v>
      </c>
      <c r="Z1288" t="n">
        <v>10</v>
      </c>
    </row>
    <row r="1289">
      <c r="A1289" t="n">
        <v>60</v>
      </c>
      <c r="B1289" t="n">
        <v>80</v>
      </c>
      <c r="C1289" t="inlineStr">
        <is>
          <t xml:space="preserve">CONCLUIDO	</t>
        </is>
      </c>
      <c r="D1289" t="n">
        <v>10.804</v>
      </c>
      <c r="E1289" t="n">
        <v>9.26</v>
      </c>
      <c r="F1289" t="n">
        <v>6.77</v>
      </c>
      <c r="G1289" t="n">
        <v>81.23999999999999</v>
      </c>
      <c r="H1289" t="n">
        <v>1.57</v>
      </c>
      <c r="I1289" t="n">
        <v>5</v>
      </c>
      <c r="J1289" t="n">
        <v>180.95</v>
      </c>
      <c r="K1289" t="n">
        <v>50.28</v>
      </c>
      <c r="L1289" t="n">
        <v>16</v>
      </c>
      <c r="M1289" t="n">
        <v>3</v>
      </c>
      <c r="N1289" t="n">
        <v>34.67</v>
      </c>
      <c r="O1289" t="n">
        <v>22551.28</v>
      </c>
      <c r="P1289" t="n">
        <v>69.31999999999999</v>
      </c>
      <c r="Q1289" t="n">
        <v>204.14</v>
      </c>
      <c r="R1289" t="n">
        <v>24.27</v>
      </c>
      <c r="S1289" t="n">
        <v>17.37</v>
      </c>
      <c r="T1289" t="n">
        <v>1352.51</v>
      </c>
      <c r="U1289" t="n">
        <v>0.72</v>
      </c>
      <c r="V1289" t="n">
        <v>0.75</v>
      </c>
      <c r="W1289" t="n">
        <v>1.15</v>
      </c>
      <c r="X1289" t="n">
        <v>0.08</v>
      </c>
      <c r="Y1289" t="n">
        <v>1</v>
      </c>
      <c r="Z1289" t="n">
        <v>10</v>
      </c>
    </row>
    <row r="1290">
      <c r="A1290" t="n">
        <v>61</v>
      </c>
      <c r="B1290" t="n">
        <v>80</v>
      </c>
      <c r="C1290" t="inlineStr">
        <is>
          <t xml:space="preserve">CONCLUIDO	</t>
        </is>
      </c>
      <c r="D1290" t="n">
        <v>10.8111</v>
      </c>
      <c r="E1290" t="n">
        <v>9.25</v>
      </c>
      <c r="F1290" t="n">
        <v>6.76</v>
      </c>
      <c r="G1290" t="n">
        <v>81.17</v>
      </c>
      <c r="H1290" t="n">
        <v>1.59</v>
      </c>
      <c r="I1290" t="n">
        <v>5</v>
      </c>
      <c r="J1290" t="n">
        <v>181.32</v>
      </c>
      <c r="K1290" t="n">
        <v>50.28</v>
      </c>
      <c r="L1290" t="n">
        <v>16.25</v>
      </c>
      <c r="M1290" t="n">
        <v>3</v>
      </c>
      <c r="N1290" t="n">
        <v>34.79</v>
      </c>
      <c r="O1290" t="n">
        <v>22597.36</v>
      </c>
      <c r="P1290" t="n">
        <v>68.48</v>
      </c>
      <c r="Q1290" t="n">
        <v>204.14</v>
      </c>
      <c r="R1290" t="n">
        <v>24.08</v>
      </c>
      <c r="S1290" t="n">
        <v>17.37</v>
      </c>
      <c r="T1290" t="n">
        <v>1256.89</v>
      </c>
      <c r="U1290" t="n">
        <v>0.72</v>
      </c>
      <c r="V1290" t="n">
        <v>0.75</v>
      </c>
      <c r="W1290" t="n">
        <v>1.14</v>
      </c>
      <c r="X1290" t="n">
        <v>0.07000000000000001</v>
      </c>
      <c r="Y1290" t="n">
        <v>1</v>
      </c>
      <c r="Z1290" t="n">
        <v>10</v>
      </c>
    </row>
    <row r="1291">
      <c r="A1291" t="n">
        <v>62</v>
      </c>
      <c r="B1291" t="n">
        <v>80</v>
      </c>
      <c r="C1291" t="inlineStr">
        <is>
          <t xml:space="preserve">CONCLUIDO	</t>
        </is>
      </c>
      <c r="D1291" t="n">
        <v>10.8742</v>
      </c>
      <c r="E1291" t="n">
        <v>9.199999999999999</v>
      </c>
      <c r="F1291" t="n">
        <v>6.74</v>
      </c>
      <c r="G1291" t="n">
        <v>101.14</v>
      </c>
      <c r="H1291" t="n">
        <v>1.61</v>
      </c>
      <c r="I1291" t="n">
        <v>4</v>
      </c>
      <c r="J1291" t="n">
        <v>181.7</v>
      </c>
      <c r="K1291" t="n">
        <v>50.28</v>
      </c>
      <c r="L1291" t="n">
        <v>16.5</v>
      </c>
      <c r="M1291" t="n">
        <v>2</v>
      </c>
      <c r="N1291" t="n">
        <v>34.92</v>
      </c>
      <c r="O1291" t="n">
        <v>22643.61</v>
      </c>
      <c r="P1291" t="n">
        <v>68.15000000000001</v>
      </c>
      <c r="Q1291" t="n">
        <v>204.14</v>
      </c>
      <c r="R1291" t="n">
        <v>23.46</v>
      </c>
      <c r="S1291" t="n">
        <v>17.37</v>
      </c>
      <c r="T1291" t="n">
        <v>953.0599999999999</v>
      </c>
      <c r="U1291" t="n">
        <v>0.74</v>
      </c>
      <c r="V1291" t="n">
        <v>0.76</v>
      </c>
      <c r="W1291" t="n">
        <v>1.14</v>
      </c>
      <c r="X1291" t="n">
        <v>0.05</v>
      </c>
      <c r="Y1291" t="n">
        <v>1</v>
      </c>
      <c r="Z1291" t="n">
        <v>10</v>
      </c>
    </row>
    <row r="1292">
      <c r="A1292" t="n">
        <v>63</v>
      </c>
      <c r="B1292" t="n">
        <v>80</v>
      </c>
      <c r="C1292" t="inlineStr">
        <is>
          <t xml:space="preserve">CONCLUIDO	</t>
        </is>
      </c>
      <c r="D1292" t="n">
        <v>10.8683</v>
      </c>
      <c r="E1292" t="n">
        <v>9.199999999999999</v>
      </c>
      <c r="F1292" t="n">
        <v>6.75</v>
      </c>
      <c r="G1292" t="n">
        <v>101.22</v>
      </c>
      <c r="H1292" t="n">
        <v>1.63</v>
      </c>
      <c r="I1292" t="n">
        <v>4</v>
      </c>
      <c r="J1292" t="n">
        <v>182.07</v>
      </c>
      <c r="K1292" t="n">
        <v>50.28</v>
      </c>
      <c r="L1292" t="n">
        <v>16.75</v>
      </c>
      <c r="M1292" t="n">
        <v>2</v>
      </c>
      <c r="N1292" t="n">
        <v>35.04</v>
      </c>
      <c r="O1292" t="n">
        <v>22689.77</v>
      </c>
      <c r="P1292" t="n">
        <v>68.48999999999999</v>
      </c>
      <c r="Q1292" t="n">
        <v>204.14</v>
      </c>
      <c r="R1292" t="n">
        <v>23.65</v>
      </c>
      <c r="S1292" t="n">
        <v>17.37</v>
      </c>
      <c r="T1292" t="n">
        <v>1048.72</v>
      </c>
      <c r="U1292" t="n">
        <v>0.73</v>
      </c>
      <c r="V1292" t="n">
        <v>0.76</v>
      </c>
      <c r="W1292" t="n">
        <v>1.14</v>
      </c>
      <c r="X1292" t="n">
        <v>0.06</v>
      </c>
      <c r="Y1292" t="n">
        <v>1</v>
      </c>
      <c r="Z1292" t="n">
        <v>10</v>
      </c>
    </row>
    <row r="1293">
      <c r="A1293" t="n">
        <v>64</v>
      </c>
      <c r="B1293" t="n">
        <v>80</v>
      </c>
      <c r="C1293" t="inlineStr">
        <is>
          <t xml:space="preserve">CONCLUIDO	</t>
        </is>
      </c>
      <c r="D1293" t="n">
        <v>10.8646</v>
      </c>
      <c r="E1293" t="n">
        <v>9.199999999999999</v>
      </c>
      <c r="F1293" t="n">
        <v>6.75</v>
      </c>
      <c r="G1293" t="n">
        <v>101.26</v>
      </c>
      <c r="H1293" t="n">
        <v>1.65</v>
      </c>
      <c r="I1293" t="n">
        <v>4</v>
      </c>
      <c r="J1293" t="n">
        <v>182.45</v>
      </c>
      <c r="K1293" t="n">
        <v>50.28</v>
      </c>
      <c r="L1293" t="n">
        <v>17</v>
      </c>
      <c r="M1293" t="n">
        <v>2</v>
      </c>
      <c r="N1293" t="n">
        <v>35.17</v>
      </c>
      <c r="O1293" t="n">
        <v>22735.98</v>
      </c>
      <c r="P1293" t="n">
        <v>68.45999999999999</v>
      </c>
      <c r="Q1293" t="n">
        <v>204.14</v>
      </c>
      <c r="R1293" t="n">
        <v>23.69</v>
      </c>
      <c r="S1293" t="n">
        <v>17.37</v>
      </c>
      <c r="T1293" t="n">
        <v>1069.18</v>
      </c>
      <c r="U1293" t="n">
        <v>0.73</v>
      </c>
      <c r="V1293" t="n">
        <v>0.76</v>
      </c>
      <c r="W1293" t="n">
        <v>1.14</v>
      </c>
      <c r="X1293" t="n">
        <v>0.06</v>
      </c>
      <c r="Y1293" t="n">
        <v>1</v>
      </c>
      <c r="Z1293" t="n">
        <v>10</v>
      </c>
    </row>
    <row r="1294">
      <c r="A1294" t="n">
        <v>65</v>
      </c>
      <c r="B1294" t="n">
        <v>80</v>
      </c>
      <c r="C1294" t="inlineStr">
        <is>
          <t xml:space="preserve">CONCLUIDO	</t>
        </is>
      </c>
      <c r="D1294" t="n">
        <v>10.8702</v>
      </c>
      <c r="E1294" t="n">
        <v>9.199999999999999</v>
      </c>
      <c r="F1294" t="n">
        <v>6.75</v>
      </c>
      <c r="G1294" t="n">
        <v>101.19</v>
      </c>
      <c r="H1294" t="n">
        <v>1.67</v>
      </c>
      <c r="I1294" t="n">
        <v>4</v>
      </c>
      <c r="J1294" t="n">
        <v>182.82</v>
      </c>
      <c r="K1294" t="n">
        <v>50.28</v>
      </c>
      <c r="L1294" t="n">
        <v>17.25</v>
      </c>
      <c r="M1294" t="n">
        <v>2</v>
      </c>
      <c r="N1294" t="n">
        <v>35.29</v>
      </c>
      <c r="O1294" t="n">
        <v>22782.23</v>
      </c>
      <c r="P1294" t="n">
        <v>68.63</v>
      </c>
      <c r="Q1294" t="n">
        <v>204.14</v>
      </c>
      <c r="R1294" t="n">
        <v>23.56</v>
      </c>
      <c r="S1294" t="n">
        <v>17.37</v>
      </c>
      <c r="T1294" t="n">
        <v>1004.77</v>
      </c>
      <c r="U1294" t="n">
        <v>0.74</v>
      </c>
      <c r="V1294" t="n">
        <v>0.76</v>
      </c>
      <c r="W1294" t="n">
        <v>1.14</v>
      </c>
      <c r="X1294" t="n">
        <v>0.06</v>
      </c>
      <c r="Y1294" t="n">
        <v>1</v>
      </c>
      <c r="Z1294" t="n">
        <v>10</v>
      </c>
    </row>
    <row r="1295">
      <c r="A1295" t="n">
        <v>66</v>
      </c>
      <c r="B1295" t="n">
        <v>80</v>
      </c>
      <c r="C1295" t="inlineStr">
        <is>
          <t xml:space="preserve">CONCLUIDO	</t>
        </is>
      </c>
      <c r="D1295" t="n">
        <v>10.8751</v>
      </c>
      <c r="E1295" t="n">
        <v>9.199999999999999</v>
      </c>
      <c r="F1295" t="n">
        <v>6.74</v>
      </c>
      <c r="G1295" t="n">
        <v>101.13</v>
      </c>
      <c r="H1295" t="n">
        <v>1.69</v>
      </c>
      <c r="I1295" t="n">
        <v>4</v>
      </c>
      <c r="J1295" t="n">
        <v>183.2</v>
      </c>
      <c r="K1295" t="n">
        <v>50.28</v>
      </c>
      <c r="L1295" t="n">
        <v>17.5</v>
      </c>
      <c r="M1295" t="n">
        <v>1</v>
      </c>
      <c r="N1295" t="n">
        <v>35.42</v>
      </c>
      <c r="O1295" t="n">
        <v>22828.53</v>
      </c>
      <c r="P1295" t="n">
        <v>68.59</v>
      </c>
      <c r="Q1295" t="n">
        <v>204.14</v>
      </c>
      <c r="R1295" t="n">
        <v>23.4</v>
      </c>
      <c r="S1295" t="n">
        <v>17.37</v>
      </c>
      <c r="T1295" t="n">
        <v>919.9</v>
      </c>
      <c r="U1295" t="n">
        <v>0.74</v>
      </c>
      <c r="V1295" t="n">
        <v>0.76</v>
      </c>
      <c r="W1295" t="n">
        <v>1.14</v>
      </c>
      <c r="X1295" t="n">
        <v>0.05</v>
      </c>
      <c r="Y1295" t="n">
        <v>1</v>
      </c>
      <c r="Z1295" t="n">
        <v>10</v>
      </c>
    </row>
    <row r="1296">
      <c r="A1296" t="n">
        <v>67</v>
      </c>
      <c r="B1296" t="n">
        <v>80</v>
      </c>
      <c r="C1296" t="inlineStr">
        <is>
          <t xml:space="preserve">CONCLUIDO	</t>
        </is>
      </c>
      <c r="D1296" t="n">
        <v>10.8715</v>
      </c>
      <c r="E1296" t="n">
        <v>9.199999999999999</v>
      </c>
      <c r="F1296" t="n">
        <v>6.75</v>
      </c>
      <c r="G1296" t="n">
        <v>101.17</v>
      </c>
      <c r="H1296" t="n">
        <v>1.72</v>
      </c>
      <c r="I1296" t="n">
        <v>4</v>
      </c>
      <c r="J1296" t="n">
        <v>183.57</v>
      </c>
      <c r="K1296" t="n">
        <v>50.28</v>
      </c>
      <c r="L1296" t="n">
        <v>17.75</v>
      </c>
      <c r="M1296" t="n">
        <v>1</v>
      </c>
      <c r="N1296" t="n">
        <v>35.54</v>
      </c>
      <c r="O1296" t="n">
        <v>22874.86</v>
      </c>
      <c r="P1296" t="n">
        <v>68.54000000000001</v>
      </c>
      <c r="Q1296" t="n">
        <v>204.14</v>
      </c>
      <c r="R1296" t="n">
        <v>23.54</v>
      </c>
      <c r="S1296" t="n">
        <v>17.37</v>
      </c>
      <c r="T1296" t="n">
        <v>990.55</v>
      </c>
      <c r="U1296" t="n">
        <v>0.74</v>
      </c>
      <c r="V1296" t="n">
        <v>0.76</v>
      </c>
      <c r="W1296" t="n">
        <v>1.14</v>
      </c>
      <c r="X1296" t="n">
        <v>0.05</v>
      </c>
      <c r="Y1296" t="n">
        <v>1</v>
      </c>
      <c r="Z1296" t="n">
        <v>10</v>
      </c>
    </row>
    <row r="1297">
      <c r="A1297" t="n">
        <v>68</v>
      </c>
      <c r="B1297" t="n">
        <v>80</v>
      </c>
      <c r="C1297" t="inlineStr">
        <is>
          <t xml:space="preserve">CONCLUIDO	</t>
        </is>
      </c>
      <c r="D1297" t="n">
        <v>10.8702</v>
      </c>
      <c r="E1297" t="n">
        <v>9.199999999999999</v>
      </c>
      <c r="F1297" t="n">
        <v>6.75</v>
      </c>
      <c r="G1297" t="n">
        <v>101.19</v>
      </c>
      <c r="H1297" t="n">
        <v>1.74</v>
      </c>
      <c r="I1297" t="n">
        <v>4</v>
      </c>
      <c r="J1297" t="n">
        <v>183.95</v>
      </c>
      <c r="K1297" t="n">
        <v>50.28</v>
      </c>
      <c r="L1297" t="n">
        <v>18</v>
      </c>
      <c r="M1297" t="n">
        <v>1</v>
      </c>
      <c r="N1297" t="n">
        <v>35.67</v>
      </c>
      <c r="O1297" t="n">
        <v>22921.24</v>
      </c>
      <c r="P1297" t="n">
        <v>68.48</v>
      </c>
      <c r="Q1297" t="n">
        <v>204.14</v>
      </c>
      <c r="R1297" t="n">
        <v>23.55</v>
      </c>
      <c r="S1297" t="n">
        <v>17.37</v>
      </c>
      <c r="T1297" t="n">
        <v>994.86</v>
      </c>
      <c r="U1297" t="n">
        <v>0.74</v>
      </c>
      <c r="V1297" t="n">
        <v>0.76</v>
      </c>
      <c r="W1297" t="n">
        <v>1.14</v>
      </c>
      <c r="X1297" t="n">
        <v>0.06</v>
      </c>
      <c r="Y1297" t="n">
        <v>1</v>
      </c>
      <c r="Z1297" t="n">
        <v>10</v>
      </c>
    </row>
    <row r="1298">
      <c r="A1298" t="n">
        <v>69</v>
      </c>
      <c r="B1298" t="n">
        <v>80</v>
      </c>
      <c r="C1298" t="inlineStr">
        <is>
          <t xml:space="preserve">CONCLUIDO	</t>
        </is>
      </c>
      <c r="D1298" t="n">
        <v>10.8686</v>
      </c>
      <c r="E1298" t="n">
        <v>9.199999999999999</v>
      </c>
      <c r="F1298" t="n">
        <v>6.75</v>
      </c>
      <c r="G1298" t="n">
        <v>101.21</v>
      </c>
      <c r="H1298" t="n">
        <v>1.76</v>
      </c>
      <c r="I1298" t="n">
        <v>4</v>
      </c>
      <c r="J1298" t="n">
        <v>184.33</v>
      </c>
      <c r="K1298" t="n">
        <v>50.28</v>
      </c>
      <c r="L1298" t="n">
        <v>18.25</v>
      </c>
      <c r="M1298" t="n">
        <v>1</v>
      </c>
      <c r="N1298" t="n">
        <v>35.8</v>
      </c>
      <c r="O1298" t="n">
        <v>22967.66</v>
      </c>
      <c r="P1298" t="n">
        <v>68.48</v>
      </c>
      <c r="Q1298" t="n">
        <v>204.14</v>
      </c>
      <c r="R1298" t="n">
        <v>23.6</v>
      </c>
      <c r="S1298" t="n">
        <v>17.37</v>
      </c>
      <c r="T1298" t="n">
        <v>1020.73</v>
      </c>
      <c r="U1298" t="n">
        <v>0.74</v>
      </c>
      <c r="V1298" t="n">
        <v>0.76</v>
      </c>
      <c r="W1298" t="n">
        <v>1.14</v>
      </c>
      <c r="X1298" t="n">
        <v>0.06</v>
      </c>
      <c r="Y1298" t="n">
        <v>1</v>
      </c>
      <c r="Z1298" t="n">
        <v>10</v>
      </c>
    </row>
    <row r="1299">
      <c r="A1299" t="n">
        <v>70</v>
      </c>
      <c r="B1299" t="n">
        <v>80</v>
      </c>
      <c r="C1299" t="inlineStr">
        <is>
          <t xml:space="preserve">CONCLUIDO	</t>
        </is>
      </c>
      <c r="D1299" t="n">
        <v>10.8633</v>
      </c>
      <c r="E1299" t="n">
        <v>9.210000000000001</v>
      </c>
      <c r="F1299" t="n">
        <v>6.75</v>
      </c>
      <c r="G1299" t="n">
        <v>101.28</v>
      </c>
      <c r="H1299" t="n">
        <v>1.78</v>
      </c>
      <c r="I1299" t="n">
        <v>4</v>
      </c>
      <c r="J1299" t="n">
        <v>184.7</v>
      </c>
      <c r="K1299" t="n">
        <v>50.28</v>
      </c>
      <c r="L1299" t="n">
        <v>18.5</v>
      </c>
      <c r="M1299" t="n">
        <v>0</v>
      </c>
      <c r="N1299" t="n">
        <v>35.92</v>
      </c>
      <c r="O1299" t="n">
        <v>23014.13</v>
      </c>
      <c r="P1299" t="n">
        <v>68.61</v>
      </c>
      <c r="Q1299" t="n">
        <v>204.18</v>
      </c>
      <c r="R1299" t="n">
        <v>23.68</v>
      </c>
      <c r="S1299" t="n">
        <v>17.37</v>
      </c>
      <c r="T1299" t="n">
        <v>1059.91</v>
      </c>
      <c r="U1299" t="n">
        <v>0.73</v>
      </c>
      <c r="V1299" t="n">
        <v>0.76</v>
      </c>
      <c r="W1299" t="n">
        <v>1.14</v>
      </c>
      <c r="X1299" t="n">
        <v>0.06</v>
      </c>
      <c r="Y1299" t="n">
        <v>1</v>
      </c>
      <c r="Z1299" t="n">
        <v>10</v>
      </c>
    </row>
    <row r="1300">
      <c r="A1300" t="n">
        <v>0</v>
      </c>
      <c r="B1300" t="n">
        <v>115</v>
      </c>
      <c r="C1300" t="inlineStr">
        <is>
          <t xml:space="preserve">CONCLUIDO	</t>
        </is>
      </c>
      <c r="D1300" t="n">
        <v>6.4396</v>
      </c>
      <c r="E1300" t="n">
        <v>15.53</v>
      </c>
      <c r="F1300" t="n">
        <v>8.65</v>
      </c>
      <c r="G1300" t="n">
        <v>5.41</v>
      </c>
      <c r="H1300" t="n">
        <v>0.08</v>
      </c>
      <c r="I1300" t="n">
        <v>96</v>
      </c>
      <c r="J1300" t="n">
        <v>222.93</v>
      </c>
      <c r="K1300" t="n">
        <v>56.94</v>
      </c>
      <c r="L1300" t="n">
        <v>1</v>
      </c>
      <c r="M1300" t="n">
        <v>94</v>
      </c>
      <c r="N1300" t="n">
        <v>49.99</v>
      </c>
      <c r="O1300" t="n">
        <v>27728.69</v>
      </c>
      <c r="P1300" t="n">
        <v>131.86</v>
      </c>
      <c r="Q1300" t="n">
        <v>204.26</v>
      </c>
      <c r="R1300" t="n">
        <v>82.68000000000001</v>
      </c>
      <c r="S1300" t="n">
        <v>17.37</v>
      </c>
      <c r="T1300" t="n">
        <v>30102.47</v>
      </c>
      <c r="U1300" t="n">
        <v>0.21</v>
      </c>
      <c r="V1300" t="n">
        <v>0.59</v>
      </c>
      <c r="W1300" t="n">
        <v>1.3</v>
      </c>
      <c r="X1300" t="n">
        <v>1.96</v>
      </c>
      <c r="Y1300" t="n">
        <v>1</v>
      </c>
      <c r="Z1300" t="n">
        <v>10</v>
      </c>
    </row>
    <row r="1301">
      <c r="A1301" t="n">
        <v>1</v>
      </c>
      <c r="B1301" t="n">
        <v>115</v>
      </c>
      <c r="C1301" t="inlineStr">
        <is>
          <t xml:space="preserve">CONCLUIDO	</t>
        </is>
      </c>
      <c r="D1301" t="n">
        <v>7.1686</v>
      </c>
      <c r="E1301" t="n">
        <v>13.95</v>
      </c>
      <c r="F1301" t="n">
        <v>8.130000000000001</v>
      </c>
      <c r="G1301" t="n">
        <v>6.77</v>
      </c>
      <c r="H1301" t="n">
        <v>0.1</v>
      </c>
      <c r="I1301" t="n">
        <v>72</v>
      </c>
      <c r="J1301" t="n">
        <v>223.35</v>
      </c>
      <c r="K1301" t="n">
        <v>56.94</v>
      </c>
      <c r="L1301" t="n">
        <v>1.25</v>
      </c>
      <c r="M1301" t="n">
        <v>70</v>
      </c>
      <c r="N1301" t="n">
        <v>50.15</v>
      </c>
      <c r="O1301" t="n">
        <v>27780.03</v>
      </c>
      <c r="P1301" t="n">
        <v>123.7</v>
      </c>
      <c r="Q1301" t="n">
        <v>204.32</v>
      </c>
      <c r="R1301" t="n">
        <v>66.47</v>
      </c>
      <c r="S1301" t="n">
        <v>17.37</v>
      </c>
      <c r="T1301" t="n">
        <v>22117.99</v>
      </c>
      <c r="U1301" t="n">
        <v>0.26</v>
      </c>
      <c r="V1301" t="n">
        <v>0.63</v>
      </c>
      <c r="W1301" t="n">
        <v>1.25</v>
      </c>
      <c r="X1301" t="n">
        <v>1.43</v>
      </c>
      <c r="Y1301" t="n">
        <v>1</v>
      </c>
      <c r="Z1301" t="n">
        <v>10</v>
      </c>
    </row>
    <row r="1302">
      <c r="A1302" t="n">
        <v>2</v>
      </c>
      <c r="B1302" t="n">
        <v>115</v>
      </c>
      <c r="C1302" t="inlineStr">
        <is>
          <t xml:space="preserve">CONCLUIDO	</t>
        </is>
      </c>
      <c r="D1302" t="n">
        <v>7.6095</v>
      </c>
      <c r="E1302" t="n">
        <v>13.14</v>
      </c>
      <c r="F1302" t="n">
        <v>7.89</v>
      </c>
      <c r="G1302" t="n">
        <v>8.02</v>
      </c>
      <c r="H1302" t="n">
        <v>0.12</v>
      </c>
      <c r="I1302" t="n">
        <v>59</v>
      </c>
      <c r="J1302" t="n">
        <v>223.76</v>
      </c>
      <c r="K1302" t="n">
        <v>56.94</v>
      </c>
      <c r="L1302" t="n">
        <v>1.5</v>
      </c>
      <c r="M1302" t="n">
        <v>57</v>
      </c>
      <c r="N1302" t="n">
        <v>50.32</v>
      </c>
      <c r="O1302" t="n">
        <v>27831.42</v>
      </c>
      <c r="P1302" t="n">
        <v>119.96</v>
      </c>
      <c r="Q1302" t="n">
        <v>204.19</v>
      </c>
      <c r="R1302" t="n">
        <v>59.1</v>
      </c>
      <c r="S1302" t="n">
        <v>17.37</v>
      </c>
      <c r="T1302" t="n">
        <v>18497.44</v>
      </c>
      <c r="U1302" t="n">
        <v>0.29</v>
      </c>
      <c r="V1302" t="n">
        <v>0.65</v>
      </c>
      <c r="W1302" t="n">
        <v>1.24</v>
      </c>
      <c r="X1302" t="n">
        <v>1.2</v>
      </c>
      <c r="Y1302" t="n">
        <v>1</v>
      </c>
      <c r="Z1302" t="n">
        <v>10</v>
      </c>
    </row>
    <row r="1303">
      <c r="A1303" t="n">
        <v>3</v>
      </c>
      <c r="B1303" t="n">
        <v>115</v>
      </c>
      <c r="C1303" t="inlineStr">
        <is>
          <t xml:space="preserve">CONCLUIDO	</t>
        </is>
      </c>
      <c r="D1303" t="n">
        <v>8.0093</v>
      </c>
      <c r="E1303" t="n">
        <v>12.49</v>
      </c>
      <c r="F1303" t="n">
        <v>7.67</v>
      </c>
      <c r="G1303" t="n">
        <v>9.4</v>
      </c>
      <c r="H1303" t="n">
        <v>0.14</v>
      </c>
      <c r="I1303" t="n">
        <v>49</v>
      </c>
      <c r="J1303" t="n">
        <v>224.18</v>
      </c>
      <c r="K1303" t="n">
        <v>56.94</v>
      </c>
      <c r="L1303" t="n">
        <v>1.75</v>
      </c>
      <c r="M1303" t="n">
        <v>47</v>
      </c>
      <c r="N1303" t="n">
        <v>50.49</v>
      </c>
      <c r="O1303" t="n">
        <v>27882.87</v>
      </c>
      <c r="P1303" t="n">
        <v>116.53</v>
      </c>
      <c r="Q1303" t="n">
        <v>204.15</v>
      </c>
      <c r="R1303" t="n">
        <v>52.69</v>
      </c>
      <c r="S1303" t="n">
        <v>17.37</v>
      </c>
      <c r="T1303" t="n">
        <v>15342.11</v>
      </c>
      <c r="U1303" t="n">
        <v>0.33</v>
      </c>
      <c r="V1303" t="n">
        <v>0.67</v>
      </c>
      <c r="W1303" t="n">
        <v>1.21</v>
      </c>
      <c r="X1303" t="n">
        <v>0.98</v>
      </c>
      <c r="Y1303" t="n">
        <v>1</v>
      </c>
      <c r="Z1303" t="n">
        <v>10</v>
      </c>
    </row>
    <row r="1304">
      <c r="A1304" t="n">
        <v>4</v>
      </c>
      <c r="B1304" t="n">
        <v>115</v>
      </c>
      <c r="C1304" t="inlineStr">
        <is>
          <t xml:space="preserve">CONCLUIDO	</t>
        </is>
      </c>
      <c r="D1304" t="n">
        <v>8.3127</v>
      </c>
      <c r="E1304" t="n">
        <v>12.03</v>
      </c>
      <c r="F1304" t="n">
        <v>7.53</v>
      </c>
      <c r="G1304" t="n">
        <v>10.75</v>
      </c>
      <c r="H1304" t="n">
        <v>0.16</v>
      </c>
      <c r="I1304" t="n">
        <v>42</v>
      </c>
      <c r="J1304" t="n">
        <v>224.6</v>
      </c>
      <c r="K1304" t="n">
        <v>56.94</v>
      </c>
      <c r="L1304" t="n">
        <v>2</v>
      </c>
      <c r="M1304" t="n">
        <v>40</v>
      </c>
      <c r="N1304" t="n">
        <v>50.65</v>
      </c>
      <c r="O1304" t="n">
        <v>27934.37</v>
      </c>
      <c r="P1304" t="n">
        <v>114.15</v>
      </c>
      <c r="Q1304" t="n">
        <v>204.18</v>
      </c>
      <c r="R1304" t="n">
        <v>47.54</v>
      </c>
      <c r="S1304" t="n">
        <v>17.37</v>
      </c>
      <c r="T1304" t="n">
        <v>12804.45</v>
      </c>
      <c r="U1304" t="n">
        <v>0.37</v>
      </c>
      <c r="V1304" t="n">
        <v>0.68</v>
      </c>
      <c r="W1304" t="n">
        <v>1.21</v>
      </c>
      <c r="X1304" t="n">
        <v>0.83</v>
      </c>
      <c r="Y1304" t="n">
        <v>1</v>
      </c>
      <c r="Z1304" t="n">
        <v>10</v>
      </c>
    </row>
    <row r="1305">
      <c r="A1305" t="n">
        <v>5</v>
      </c>
      <c r="B1305" t="n">
        <v>115</v>
      </c>
      <c r="C1305" t="inlineStr">
        <is>
          <t xml:space="preserve">CONCLUIDO	</t>
        </is>
      </c>
      <c r="D1305" t="n">
        <v>8.548999999999999</v>
      </c>
      <c r="E1305" t="n">
        <v>11.7</v>
      </c>
      <c r="F1305" t="n">
        <v>7.41</v>
      </c>
      <c r="G1305" t="n">
        <v>12.02</v>
      </c>
      <c r="H1305" t="n">
        <v>0.18</v>
      </c>
      <c r="I1305" t="n">
        <v>37</v>
      </c>
      <c r="J1305" t="n">
        <v>225.01</v>
      </c>
      <c r="K1305" t="n">
        <v>56.94</v>
      </c>
      <c r="L1305" t="n">
        <v>2.25</v>
      </c>
      <c r="M1305" t="n">
        <v>35</v>
      </c>
      <c r="N1305" t="n">
        <v>50.82</v>
      </c>
      <c r="O1305" t="n">
        <v>27985.94</v>
      </c>
      <c r="P1305" t="n">
        <v>112.29</v>
      </c>
      <c r="Q1305" t="n">
        <v>204.17</v>
      </c>
      <c r="R1305" t="n">
        <v>44.37</v>
      </c>
      <c r="S1305" t="n">
        <v>17.37</v>
      </c>
      <c r="T1305" t="n">
        <v>11244.74</v>
      </c>
      <c r="U1305" t="n">
        <v>0.39</v>
      </c>
      <c r="V1305" t="n">
        <v>0.6899999999999999</v>
      </c>
      <c r="W1305" t="n">
        <v>1.19</v>
      </c>
      <c r="X1305" t="n">
        <v>0.72</v>
      </c>
      <c r="Y1305" t="n">
        <v>1</v>
      </c>
      <c r="Z1305" t="n">
        <v>10</v>
      </c>
    </row>
    <row r="1306">
      <c r="A1306" t="n">
        <v>6</v>
      </c>
      <c r="B1306" t="n">
        <v>115</v>
      </c>
      <c r="C1306" t="inlineStr">
        <is>
          <t xml:space="preserve">CONCLUIDO	</t>
        </is>
      </c>
      <c r="D1306" t="n">
        <v>8.740600000000001</v>
      </c>
      <c r="E1306" t="n">
        <v>11.44</v>
      </c>
      <c r="F1306" t="n">
        <v>7.33</v>
      </c>
      <c r="G1306" t="n">
        <v>13.33</v>
      </c>
      <c r="H1306" t="n">
        <v>0.2</v>
      </c>
      <c r="I1306" t="n">
        <v>33</v>
      </c>
      <c r="J1306" t="n">
        <v>225.43</v>
      </c>
      <c r="K1306" t="n">
        <v>56.94</v>
      </c>
      <c r="L1306" t="n">
        <v>2.5</v>
      </c>
      <c r="M1306" t="n">
        <v>31</v>
      </c>
      <c r="N1306" t="n">
        <v>50.99</v>
      </c>
      <c r="O1306" t="n">
        <v>28037.57</v>
      </c>
      <c r="P1306" t="n">
        <v>110.95</v>
      </c>
      <c r="Q1306" t="n">
        <v>204.15</v>
      </c>
      <c r="R1306" t="n">
        <v>41.56</v>
      </c>
      <c r="S1306" t="n">
        <v>17.37</v>
      </c>
      <c r="T1306" t="n">
        <v>9856.200000000001</v>
      </c>
      <c r="U1306" t="n">
        <v>0.42</v>
      </c>
      <c r="V1306" t="n">
        <v>0.7</v>
      </c>
      <c r="W1306" t="n">
        <v>1.2</v>
      </c>
      <c r="X1306" t="n">
        <v>0.64</v>
      </c>
      <c r="Y1306" t="n">
        <v>1</v>
      </c>
      <c r="Z1306" t="n">
        <v>10</v>
      </c>
    </row>
    <row r="1307">
      <c r="A1307" t="n">
        <v>7</v>
      </c>
      <c r="B1307" t="n">
        <v>115</v>
      </c>
      <c r="C1307" t="inlineStr">
        <is>
          <t xml:space="preserve">CONCLUIDO	</t>
        </is>
      </c>
      <c r="D1307" t="n">
        <v>8.886699999999999</v>
      </c>
      <c r="E1307" t="n">
        <v>11.25</v>
      </c>
      <c r="F1307" t="n">
        <v>7.28</v>
      </c>
      <c r="G1307" t="n">
        <v>14.55</v>
      </c>
      <c r="H1307" t="n">
        <v>0.22</v>
      </c>
      <c r="I1307" t="n">
        <v>30</v>
      </c>
      <c r="J1307" t="n">
        <v>225.85</v>
      </c>
      <c r="K1307" t="n">
        <v>56.94</v>
      </c>
      <c r="L1307" t="n">
        <v>2.75</v>
      </c>
      <c r="M1307" t="n">
        <v>28</v>
      </c>
      <c r="N1307" t="n">
        <v>51.16</v>
      </c>
      <c r="O1307" t="n">
        <v>28089.25</v>
      </c>
      <c r="P1307" t="n">
        <v>110</v>
      </c>
      <c r="Q1307" t="n">
        <v>204.18</v>
      </c>
      <c r="R1307" t="n">
        <v>40.08</v>
      </c>
      <c r="S1307" t="n">
        <v>17.37</v>
      </c>
      <c r="T1307" t="n">
        <v>9132.65</v>
      </c>
      <c r="U1307" t="n">
        <v>0.43</v>
      </c>
      <c r="V1307" t="n">
        <v>0.7</v>
      </c>
      <c r="W1307" t="n">
        <v>1.18</v>
      </c>
      <c r="X1307" t="n">
        <v>0.58</v>
      </c>
      <c r="Y1307" t="n">
        <v>1</v>
      </c>
      <c r="Z1307" t="n">
        <v>10</v>
      </c>
    </row>
    <row r="1308">
      <c r="A1308" t="n">
        <v>8</v>
      </c>
      <c r="B1308" t="n">
        <v>115</v>
      </c>
      <c r="C1308" t="inlineStr">
        <is>
          <t xml:space="preserve">CONCLUIDO	</t>
        </is>
      </c>
      <c r="D1308" t="n">
        <v>9.045</v>
      </c>
      <c r="E1308" t="n">
        <v>11.06</v>
      </c>
      <c r="F1308" t="n">
        <v>7.21</v>
      </c>
      <c r="G1308" t="n">
        <v>16.02</v>
      </c>
      <c r="H1308" t="n">
        <v>0.24</v>
      </c>
      <c r="I1308" t="n">
        <v>27</v>
      </c>
      <c r="J1308" t="n">
        <v>226.27</v>
      </c>
      <c r="K1308" t="n">
        <v>56.94</v>
      </c>
      <c r="L1308" t="n">
        <v>3</v>
      </c>
      <c r="M1308" t="n">
        <v>25</v>
      </c>
      <c r="N1308" t="n">
        <v>51.33</v>
      </c>
      <c r="O1308" t="n">
        <v>28140.99</v>
      </c>
      <c r="P1308" t="n">
        <v>108.85</v>
      </c>
      <c r="Q1308" t="n">
        <v>204.27</v>
      </c>
      <c r="R1308" t="n">
        <v>38.02</v>
      </c>
      <c r="S1308" t="n">
        <v>17.37</v>
      </c>
      <c r="T1308" t="n">
        <v>8115.36</v>
      </c>
      <c r="U1308" t="n">
        <v>0.46</v>
      </c>
      <c r="V1308" t="n">
        <v>0.71</v>
      </c>
      <c r="W1308" t="n">
        <v>1.18</v>
      </c>
      <c r="X1308" t="n">
        <v>0.52</v>
      </c>
      <c r="Y1308" t="n">
        <v>1</v>
      </c>
      <c r="Z1308" t="n">
        <v>10</v>
      </c>
    </row>
    <row r="1309">
      <c r="A1309" t="n">
        <v>9</v>
      </c>
      <c r="B1309" t="n">
        <v>115</v>
      </c>
      <c r="C1309" t="inlineStr">
        <is>
          <t xml:space="preserve">CONCLUIDO	</t>
        </is>
      </c>
      <c r="D1309" t="n">
        <v>9.139799999999999</v>
      </c>
      <c r="E1309" t="n">
        <v>10.94</v>
      </c>
      <c r="F1309" t="n">
        <v>7.18</v>
      </c>
      <c r="G1309" t="n">
        <v>17.24</v>
      </c>
      <c r="H1309" t="n">
        <v>0.25</v>
      </c>
      <c r="I1309" t="n">
        <v>25</v>
      </c>
      <c r="J1309" t="n">
        <v>226.69</v>
      </c>
      <c r="K1309" t="n">
        <v>56.94</v>
      </c>
      <c r="L1309" t="n">
        <v>3.25</v>
      </c>
      <c r="M1309" t="n">
        <v>23</v>
      </c>
      <c r="N1309" t="n">
        <v>51.5</v>
      </c>
      <c r="O1309" t="n">
        <v>28192.8</v>
      </c>
      <c r="P1309" t="n">
        <v>108.35</v>
      </c>
      <c r="Q1309" t="n">
        <v>204.15</v>
      </c>
      <c r="R1309" t="n">
        <v>37.03</v>
      </c>
      <c r="S1309" t="n">
        <v>17.37</v>
      </c>
      <c r="T1309" t="n">
        <v>7632.1</v>
      </c>
      <c r="U1309" t="n">
        <v>0.47</v>
      </c>
      <c r="V1309" t="n">
        <v>0.71</v>
      </c>
      <c r="W1309" t="n">
        <v>1.18</v>
      </c>
      <c r="X1309" t="n">
        <v>0.49</v>
      </c>
      <c r="Y1309" t="n">
        <v>1</v>
      </c>
      <c r="Z1309" t="n">
        <v>10</v>
      </c>
    </row>
    <row r="1310">
      <c r="A1310" t="n">
        <v>10</v>
      </c>
      <c r="B1310" t="n">
        <v>115</v>
      </c>
      <c r="C1310" t="inlineStr">
        <is>
          <t xml:space="preserve">CONCLUIDO	</t>
        </is>
      </c>
      <c r="D1310" t="n">
        <v>9.2524</v>
      </c>
      <c r="E1310" t="n">
        <v>10.81</v>
      </c>
      <c r="F1310" t="n">
        <v>7.14</v>
      </c>
      <c r="G1310" t="n">
        <v>18.62</v>
      </c>
      <c r="H1310" t="n">
        <v>0.27</v>
      </c>
      <c r="I1310" t="n">
        <v>23</v>
      </c>
      <c r="J1310" t="n">
        <v>227.11</v>
      </c>
      <c r="K1310" t="n">
        <v>56.94</v>
      </c>
      <c r="L1310" t="n">
        <v>3.5</v>
      </c>
      <c r="M1310" t="n">
        <v>21</v>
      </c>
      <c r="N1310" t="n">
        <v>51.67</v>
      </c>
      <c r="O1310" t="n">
        <v>28244.66</v>
      </c>
      <c r="P1310" t="n">
        <v>107.52</v>
      </c>
      <c r="Q1310" t="n">
        <v>204.28</v>
      </c>
      <c r="R1310" t="n">
        <v>35.75</v>
      </c>
      <c r="S1310" t="n">
        <v>17.37</v>
      </c>
      <c r="T1310" t="n">
        <v>7003.97</v>
      </c>
      <c r="U1310" t="n">
        <v>0.49</v>
      </c>
      <c r="V1310" t="n">
        <v>0.72</v>
      </c>
      <c r="W1310" t="n">
        <v>1.18</v>
      </c>
      <c r="X1310" t="n">
        <v>0.45</v>
      </c>
      <c r="Y1310" t="n">
        <v>1</v>
      </c>
      <c r="Z1310" t="n">
        <v>10</v>
      </c>
    </row>
    <row r="1311">
      <c r="A1311" t="n">
        <v>11</v>
      </c>
      <c r="B1311" t="n">
        <v>115</v>
      </c>
      <c r="C1311" t="inlineStr">
        <is>
          <t xml:space="preserve">CONCLUIDO	</t>
        </is>
      </c>
      <c r="D1311" t="n">
        <v>9.304</v>
      </c>
      <c r="E1311" t="n">
        <v>10.75</v>
      </c>
      <c r="F1311" t="n">
        <v>7.12</v>
      </c>
      <c r="G1311" t="n">
        <v>19.42</v>
      </c>
      <c r="H1311" t="n">
        <v>0.29</v>
      </c>
      <c r="I1311" t="n">
        <v>22</v>
      </c>
      <c r="J1311" t="n">
        <v>227.53</v>
      </c>
      <c r="K1311" t="n">
        <v>56.94</v>
      </c>
      <c r="L1311" t="n">
        <v>3.75</v>
      </c>
      <c r="M1311" t="n">
        <v>20</v>
      </c>
      <c r="N1311" t="n">
        <v>51.84</v>
      </c>
      <c r="O1311" t="n">
        <v>28296.58</v>
      </c>
      <c r="P1311" t="n">
        <v>107.19</v>
      </c>
      <c r="Q1311" t="n">
        <v>204.15</v>
      </c>
      <c r="R1311" t="n">
        <v>35.09</v>
      </c>
      <c r="S1311" t="n">
        <v>17.37</v>
      </c>
      <c r="T1311" t="n">
        <v>6677.02</v>
      </c>
      <c r="U1311" t="n">
        <v>0.5</v>
      </c>
      <c r="V1311" t="n">
        <v>0.72</v>
      </c>
      <c r="W1311" t="n">
        <v>1.18</v>
      </c>
      <c r="X1311" t="n">
        <v>0.43</v>
      </c>
      <c r="Y1311" t="n">
        <v>1</v>
      </c>
      <c r="Z1311" t="n">
        <v>10</v>
      </c>
    </row>
    <row r="1312">
      <c r="A1312" t="n">
        <v>12</v>
      </c>
      <c r="B1312" t="n">
        <v>115</v>
      </c>
      <c r="C1312" t="inlineStr">
        <is>
          <t xml:space="preserve">CONCLUIDO	</t>
        </is>
      </c>
      <c r="D1312" t="n">
        <v>9.438700000000001</v>
      </c>
      <c r="E1312" t="n">
        <v>10.59</v>
      </c>
      <c r="F1312" t="n">
        <v>7.06</v>
      </c>
      <c r="G1312" t="n">
        <v>21.17</v>
      </c>
      <c r="H1312" t="n">
        <v>0.31</v>
      </c>
      <c r="I1312" t="n">
        <v>20</v>
      </c>
      <c r="J1312" t="n">
        <v>227.95</v>
      </c>
      <c r="K1312" t="n">
        <v>56.94</v>
      </c>
      <c r="L1312" t="n">
        <v>4</v>
      </c>
      <c r="M1312" t="n">
        <v>18</v>
      </c>
      <c r="N1312" t="n">
        <v>52.01</v>
      </c>
      <c r="O1312" t="n">
        <v>28348.56</v>
      </c>
      <c r="P1312" t="n">
        <v>106.05</v>
      </c>
      <c r="Q1312" t="n">
        <v>204.14</v>
      </c>
      <c r="R1312" t="n">
        <v>33.29</v>
      </c>
      <c r="S1312" t="n">
        <v>17.37</v>
      </c>
      <c r="T1312" t="n">
        <v>5789.39</v>
      </c>
      <c r="U1312" t="n">
        <v>0.52</v>
      </c>
      <c r="V1312" t="n">
        <v>0.72</v>
      </c>
      <c r="W1312" t="n">
        <v>1.16</v>
      </c>
      <c r="X1312" t="n">
        <v>0.36</v>
      </c>
      <c r="Y1312" t="n">
        <v>1</v>
      </c>
      <c r="Z1312" t="n">
        <v>10</v>
      </c>
    </row>
    <row r="1313">
      <c r="A1313" t="n">
        <v>13</v>
      </c>
      <c r="B1313" t="n">
        <v>115</v>
      </c>
      <c r="C1313" t="inlineStr">
        <is>
          <t xml:space="preserve">CONCLUIDO	</t>
        </is>
      </c>
      <c r="D1313" t="n">
        <v>9.491899999999999</v>
      </c>
      <c r="E1313" t="n">
        <v>10.54</v>
      </c>
      <c r="F1313" t="n">
        <v>7.04</v>
      </c>
      <c r="G1313" t="n">
        <v>22.23</v>
      </c>
      <c r="H1313" t="n">
        <v>0.33</v>
      </c>
      <c r="I1313" t="n">
        <v>19</v>
      </c>
      <c r="J1313" t="n">
        <v>228.38</v>
      </c>
      <c r="K1313" t="n">
        <v>56.94</v>
      </c>
      <c r="L1313" t="n">
        <v>4.25</v>
      </c>
      <c r="M1313" t="n">
        <v>17</v>
      </c>
      <c r="N1313" t="n">
        <v>52.18</v>
      </c>
      <c r="O1313" t="n">
        <v>28400.61</v>
      </c>
      <c r="P1313" t="n">
        <v>105.67</v>
      </c>
      <c r="Q1313" t="n">
        <v>204.16</v>
      </c>
      <c r="R1313" t="n">
        <v>32.86</v>
      </c>
      <c r="S1313" t="n">
        <v>17.37</v>
      </c>
      <c r="T1313" t="n">
        <v>5577.34</v>
      </c>
      <c r="U1313" t="n">
        <v>0.53</v>
      </c>
      <c r="V1313" t="n">
        <v>0.73</v>
      </c>
      <c r="W1313" t="n">
        <v>1.16</v>
      </c>
      <c r="X1313" t="n">
        <v>0.35</v>
      </c>
      <c r="Y1313" t="n">
        <v>1</v>
      </c>
      <c r="Z1313" t="n">
        <v>10</v>
      </c>
    </row>
    <row r="1314">
      <c r="A1314" t="n">
        <v>14</v>
      </c>
      <c r="B1314" t="n">
        <v>115</v>
      </c>
      <c r="C1314" t="inlineStr">
        <is>
          <t xml:space="preserve">CONCLUIDO	</t>
        </is>
      </c>
      <c r="D1314" t="n">
        <v>9.543200000000001</v>
      </c>
      <c r="E1314" t="n">
        <v>10.48</v>
      </c>
      <c r="F1314" t="n">
        <v>7.03</v>
      </c>
      <c r="G1314" t="n">
        <v>23.43</v>
      </c>
      <c r="H1314" t="n">
        <v>0.35</v>
      </c>
      <c r="I1314" t="n">
        <v>18</v>
      </c>
      <c r="J1314" t="n">
        <v>228.8</v>
      </c>
      <c r="K1314" t="n">
        <v>56.94</v>
      </c>
      <c r="L1314" t="n">
        <v>4.5</v>
      </c>
      <c r="M1314" t="n">
        <v>16</v>
      </c>
      <c r="N1314" t="n">
        <v>52.36</v>
      </c>
      <c r="O1314" t="n">
        <v>28452.71</v>
      </c>
      <c r="P1314" t="n">
        <v>105.43</v>
      </c>
      <c r="Q1314" t="n">
        <v>204.17</v>
      </c>
      <c r="R1314" t="n">
        <v>32.29</v>
      </c>
      <c r="S1314" t="n">
        <v>17.37</v>
      </c>
      <c r="T1314" t="n">
        <v>5298.4</v>
      </c>
      <c r="U1314" t="n">
        <v>0.54</v>
      </c>
      <c r="V1314" t="n">
        <v>0.73</v>
      </c>
      <c r="W1314" t="n">
        <v>1.17</v>
      </c>
      <c r="X1314" t="n">
        <v>0.34</v>
      </c>
      <c r="Y1314" t="n">
        <v>1</v>
      </c>
      <c r="Z1314" t="n">
        <v>10</v>
      </c>
    </row>
    <row r="1315">
      <c r="A1315" t="n">
        <v>15</v>
      </c>
      <c r="B1315" t="n">
        <v>115</v>
      </c>
      <c r="C1315" t="inlineStr">
        <is>
          <t xml:space="preserve">CONCLUIDO	</t>
        </is>
      </c>
      <c r="D1315" t="n">
        <v>9.594900000000001</v>
      </c>
      <c r="E1315" t="n">
        <v>10.42</v>
      </c>
      <c r="F1315" t="n">
        <v>7.02</v>
      </c>
      <c r="G1315" t="n">
        <v>24.76</v>
      </c>
      <c r="H1315" t="n">
        <v>0.37</v>
      </c>
      <c r="I1315" t="n">
        <v>17</v>
      </c>
      <c r="J1315" t="n">
        <v>229.22</v>
      </c>
      <c r="K1315" t="n">
        <v>56.94</v>
      </c>
      <c r="L1315" t="n">
        <v>4.75</v>
      </c>
      <c r="M1315" t="n">
        <v>15</v>
      </c>
      <c r="N1315" t="n">
        <v>52.53</v>
      </c>
      <c r="O1315" t="n">
        <v>28504.87</v>
      </c>
      <c r="P1315" t="n">
        <v>105.04</v>
      </c>
      <c r="Q1315" t="n">
        <v>204.15</v>
      </c>
      <c r="R1315" t="n">
        <v>31.71</v>
      </c>
      <c r="S1315" t="n">
        <v>17.37</v>
      </c>
      <c r="T1315" t="n">
        <v>5014.63</v>
      </c>
      <c r="U1315" t="n">
        <v>0.55</v>
      </c>
      <c r="V1315" t="n">
        <v>0.73</v>
      </c>
      <c r="W1315" t="n">
        <v>1.17</v>
      </c>
      <c r="X1315" t="n">
        <v>0.32</v>
      </c>
      <c r="Y1315" t="n">
        <v>1</v>
      </c>
      <c r="Z1315" t="n">
        <v>10</v>
      </c>
    </row>
    <row r="1316">
      <c r="A1316" t="n">
        <v>16</v>
      </c>
      <c r="B1316" t="n">
        <v>115</v>
      </c>
      <c r="C1316" t="inlineStr">
        <is>
          <t xml:space="preserve">CONCLUIDO	</t>
        </is>
      </c>
      <c r="D1316" t="n">
        <v>9.653499999999999</v>
      </c>
      <c r="E1316" t="n">
        <v>10.36</v>
      </c>
      <c r="F1316" t="n">
        <v>7</v>
      </c>
      <c r="G1316" t="n">
        <v>26.23</v>
      </c>
      <c r="H1316" t="n">
        <v>0.39</v>
      </c>
      <c r="I1316" t="n">
        <v>16</v>
      </c>
      <c r="J1316" t="n">
        <v>229.65</v>
      </c>
      <c r="K1316" t="n">
        <v>56.94</v>
      </c>
      <c r="L1316" t="n">
        <v>5</v>
      </c>
      <c r="M1316" t="n">
        <v>14</v>
      </c>
      <c r="N1316" t="n">
        <v>52.7</v>
      </c>
      <c r="O1316" t="n">
        <v>28557.1</v>
      </c>
      <c r="P1316" t="n">
        <v>104.74</v>
      </c>
      <c r="Q1316" t="n">
        <v>204.16</v>
      </c>
      <c r="R1316" t="n">
        <v>31.23</v>
      </c>
      <c r="S1316" t="n">
        <v>17.37</v>
      </c>
      <c r="T1316" t="n">
        <v>4775.84</v>
      </c>
      <c r="U1316" t="n">
        <v>0.5600000000000001</v>
      </c>
      <c r="V1316" t="n">
        <v>0.73</v>
      </c>
      <c r="W1316" t="n">
        <v>1.16</v>
      </c>
      <c r="X1316" t="n">
        <v>0.3</v>
      </c>
      <c r="Y1316" t="n">
        <v>1</v>
      </c>
      <c r="Z1316" t="n">
        <v>10</v>
      </c>
    </row>
    <row r="1317">
      <c r="A1317" t="n">
        <v>17</v>
      </c>
      <c r="B1317" t="n">
        <v>115</v>
      </c>
      <c r="C1317" t="inlineStr">
        <is>
          <t xml:space="preserve">CONCLUIDO	</t>
        </is>
      </c>
      <c r="D1317" t="n">
        <v>9.637499999999999</v>
      </c>
      <c r="E1317" t="n">
        <v>10.38</v>
      </c>
      <c r="F1317" t="n">
        <v>7.01</v>
      </c>
      <c r="G1317" t="n">
        <v>26.3</v>
      </c>
      <c r="H1317" t="n">
        <v>0.41</v>
      </c>
      <c r="I1317" t="n">
        <v>16</v>
      </c>
      <c r="J1317" t="n">
        <v>230.07</v>
      </c>
      <c r="K1317" t="n">
        <v>56.94</v>
      </c>
      <c r="L1317" t="n">
        <v>5.25</v>
      </c>
      <c r="M1317" t="n">
        <v>14</v>
      </c>
      <c r="N1317" t="n">
        <v>52.88</v>
      </c>
      <c r="O1317" t="n">
        <v>28609.38</v>
      </c>
      <c r="P1317" t="n">
        <v>104.89</v>
      </c>
      <c r="Q1317" t="n">
        <v>204.18</v>
      </c>
      <c r="R1317" t="n">
        <v>31.88</v>
      </c>
      <c r="S1317" t="n">
        <v>17.37</v>
      </c>
      <c r="T1317" t="n">
        <v>5102.91</v>
      </c>
      <c r="U1317" t="n">
        <v>0.54</v>
      </c>
      <c r="V1317" t="n">
        <v>0.73</v>
      </c>
      <c r="W1317" t="n">
        <v>1.16</v>
      </c>
      <c r="X1317" t="n">
        <v>0.32</v>
      </c>
      <c r="Y1317" t="n">
        <v>1</v>
      </c>
      <c r="Z1317" t="n">
        <v>10</v>
      </c>
    </row>
    <row r="1318">
      <c r="A1318" t="n">
        <v>18</v>
      </c>
      <c r="B1318" t="n">
        <v>115</v>
      </c>
      <c r="C1318" t="inlineStr">
        <is>
          <t xml:space="preserve">CONCLUIDO	</t>
        </is>
      </c>
      <c r="D1318" t="n">
        <v>9.7279</v>
      </c>
      <c r="E1318" t="n">
        <v>10.28</v>
      </c>
      <c r="F1318" t="n">
        <v>6.96</v>
      </c>
      <c r="G1318" t="n">
        <v>27.84</v>
      </c>
      <c r="H1318" t="n">
        <v>0.42</v>
      </c>
      <c r="I1318" t="n">
        <v>15</v>
      </c>
      <c r="J1318" t="n">
        <v>230.49</v>
      </c>
      <c r="K1318" t="n">
        <v>56.94</v>
      </c>
      <c r="L1318" t="n">
        <v>5.5</v>
      </c>
      <c r="M1318" t="n">
        <v>13</v>
      </c>
      <c r="N1318" t="n">
        <v>53.05</v>
      </c>
      <c r="O1318" t="n">
        <v>28661.73</v>
      </c>
      <c r="P1318" t="n">
        <v>103.96</v>
      </c>
      <c r="Q1318" t="n">
        <v>204.14</v>
      </c>
      <c r="R1318" t="n">
        <v>30.24</v>
      </c>
      <c r="S1318" t="n">
        <v>17.37</v>
      </c>
      <c r="T1318" t="n">
        <v>4286.4</v>
      </c>
      <c r="U1318" t="n">
        <v>0.57</v>
      </c>
      <c r="V1318" t="n">
        <v>0.73</v>
      </c>
      <c r="W1318" t="n">
        <v>1.16</v>
      </c>
      <c r="X1318" t="n">
        <v>0.27</v>
      </c>
      <c r="Y1318" t="n">
        <v>1</v>
      </c>
      <c r="Z1318" t="n">
        <v>10</v>
      </c>
    </row>
    <row r="1319">
      <c r="A1319" t="n">
        <v>19</v>
      </c>
      <c r="B1319" t="n">
        <v>115</v>
      </c>
      <c r="C1319" t="inlineStr">
        <is>
          <t xml:space="preserve">CONCLUIDO	</t>
        </is>
      </c>
      <c r="D1319" t="n">
        <v>9.776</v>
      </c>
      <c r="E1319" t="n">
        <v>10.23</v>
      </c>
      <c r="F1319" t="n">
        <v>6.95</v>
      </c>
      <c r="G1319" t="n">
        <v>29.8</v>
      </c>
      <c r="H1319" t="n">
        <v>0.44</v>
      </c>
      <c r="I1319" t="n">
        <v>14</v>
      </c>
      <c r="J1319" t="n">
        <v>230.92</v>
      </c>
      <c r="K1319" t="n">
        <v>56.94</v>
      </c>
      <c r="L1319" t="n">
        <v>5.75</v>
      </c>
      <c r="M1319" t="n">
        <v>12</v>
      </c>
      <c r="N1319" t="n">
        <v>53.23</v>
      </c>
      <c r="O1319" t="n">
        <v>28714.14</v>
      </c>
      <c r="P1319" t="n">
        <v>103.69</v>
      </c>
      <c r="Q1319" t="n">
        <v>204.19</v>
      </c>
      <c r="R1319" t="n">
        <v>30.08</v>
      </c>
      <c r="S1319" t="n">
        <v>17.37</v>
      </c>
      <c r="T1319" t="n">
        <v>4210.62</v>
      </c>
      <c r="U1319" t="n">
        <v>0.58</v>
      </c>
      <c r="V1319" t="n">
        <v>0.73</v>
      </c>
      <c r="W1319" t="n">
        <v>1.16</v>
      </c>
      <c r="X1319" t="n">
        <v>0.26</v>
      </c>
      <c r="Y1319" t="n">
        <v>1</v>
      </c>
      <c r="Z1319" t="n">
        <v>10</v>
      </c>
    </row>
    <row r="1320">
      <c r="A1320" t="n">
        <v>20</v>
      </c>
      <c r="B1320" t="n">
        <v>115</v>
      </c>
      <c r="C1320" t="inlineStr">
        <is>
          <t xml:space="preserve">CONCLUIDO	</t>
        </is>
      </c>
      <c r="D1320" t="n">
        <v>9.783899999999999</v>
      </c>
      <c r="E1320" t="n">
        <v>10.22</v>
      </c>
      <c r="F1320" t="n">
        <v>6.95</v>
      </c>
      <c r="G1320" t="n">
        <v>29.77</v>
      </c>
      <c r="H1320" t="n">
        <v>0.46</v>
      </c>
      <c r="I1320" t="n">
        <v>14</v>
      </c>
      <c r="J1320" t="n">
        <v>231.34</v>
      </c>
      <c r="K1320" t="n">
        <v>56.94</v>
      </c>
      <c r="L1320" t="n">
        <v>6</v>
      </c>
      <c r="M1320" t="n">
        <v>12</v>
      </c>
      <c r="N1320" t="n">
        <v>53.4</v>
      </c>
      <c r="O1320" t="n">
        <v>28766.61</v>
      </c>
      <c r="P1320" t="n">
        <v>103.54</v>
      </c>
      <c r="Q1320" t="n">
        <v>204.16</v>
      </c>
      <c r="R1320" t="n">
        <v>29.68</v>
      </c>
      <c r="S1320" t="n">
        <v>17.37</v>
      </c>
      <c r="T1320" t="n">
        <v>4012.79</v>
      </c>
      <c r="U1320" t="n">
        <v>0.59</v>
      </c>
      <c r="V1320" t="n">
        <v>0.74</v>
      </c>
      <c r="W1320" t="n">
        <v>1.16</v>
      </c>
      <c r="X1320" t="n">
        <v>0.25</v>
      </c>
      <c r="Y1320" t="n">
        <v>1</v>
      </c>
      <c r="Z1320" t="n">
        <v>10</v>
      </c>
    </row>
    <row r="1321">
      <c r="A1321" t="n">
        <v>21</v>
      </c>
      <c r="B1321" t="n">
        <v>115</v>
      </c>
      <c r="C1321" t="inlineStr">
        <is>
          <t xml:space="preserve">CONCLUIDO	</t>
        </is>
      </c>
      <c r="D1321" t="n">
        <v>9.841699999999999</v>
      </c>
      <c r="E1321" t="n">
        <v>10.16</v>
      </c>
      <c r="F1321" t="n">
        <v>6.93</v>
      </c>
      <c r="G1321" t="n">
        <v>31.98</v>
      </c>
      <c r="H1321" t="n">
        <v>0.48</v>
      </c>
      <c r="I1321" t="n">
        <v>13</v>
      </c>
      <c r="J1321" t="n">
        <v>231.77</v>
      </c>
      <c r="K1321" t="n">
        <v>56.94</v>
      </c>
      <c r="L1321" t="n">
        <v>6.25</v>
      </c>
      <c r="M1321" t="n">
        <v>11</v>
      </c>
      <c r="N1321" t="n">
        <v>53.58</v>
      </c>
      <c r="O1321" t="n">
        <v>28819.14</v>
      </c>
      <c r="P1321" t="n">
        <v>103.17</v>
      </c>
      <c r="Q1321" t="n">
        <v>204.14</v>
      </c>
      <c r="R1321" t="n">
        <v>29.32</v>
      </c>
      <c r="S1321" t="n">
        <v>17.37</v>
      </c>
      <c r="T1321" t="n">
        <v>3835.26</v>
      </c>
      <c r="U1321" t="n">
        <v>0.59</v>
      </c>
      <c r="V1321" t="n">
        <v>0.74</v>
      </c>
      <c r="W1321" t="n">
        <v>1.15</v>
      </c>
      <c r="X1321" t="n">
        <v>0.24</v>
      </c>
      <c r="Y1321" t="n">
        <v>1</v>
      </c>
      <c r="Z1321" t="n">
        <v>10</v>
      </c>
    </row>
    <row r="1322">
      <c r="A1322" t="n">
        <v>22</v>
      </c>
      <c r="B1322" t="n">
        <v>115</v>
      </c>
      <c r="C1322" t="inlineStr">
        <is>
          <t xml:space="preserve">CONCLUIDO	</t>
        </is>
      </c>
      <c r="D1322" t="n">
        <v>9.8474</v>
      </c>
      <c r="E1322" t="n">
        <v>10.15</v>
      </c>
      <c r="F1322" t="n">
        <v>6.92</v>
      </c>
      <c r="G1322" t="n">
        <v>31.96</v>
      </c>
      <c r="H1322" t="n">
        <v>0.5</v>
      </c>
      <c r="I1322" t="n">
        <v>13</v>
      </c>
      <c r="J1322" t="n">
        <v>232.2</v>
      </c>
      <c r="K1322" t="n">
        <v>56.94</v>
      </c>
      <c r="L1322" t="n">
        <v>6.5</v>
      </c>
      <c r="M1322" t="n">
        <v>11</v>
      </c>
      <c r="N1322" t="n">
        <v>53.75</v>
      </c>
      <c r="O1322" t="n">
        <v>28871.74</v>
      </c>
      <c r="P1322" t="n">
        <v>103.03</v>
      </c>
      <c r="Q1322" t="n">
        <v>204.17</v>
      </c>
      <c r="R1322" t="n">
        <v>28.97</v>
      </c>
      <c r="S1322" t="n">
        <v>17.37</v>
      </c>
      <c r="T1322" t="n">
        <v>3663.95</v>
      </c>
      <c r="U1322" t="n">
        <v>0.6</v>
      </c>
      <c r="V1322" t="n">
        <v>0.74</v>
      </c>
      <c r="W1322" t="n">
        <v>1.16</v>
      </c>
      <c r="X1322" t="n">
        <v>0.23</v>
      </c>
      <c r="Y1322" t="n">
        <v>1</v>
      </c>
      <c r="Z1322" t="n">
        <v>10</v>
      </c>
    </row>
    <row r="1323">
      <c r="A1323" t="n">
        <v>23</v>
      </c>
      <c r="B1323" t="n">
        <v>115</v>
      </c>
      <c r="C1323" t="inlineStr">
        <is>
          <t xml:space="preserve">CONCLUIDO	</t>
        </is>
      </c>
      <c r="D1323" t="n">
        <v>9.8996</v>
      </c>
      <c r="E1323" t="n">
        <v>10.1</v>
      </c>
      <c r="F1323" t="n">
        <v>6.91</v>
      </c>
      <c r="G1323" t="n">
        <v>34.57</v>
      </c>
      <c r="H1323" t="n">
        <v>0.52</v>
      </c>
      <c r="I1323" t="n">
        <v>12</v>
      </c>
      <c r="J1323" t="n">
        <v>232.62</v>
      </c>
      <c r="K1323" t="n">
        <v>56.94</v>
      </c>
      <c r="L1323" t="n">
        <v>6.75</v>
      </c>
      <c r="M1323" t="n">
        <v>10</v>
      </c>
      <c r="N1323" t="n">
        <v>53.93</v>
      </c>
      <c r="O1323" t="n">
        <v>28924.39</v>
      </c>
      <c r="P1323" t="n">
        <v>102.73</v>
      </c>
      <c r="Q1323" t="n">
        <v>204.14</v>
      </c>
      <c r="R1323" t="n">
        <v>28.81</v>
      </c>
      <c r="S1323" t="n">
        <v>17.37</v>
      </c>
      <c r="T1323" t="n">
        <v>3585.89</v>
      </c>
      <c r="U1323" t="n">
        <v>0.6</v>
      </c>
      <c r="V1323" t="n">
        <v>0.74</v>
      </c>
      <c r="W1323" t="n">
        <v>1.15</v>
      </c>
      <c r="X1323" t="n">
        <v>0.22</v>
      </c>
      <c r="Y1323" t="n">
        <v>1</v>
      </c>
      <c r="Z1323" t="n">
        <v>10</v>
      </c>
    </row>
    <row r="1324">
      <c r="A1324" t="n">
        <v>24</v>
      </c>
      <c r="B1324" t="n">
        <v>115</v>
      </c>
      <c r="C1324" t="inlineStr">
        <is>
          <t xml:space="preserve">CONCLUIDO	</t>
        </is>
      </c>
      <c r="D1324" t="n">
        <v>9.898</v>
      </c>
      <c r="E1324" t="n">
        <v>10.1</v>
      </c>
      <c r="F1324" t="n">
        <v>6.92</v>
      </c>
      <c r="G1324" t="n">
        <v>34.58</v>
      </c>
      <c r="H1324" t="n">
        <v>0.53</v>
      </c>
      <c r="I1324" t="n">
        <v>12</v>
      </c>
      <c r="J1324" t="n">
        <v>233.05</v>
      </c>
      <c r="K1324" t="n">
        <v>56.94</v>
      </c>
      <c r="L1324" t="n">
        <v>7</v>
      </c>
      <c r="M1324" t="n">
        <v>10</v>
      </c>
      <c r="N1324" t="n">
        <v>54.11</v>
      </c>
      <c r="O1324" t="n">
        <v>28977.11</v>
      </c>
      <c r="P1324" t="n">
        <v>102.71</v>
      </c>
      <c r="Q1324" t="n">
        <v>204.17</v>
      </c>
      <c r="R1324" t="n">
        <v>28.85</v>
      </c>
      <c r="S1324" t="n">
        <v>17.37</v>
      </c>
      <c r="T1324" t="n">
        <v>3605.58</v>
      </c>
      <c r="U1324" t="n">
        <v>0.6</v>
      </c>
      <c r="V1324" t="n">
        <v>0.74</v>
      </c>
      <c r="W1324" t="n">
        <v>1.15</v>
      </c>
      <c r="X1324" t="n">
        <v>0.22</v>
      </c>
      <c r="Y1324" t="n">
        <v>1</v>
      </c>
      <c r="Z1324" t="n">
        <v>10</v>
      </c>
    </row>
    <row r="1325">
      <c r="A1325" t="n">
        <v>25</v>
      </c>
      <c r="B1325" t="n">
        <v>115</v>
      </c>
      <c r="C1325" t="inlineStr">
        <is>
          <t xml:space="preserve">CONCLUIDO	</t>
        </is>
      </c>
      <c r="D1325" t="n">
        <v>9.8964</v>
      </c>
      <c r="E1325" t="n">
        <v>10.1</v>
      </c>
      <c r="F1325" t="n">
        <v>6.92</v>
      </c>
      <c r="G1325" t="n">
        <v>34.59</v>
      </c>
      <c r="H1325" t="n">
        <v>0.55</v>
      </c>
      <c r="I1325" t="n">
        <v>12</v>
      </c>
      <c r="J1325" t="n">
        <v>233.48</v>
      </c>
      <c r="K1325" t="n">
        <v>56.94</v>
      </c>
      <c r="L1325" t="n">
        <v>7.25</v>
      </c>
      <c r="M1325" t="n">
        <v>10</v>
      </c>
      <c r="N1325" t="n">
        <v>54.29</v>
      </c>
      <c r="O1325" t="n">
        <v>29029.89</v>
      </c>
      <c r="P1325" t="n">
        <v>102.47</v>
      </c>
      <c r="Q1325" t="n">
        <v>204.14</v>
      </c>
      <c r="R1325" t="n">
        <v>28.67</v>
      </c>
      <c r="S1325" t="n">
        <v>17.37</v>
      </c>
      <c r="T1325" t="n">
        <v>3517.75</v>
      </c>
      <c r="U1325" t="n">
        <v>0.61</v>
      </c>
      <c r="V1325" t="n">
        <v>0.74</v>
      </c>
      <c r="W1325" t="n">
        <v>1.16</v>
      </c>
      <c r="X1325" t="n">
        <v>0.23</v>
      </c>
      <c r="Y1325" t="n">
        <v>1</v>
      </c>
      <c r="Z1325" t="n">
        <v>10</v>
      </c>
    </row>
    <row r="1326">
      <c r="A1326" t="n">
        <v>26</v>
      </c>
      <c r="B1326" t="n">
        <v>115</v>
      </c>
      <c r="C1326" t="inlineStr">
        <is>
          <t xml:space="preserve">CONCLUIDO	</t>
        </is>
      </c>
      <c r="D1326" t="n">
        <v>9.9709</v>
      </c>
      <c r="E1326" t="n">
        <v>10.03</v>
      </c>
      <c r="F1326" t="n">
        <v>6.89</v>
      </c>
      <c r="G1326" t="n">
        <v>37.56</v>
      </c>
      <c r="H1326" t="n">
        <v>0.57</v>
      </c>
      <c r="I1326" t="n">
        <v>11</v>
      </c>
      <c r="J1326" t="n">
        <v>233.91</v>
      </c>
      <c r="K1326" t="n">
        <v>56.94</v>
      </c>
      <c r="L1326" t="n">
        <v>7.5</v>
      </c>
      <c r="M1326" t="n">
        <v>9</v>
      </c>
      <c r="N1326" t="n">
        <v>54.46</v>
      </c>
      <c r="O1326" t="n">
        <v>29082.74</v>
      </c>
      <c r="P1326" t="n">
        <v>101.85</v>
      </c>
      <c r="Q1326" t="n">
        <v>204.14</v>
      </c>
      <c r="R1326" t="n">
        <v>27.88</v>
      </c>
      <c r="S1326" t="n">
        <v>17.37</v>
      </c>
      <c r="T1326" t="n">
        <v>3126.1</v>
      </c>
      <c r="U1326" t="n">
        <v>0.62</v>
      </c>
      <c r="V1326" t="n">
        <v>0.74</v>
      </c>
      <c r="W1326" t="n">
        <v>1.15</v>
      </c>
      <c r="X1326" t="n">
        <v>0.19</v>
      </c>
      <c r="Y1326" t="n">
        <v>1</v>
      </c>
      <c r="Z1326" t="n">
        <v>10</v>
      </c>
    </row>
    <row r="1327">
      <c r="A1327" t="n">
        <v>27</v>
      </c>
      <c r="B1327" t="n">
        <v>115</v>
      </c>
      <c r="C1327" t="inlineStr">
        <is>
          <t xml:space="preserve">CONCLUIDO	</t>
        </is>
      </c>
      <c r="D1327" t="n">
        <v>9.968999999999999</v>
      </c>
      <c r="E1327" t="n">
        <v>10.03</v>
      </c>
      <c r="F1327" t="n">
        <v>6.89</v>
      </c>
      <c r="G1327" t="n">
        <v>37.57</v>
      </c>
      <c r="H1327" t="n">
        <v>0.59</v>
      </c>
      <c r="I1327" t="n">
        <v>11</v>
      </c>
      <c r="J1327" t="n">
        <v>234.34</v>
      </c>
      <c r="K1327" t="n">
        <v>56.94</v>
      </c>
      <c r="L1327" t="n">
        <v>7.75</v>
      </c>
      <c r="M1327" t="n">
        <v>9</v>
      </c>
      <c r="N1327" t="n">
        <v>54.64</v>
      </c>
      <c r="O1327" t="n">
        <v>29135.65</v>
      </c>
      <c r="P1327" t="n">
        <v>101.83</v>
      </c>
      <c r="Q1327" t="n">
        <v>204.14</v>
      </c>
      <c r="R1327" t="n">
        <v>27.94</v>
      </c>
      <c r="S1327" t="n">
        <v>17.37</v>
      </c>
      <c r="T1327" t="n">
        <v>3158.71</v>
      </c>
      <c r="U1327" t="n">
        <v>0.62</v>
      </c>
      <c r="V1327" t="n">
        <v>0.74</v>
      </c>
      <c r="W1327" t="n">
        <v>1.15</v>
      </c>
      <c r="X1327" t="n">
        <v>0.2</v>
      </c>
      <c r="Y1327" t="n">
        <v>1</v>
      </c>
      <c r="Z1327" t="n">
        <v>10</v>
      </c>
    </row>
    <row r="1328">
      <c r="A1328" t="n">
        <v>28</v>
      </c>
      <c r="B1328" t="n">
        <v>115</v>
      </c>
      <c r="C1328" t="inlineStr">
        <is>
          <t xml:space="preserve">CONCLUIDO	</t>
        </is>
      </c>
      <c r="D1328" t="n">
        <v>9.9693</v>
      </c>
      <c r="E1328" t="n">
        <v>10.03</v>
      </c>
      <c r="F1328" t="n">
        <v>6.89</v>
      </c>
      <c r="G1328" t="n">
        <v>37.57</v>
      </c>
      <c r="H1328" t="n">
        <v>0.61</v>
      </c>
      <c r="I1328" t="n">
        <v>11</v>
      </c>
      <c r="J1328" t="n">
        <v>234.77</v>
      </c>
      <c r="K1328" t="n">
        <v>56.94</v>
      </c>
      <c r="L1328" t="n">
        <v>8</v>
      </c>
      <c r="M1328" t="n">
        <v>9</v>
      </c>
      <c r="N1328" t="n">
        <v>54.82</v>
      </c>
      <c r="O1328" t="n">
        <v>29188.62</v>
      </c>
      <c r="P1328" t="n">
        <v>101.58</v>
      </c>
      <c r="Q1328" t="n">
        <v>204.14</v>
      </c>
      <c r="R1328" t="n">
        <v>27.94</v>
      </c>
      <c r="S1328" t="n">
        <v>17.37</v>
      </c>
      <c r="T1328" t="n">
        <v>3158.1</v>
      </c>
      <c r="U1328" t="n">
        <v>0.62</v>
      </c>
      <c r="V1328" t="n">
        <v>0.74</v>
      </c>
      <c r="W1328" t="n">
        <v>1.15</v>
      </c>
      <c r="X1328" t="n">
        <v>0.2</v>
      </c>
      <c r="Y1328" t="n">
        <v>1</v>
      </c>
      <c r="Z1328" t="n">
        <v>10</v>
      </c>
    </row>
    <row r="1329">
      <c r="A1329" t="n">
        <v>29</v>
      </c>
      <c r="B1329" t="n">
        <v>115</v>
      </c>
      <c r="C1329" t="inlineStr">
        <is>
          <t xml:space="preserve">CONCLUIDO	</t>
        </is>
      </c>
      <c r="D1329" t="n">
        <v>10.0351</v>
      </c>
      <c r="E1329" t="n">
        <v>9.960000000000001</v>
      </c>
      <c r="F1329" t="n">
        <v>6.87</v>
      </c>
      <c r="G1329" t="n">
        <v>41.19</v>
      </c>
      <c r="H1329" t="n">
        <v>0.62</v>
      </c>
      <c r="I1329" t="n">
        <v>10</v>
      </c>
      <c r="J1329" t="n">
        <v>235.2</v>
      </c>
      <c r="K1329" t="n">
        <v>56.94</v>
      </c>
      <c r="L1329" t="n">
        <v>8.25</v>
      </c>
      <c r="M1329" t="n">
        <v>8</v>
      </c>
      <c r="N1329" t="n">
        <v>55</v>
      </c>
      <c r="O1329" t="n">
        <v>29241.66</v>
      </c>
      <c r="P1329" t="n">
        <v>101.09</v>
      </c>
      <c r="Q1329" t="n">
        <v>204.15</v>
      </c>
      <c r="R1329" t="n">
        <v>27.29</v>
      </c>
      <c r="S1329" t="n">
        <v>17.37</v>
      </c>
      <c r="T1329" t="n">
        <v>2835.11</v>
      </c>
      <c r="U1329" t="n">
        <v>0.64</v>
      </c>
      <c r="V1329" t="n">
        <v>0.74</v>
      </c>
      <c r="W1329" t="n">
        <v>1.15</v>
      </c>
      <c r="X1329" t="n">
        <v>0.17</v>
      </c>
      <c r="Y1329" t="n">
        <v>1</v>
      </c>
      <c r="Z1329" t="n">
        <v>10</v>
      </c>
    </row>
    <row r="1330">
      <c r="A1330" t="n">
        <v>30</v>
      </c>
      <c r="B1330" t="n">
        <v>115</v>
      </c>
      <c r="C1330" t="inlineStr">
        <is>
          <t xml:space="preserve">CONCLUIDO	</t>
        </is>
      </c>
      <c r="D1330" t="n">
        <v>10.0385</v>
      </c>
      <c r="E1330" t="n">
        <v>9.960000000000001</v>
      </c>
      <c r="F1330" t="n">
        <v>6.86</v>
      </c>
      <c r="G1330" t="n">
        <v>41.17</v>
      </c>
      <c r="H1330" t="n">
        <v>0.64</v>
      </c>
      <c r="I1330" t="n">
        <v>10</v>
      </c>
      <c r="J1330" t="n">
        <v>235.63</v>
      </c>
      <c r="K1330" t="n">
        <v>56.94</v>
      </c>
      <c r="L1330" t="n">
        <v>8.5</v>
      </c>
      <c r="M1330" t="n">
        <v>8</v>
      </c>
      <c r="N1330" t="n">
        <v>55.18</v>
      </c>
      <c r="O1330" t="n">
        <v>29294.76</v>
      </c>
      <c r="P1330" t="n">
        <v>101.06</v>
      </c>
      <c r="Q1330" t="n">
        <v>204.15</v>
      </c>
      <c r="R1330" t="n">
        <v>27.22</v>
      </c>
      <c r="S1330" t="n">
        <v>17.37</v>
      </c>
      <c r="T1330" t="n">
        <v>2804.42</v>
      </c>
      <c r="U1330" t="n">
        <v>0.64</v>
      </c>
      <c r="V1330" t="n">
        <v>0.74</v>
      </c>
      <c r="W1330" t="n">
        <v>1.15</v>
      </c>
      <c r="X1330" t="n">
        <v>0.17</v>
      </c>
      <c r="Y1330" t="n">
        <v>1</v>
      </c>
      <c r="Z1330" t="n">
        <v>10</v>
      </c>
    </row>
    <row r="1331">
      <c r="A1331" t="n">
        <v>31</v>
      </c>
      <c r="B1331" t="n">
        <v>115</v>
      </c>
      <c r="C1331" t="inlineStr">
        <is>
          <t xml:space="preserve">CONCLUIDO	</t>
        </is>
      </c>
      <c r="D1331" t="n">
        <v>10.0413</v>
      </c>
      <c r="E1331" t="n">
        <v>9.960000000000001</v>
      </c>
      <c r="F1331" t="n">
        <v>6.86</v>
      </c>
      <c r="G1331" t="n">
        <v>41.16</v>
      </c>
      <c r="H1331" t="n">
        <v>0.66</v>
      </c>
      <c r="I1331" t="n">
        <v>10</v>
      </c>
      <c r="J1331" t="n">
        <v>236.06</v>
      </c>
      <c r="K1331" t="n">
        <v>56.94</v>
      </c>
      <c r="L1331" t="n">
        <v>8.75</v>
      </c>
      <c r="M1331" t="n">
        <v>8</v>
      </c>
      <c r="N1331" t="n">
        <v>55.36</v>
      </c>
      <c r="O1331" t="n">
        <v>29347.92</v>
      </c>
      <c r="P1331" t="n">
        <v>101.02</v>
      </c>
      <c r="Q1331" t="n">
        <v>204.14</v>
      </c>
      <c r="R1331" t="n">
        <v>27.01</v>
      </c>
      <c r="S1331" t="n">
        <v>17.37</v>
      </c>
      <c r="T1331" t="n">
        <v>2697.35</v>
      </c>
      <c r="U1331" t="n">
        <v>0.64</v>
      </c>
      <c r="V1331" t="n">
        <v>0.74</v>
      </c>
      <c r="W1331" t="n">
        <v>1.15</v>
      </c>
      <c r="X1331" t="n">
        <v>0.17</v>
      </c>
      <c r="Y1331" t="n">
        <v>1</v>
      </c>
      <c r="Z1331" t="n">
        <v>10</v>
      </c>
    </row>
    <row r="1332">
      <c r="A1332" t="n">
        <v>32</v>
      </c>
      <c r="B1332" t="n">
        <v>115</v>
      </c>
      <c r="C1332" t="inlineStr">
        <is>
          <t xml:space="preserve">CONCLUIDO	</t>
        </is>
      </c>
      <c r="D1332" t="n">
        <v>10.103</v>
      </c>
      <c r="E1332" t="n">
        <v>9.9</v>
      </c>
      <c r="F1332" t="n">
        <v>6.84</v>
      </c>
      <c r="G1332" t="n">
        <v>45.61</v>
      </c>
      <c r="H1332" t="n">
        <v>0.68</v>
      </c>
      <c r="I1332" t="n">
        <v>9</v>
      </c>
      <c r="J1332" t="n">
        <v>236.49</v>
      </c>
      <c r="K1332" t="n">
        <v>56.94</v>
      </c>
      <c r="L1332" t="n">
        <v>9</v>
      </c>
      <c r="M1332" t="n">
        <v>7</v>
      </c>
      <c r="N1332" t="n">
        <v>55.55</v>
      </c>
      <c r="O1332" t="n">
        <v>29401.15</v>
      </c>
      <c r="P1332" t="n">
        <v>100.32</v>
      </c>
      <c r="Q1332" t="n">
        <v>204.14</v>
      </c>
      <c r="R1332" t="n">
        <v>26.54</v>
      </c>
      <c r="S1332" t="n">
        <v>17.37</v>
      </c>
      <c r="T1332" t="n">
        <v>2468.86</v>
      </c>
      <c r="U1332" t="n">
        <v>0.65</v>
      </c>
      <c r="V1332" t="n">
        <v>0.75</v>
      </c>
      <c r="W1332" t="n">
        <v>1.15</v>
      </c>
      <c r="X1332" t="n">
        <v>0.15</v>
      </c>
      <c r="Y1332" t="n">
        <v>1</v>
      </c>
      <c r="Z1332" t="n">
        <v>10</v>
      </c>
    </row>
    <row r="1333">
      <c r="A1333" t="n">
        <v>33</v>
      </c>
      <c r="B1333" t="n">
        <v>115</v>
      </c>
      <c r="C1333" t="inlineStr">
        <is>
          <t xml:space="preserve">CONCLUIDO	</t>
        </is>
      </c>
      <c r="D1333" t="n">
        <v>10.0866</v>
      </c>
      <c r="E1333" t="n">
        <v>9.91</v>
      </c>
      <c r="F1333" t="n">
        <v>6.86</v>
      </c>
      <c r="G1333" t="n">
        <v>45.72</v>
      </c>
      <c r="H1333" t="n">
        <v>0.6899999999999999</v>
      </c>
      <c r="I1333" t="n">
        <v>9</v>
      </c>
      <c r="J1333" t="n">
        <v>236.92</v>
      </c>
      <c r="K1333" t="n">
        <v>56.94</v>
      </c>
      <c r="L1333" t="n">
        <v>9.25</v>
      </c>
      <c r="M1333" t="n">
        <v>7</v>
      </c>
      <c r="N1333" t="n">
        <v>55.73</v>
      </c>
      <c r="O1333" t="n">
        <v>29454.44</v>
      </c>
      <c r="P1333" t="n">
        <v>100.82</v>
      </c>
      <c r="Q1333" t="n">
        <v>204.14</v>
      </c>
      <c r="R1333" t="n">
        <v>27.06</v>
      </c>
      <c r="S1333" t="n">
        <v>17.37</v>
      </c>
      <c r="T1333" t="n">
        <v>2729.59</v>
      </c>
      <c r="U1333" t="n">
        <v>0.64</v>
      </c>
      <c r="V1333" t="n">
        <v>0.74</v>
      </c>
      <c r="W1333" t="n">
        <v>1.15</v>
      </c>
      <c r="X1333" t="n">
        <v>0.17</v>
      </c>
      <c r="Y1333" t="n">
        <v>1</v>
      </c>
      <c r="Z1333" t="n">
        <v>10</v>
      </c>
    </row>
    <row r="1334">
      <c r="A1334" t="n">
        <v>34</v>
      </c>
      <c r="B1334" t="n">
        <v>115</v>
      </c>
      <c r="C1334" t="inlineStr">
        <is>
          <t xml:space="preserve">CONCLUIDO	</t>
        </is>
      </c>
      <c r="D1334" t="n">
        <v>10.0877</v>
      </c>
      <c r="E1334" t="n">
        <v>9.91</v>
      </c>
      <c r="F1334" t="n">
        <v>6.86</v>
      </c>
      <c r="G1334" t="n">
        <v>45.71</v>
      </c>
      <c r="H1334" t="n">
        <v>0.71</v>
      </c>
      <c r="I1334" t="n">
        <v>9</v>
      </c>
      <c r="J1334" t="n">
        <v>237.35</v>
      </c>
      <c r="K1334" t="n">
        <v>56.94</v>
      </c>
      <c r="L1334" t="n">
        <v>9.5</v>
      </c>
      <c r="M1334" t="n">
        <v>7</v>
      </c>
      <c r="N1334" t="n">
        <v>55.91</v>
      </c>
      <c r="O1334" t="n">
        <v>29507.8</v>
      </c>
      <c r="P1334" t="n">
        <v>100.92</v>
      </c>
      <c r="Q1334" t="n">
        <v>204.16</v>
      </c>
      <c r="R1334" t="n">
        <v>26.94</v>
      </c>
      <c r="S1334" t="n">
        <v>17.37</v>
      </c>
      <c r="T1334" t="n">
        <v>2667.86</v>
      </c>
      <c r="U1334" t="n">
        <v>0.64</v>
      </c>
      <c r="V1334" t="n">
        <v>0.74</v>
      </c>
      <c r="W1334" t="n">
        <v>1.15</v>
      </c>
      <c r="X1334" t="n">
        <v>0.17</v>
      </c>
      <c r="Y1334" t="n">
        <v>1</v>
      </c>
      <c r="Z1334" t="n">
        <v>10</v>
      </c>
    </row>
    <row r="1335">
      <c r="A1335" t="n">
        <v>35</v>
      </c>
      <c r="B1335" t="n">
        <v>115</v>
      </c>
      <c r="C1335" t="inlineStr">
        <is>
          <t xml:space="preserve">CONCLUIDO	</t>
        </is>
      </c>
      <c r="D1335" t="n">
        <v>10.0888</v>
      </c>
      <c r="E1335" t="n">
        <v>9.91</v>
      </c>
      <c r="F1335" t="n">
        <v>6.86</v>
      </c>
      <c r="G1335" t="n">
        <v>45.71</v>
      </c>
      <c r="H1335" t="n">
        <v>0.73</v>
      </c>
      <c r="I1335" t="n">
        <v>9</v>
      </c>
      <c r="J1335" t="n">
        <v>237.79</v>
      </c>
      <c r="K1335" t="n">
        <v>56.94</v>
      </c>
      <c r="L1335" t="n">
        <v>9.75</v>
      </c>
      <c r="M1335" t="n">
        <v>7</v>
      </c>
      <c r="N1335" t="n">
        <v>56.09</v>
      </c>
      <c r="O1335" t="n">
        <v>29561.22</v>
      </c>
      <c r="P1335" t="n">
        <v>100.59</v>
      </c>
      <c r="Q1335" t="n">
        <v>204.15</v>
      </c>
      <c r="R1335" t="n">
        <v>27.02</v>
      </c>
      <c r="S1335" t="n">
        <v>17.37</v>
      </c>
      <c r="T1335" t="n">
        <v>2709.82</v>
      </c>
      <c r="U1335" t="n">
        <v>0.64</v>
      </c>
      <c r="V1335" t="n">
        <v>0.74</v>
      </c>
      <c r="W1335" t="n">
        <v>1.15</v>
      </c>
      <c r="X1335" t="n">
        <v>0.16</v>
      </c>
      <c r="Y1335" t="n">
        <v>1</v>
      </c>
      <c r="Z1335" t="n">
        <v>10</v>
      </c>
    </row>
    <row r="1336">
      <c r="A1336" t="n">
        <v>36</v>
      </c>
      <c r="B1336" t="n">
        <v>115</v>
      </c>
      <c r="C1336" t="inlineStr">
        <is>
          <t xml:space="preserve">CONCLUIDO	</t>
        </is>
      </c>
      <c r="D1336" t="n">
        <v>10.0905</v>
      </c>
      <c r="E1336" t="n">
        <v>9.91</v>
      </c>
      <c r="F1336" t="n">
        <v>6.85</v>
      </c>
      <c r="G1336" t="n">
        <v>45.7</v>
      </c>
      <c r="H1336" t="n">
        <v>0.75</v>
      </c>
      <c r="I1336" t="n">
        <v>9</v>
      </c>
      <c r="J1336" t="n">
        <v>238.22</v>
      </c>
      <c r="K1336" t="n">
        <v>56.94</v>
      </c>
      <c r="L1336" t="n">
        <v>10</v>
      </c>
      <c r="M1336" t="n">
        <v>7</v>
      </c>
      <c r="N1336" t="n">
        <v>56.28</v>
      </c>
      <c r="O1336" t="n">
        <v>29614.71</v>
      </c>
      <c r="P1336" t="n">
        <v>100.39</v>
      </c>
      <c r="Q1336" t="n">
        <v>204.14</v>
      </c>
      <c r="R1336" t="n">
        <v>26.99</v>
      </c>
      <c r="S1336" t="n">
        <v>17.37</v>
      </c>
      <c r="T1336" t="n">
        <v>2691.08</v>
      </c>
      <c r="U1336" t="n">
        <v>0.64</v>
      </c>
      <c r="V1336" t="n">
        <v>0.75</v>
      </c>
      <c r="W1336" t="n">
        <v>1.15</v>
      </c>
      <c r="X1336" t="n">
        <v>0.16</v>
      </c>
      <c r="Y1336" t="n">
        <v>1</v>
      </c>
      <c r="Z1336" t="n">
        <v>10</v>
      </c>
    </row>
    <row r="1337">
      <c r="A1337" t="n">
        <v>37</v>
      </c>
      <c r="B1337" t="n">
        <v>115</v>
      </c>
      <c r="C1337" t="inlineStr">
        <is>
          <t xml:space="preserve">CONCLUIDO	</t>
        </is>
      </c>
      <c r="D1337" t="n">
        <v>10.1531</v>
      </c>
      <c r="E1337" t="n">
        <v>9.85</v>
      </c>
      <c r="F1337" t="n">
        <v>6.84</v>
      </c>
      <c r="G1337" t="n">
        <v>51.28</v>
      </c>
      <c r="H1337" t="n">
        <v>0.76</v>
      </c>
      <c r="I1337" t="n">
        <v>8</v>
      </c>
      <c r="J1337" t="n">
        <v>238.66</v>
      </c>
      <c r="K1337" t="n">
        <v>56.94</v>
      </c>
      <c r="L1337" t="n">
        <v>10.25</v>
      </c>
      <c r="M1337" t="n">
        <v>6</v>
      </c>
      <c r="N1337" t="n">
        <v>56.46</v>
      </c>
      <c r="O1337" t="n">
        <v>29668.27</v>
      </c>
      <c r="P1337" t="n">
        <v>99.87</v>
      </c>
      <c r="Q1337" t="n">
        <v>204.21</v>
      </c>
      <c r="R1337" t="n">
        <v>26.36</v>
      </c>
      <c r="S1337" t="n">
        <v>17.37</v>
      </c>
      <c r="T1337" t="n">
        <v>2382.08</v>
      </c>
      <c r="U1337" t="n">
        <v>0.66</v>
      </c>
      <c r="V1337" t="n">
        <v>0.75</v>
      </c>
      <c r="W1337" t="n">
        <v>1.15</v>
      </c>
      <c r="X1337" t="n">
        <v>0.15</v>
      </c>
      <c r="Y1337" t="n">
        <v>1</v>
      </c>
      <c r="Z1337" t="n">
        <v>10</v>
      </c>
    </row>
    <row r="1338">
      <c r="A1338" t="n">
        <v>38</v>
      </c>
      <c r="B1338" t="n">
        <v>115</v>
      </c>
      <c r="C1338" t="inlineStr">
        <is>
          <t xml:space="preserve">CONCLUIDO	</t>
        </is>
      </c>
      <c r="D1338" t="n">
        <v>10.1692</v>
      </c>
      <c r="E1338" t="n">
        <v>9.83</v>
      </c>
      <c r="F1338" t="n">
        <v>6.82</v>
      </c>
      <c r="G1338" t="n">
        <v>51.16</v>
      </c>
      <c r="H1338" t="n">
        <v>0.78</v>
      </c>
      <c r="I1338" t="n">
        <v>8</v>
      </c>
      <c r="J1338" t="n">
        <v>239.09</v>
      </c>
      <c r="K1338" t="n">
        <v>56.94</v>
      </c>
      <c r="L1338" t="n">
        <v>10.5</v>
      </c>
      <c r="M1338" t="n">
        <v>6</v>
      </c>
      <c r="N1338" t="n">
        <v>56.65</v>
      </c>
      <c r="O1338" t="n">
        <v>29721.89</v>
      </c>
      <c r="P1338" t="n">
        <v>99.65000000000001</v>
      </c>
      <c r="Q1338" t="n">
        <v>204.14</v>
      </c>
      <c r="R1338" t="n">
        <v>25.81</v>
      </c>
      <c r="S1338" t="n">
        <v>17.37</v>
      </c>
      <c r="T1338" t="n">
        <v>2105.75</v>
      </c>
      <c r="U1338" t="n">
        <v>0.67</v>
      </c>
      <c r="V1338" t="n">
        <v>0.75</v>
      </c>
      <c r="W1338" t="n">
        <v>1.15</v>
      </c>
      <c r="X1338" t="n">
        <v>0.13</v>
      </c>
      <c r="Y1338" t="n">
        <v>1</v>
      </c>
      <c r="Z1338" t="n">
        <v>10</v>
      </c>
    </row>
    <row r="1339">
      <c r="A1339" t="n">
        <v>39</v>
      </c>
      <c r="B1339" t="n">
        <v>115</v>
      </c>
      <c r="C1339" t="inlineStr">
        <is>
          <t xml:space="preserve">CONCLUIDO	</t>
        </is>
      </c>
      <c r="D1339" t="n">
        <v>10.1683</v>
      </c>
      <c r="E1339" t="n">
        <v>9.83</v>
      </c>
      <c r="F1339" t="n">
        <v>6.82</v>
      </c>
      <c r="G1339" t="n">
        <v>51.17</v>
      </c>
      <c r="H1339" t="n">
        <v>0.8</v>
      </c>
      <c r="I1339" t="n">
        <v>8</v>
      </c>
      <c r="J1339" t="n">
        <v>239.53</v>
      </c>
      <c r="K1339" t="n">
        <v>56.94</v>
      </c>
      <c r="L1339" t="n">
        <v>10.75</v>
      </c>
      <c r="M1339" t="n">
        <v>6</v>
      </c>
      <c r="N1339" t="n">
        <v>56.83</v>
      </c>
      <c r="O1339" t="n">
        <v>29775.57</v>
      </c>
      <c r="P1339" t="n">
        <v>99.48</v>
      </c>
      <c r="Q1339" t="n">
        <v>204.15</v>
      </c>
      <c r="R1339" t="n">
        <v>25.9</v>
      </c>
      <c r="S1339" t="n">
        <v>17.37</v>
      </c>
      <c r="T1339" t="n">
        <v>2151.58</v>
      </c>
      <c r="U1339" t="n">
        <v>0.67</v>
      </c>
      <c r="V1339" t="n">
        <v>0.75</v>
      </c>
      <c r="W1339" t="n">
        <v>1.15</v>
      </c>
      <c r="X1339" t="n">
        <v>0.13</v>
      </c>
      <c r="Y1339" t="n">
        <v>1</v>
      </c>
      <c r="Z1339" t="n">
        <v>10</v>
      </c>
    </row>
    <row r="1340">
      <c r="A1340" t="n">
        <v>40</v>
      </c>
      <c r="B1340" t="n">
        <v>115</v>
      </c>
      <c r="C1340" t="inlineStr">
        <is>
          <t xml:space="preserve">CONCLUIDO	</t>
        </is>
      </c>
      <c r="D1340" t="n">
        <v>10.1557</v>
      </c>
      <c r="E1340" t="n">
        <v>9.85</v>
      </c>
      <c r="F1340" t="n">
        <v>6.83</v>
      </c>
      <c r="G1340" t="n">
        <v>51.26</v>
      </c>
      <c r="H1340" t="n">
        <v>0.82</v>
      </c>
      <c r="I1340" t="n">
        <v>8</v>
      </c>
      <c r="J1340" t="n">
        <v>239.96</v>
      </c>
      <c r="K1340" t="n">
        <v>56.94</v>
      </c>
      <c r="L1340" t="n">
        <v>11</v>
      </c>
      <c r="M1340" t="n">
        <v>6</v>
      </c>
      <c r="N1340" t="n">
        <v>57.02</v>
      </c>
      <c r="O1340" t="n">
        <v>29829.32</v>
      </c>
      <c r="P1340" t="n">
        <v>99.52</v>
      </c>
      <c r="Q1340" t="n">
        <v>204.15</v>
      </c>
      <c r="R1340" t="n">
        <v>26.29</v>
      </c>
      <c r="S1340" t="n">
        <v>17.37</v>
      </c>
      <c r="T1340" t="n">
        <v>2349.8</v>
      </c>
      <c r="U1340" t="n">
        <v>0.66</v>
      </c>
      <c r="V1340" t="n">
        <v>0.75</v>
      </c>
      <c r="W1340" t="n">
        <v>1.15</v>
      </c>
      <c r="X1340" t="n">
        <v>0.14</v>
      </c>
      <c r="Y1340" t="n">
        <v>1</v>
      </c>
      <c r="Z1340" t="n">
        <v>10</v>
      </c>
    </row>
    <row r="1341">
      <c r="A1341" t="n">
        <v>41</v>
      </c>
      <c r="B1341" t="n">
        <v>115</v>
      </c>
      <c r="C1341" t="inlineStr">
        <is>
          <t xml:space="preserve">CONCLUIDO	</t>
        </is>
      </c>
      <c r="D1341" t="n">
        <v>10.1655</v>
      </c>
      <c r="E1341" t="n">
        <v>9.84</v>
      </c>
      <c r="F1341" t="n">
        <v>6.83</v>
      </c>
      <c r="G1341" t="n">
        <v>51.19</v>
      </c>
      <c r="H1341" t="n">
        <v>0.83</v>
      </c>
      <c r="I1341" t="n">
        <v>8</v>
      </c>
      <c r="J1341" t="n">
        <v>240.4</v>
      </c>
      <c r="K1341" t="n">
        <v>56.94</v>
      </c>
      <c r="L1341" t="n">
        <v>11.25</v>
      </c>
      <c r="M1341" t="n">
        <v>6</v>
      </c>
      <c r="N1341" t="n">
        <v>57.21</v>
      </c>
      <c r="O1341" t="n">
        <v>29883.27</v>
      </c>
      <c r="P1341" t="n">
        <v>99.31</v>
      </c>
      <c r="Q1341" t="n">
        <v>204.14</v>
      </c>
      <c r="R1341" t="n">
        <v>26.07</v>
      </c>
      <c r="S1341" t="n">
        <v>17.37</v>
      </c>
      <c r="T1341" t="n">
        <v>2238.18</v>
      </c>
      <c r="U1341" t="n">
        <v>0.67</v>
      </c>
      <c r="V1341" t="n">
        <v>0.75</v>
      </c>
      <c r="W1341" t="n">
        <v>1.15</v>
      </c>
      <c r="X1341" t="n">
        <v>0.13</v>
      </c>
      <c r="Y1341" t="n">
        <v>1</v>
      </c>
      <c r="Z1341" t="n">
        <v>10</v>
      </c>
    </row>
    <row r="1342">
      <c r="A1342" t="n">
        <v>42</v>
      </c>
      <c r="B1342" t="n">
        <v>115</v>
      </c>
      <c r="C1342" t="inlineStr">
        <is>
          <t xml:space="preserve">CONCLUIDO	</t>
        </is>
      </c>
      <c r="D1342" t="n">
        <v>10.1609</v>
      </c>
      <c r="E1342" t="n">
        <v>9.84</v>
      </c>
      <c r="F1342" t="n">
        <v>6.83</v>
      </c>
      <c r="G1342" t="n">
        <v>51.22</v>
      </c>
      <c r="H1342" t="n">
        <v>0.85</v>
      </c>
      <c r="I1342" t="n">
        <v>8</v>
      </c>
      <c r="J1342" t="n">
        <v>240.84</v>
      </c>
      <c r="K1342" t="n">
        <v>56.94</v>
      </c>
      <c r="L1342" t="n">
        <v>11.5</v>
      </c>
      <c r="M1342" t="n">
        <v>6</v>
      </c>
      <c r="N1342" t="n">
        <v>57.39</v>
      </c>
      <c r="O1342" t="n">
        <v>29937.16</v>
      </c>
      <c r="P1342" t="n">
        <v>99.14</v>
      </c>
      <c r="Q1342" t="n">
        <v>204.14</v>
      </c>
      <c r="R1342" t="n">
        <v>26.14</v>
      </c>
      <c r="S1342" t="n">
        <v>17.37</v>
      </c>
      <c r="T1342" t="n">
        <v>2273.32</v>
      </c>
      <c r="U1342" t="n">
        <v>0.66</v>
      </c>
      <c r="V1342" t="n">
        <v>0.75</v>
      </c>
      <c r="W1342" t="n">
        <v>1.15</v>
      </c>
      <c r="X1342" t="n">
        <v>0.14</v>
      </c>
      <c r="Y1342" t="n">
        <v>1</v>
      </c>
      <c r="Z1342" t="n">
        <v>10</v>
      </c>
    </row>
    <row r="1343">
      <c r="A1343" t="n">
        <v>43</v>
      </c>
      <c r="B1343" t="n">
        <v>115</v>
      </c>
      <c r="C1343" t="inlineStr">
        <is>
          <t xml:space="preserve">CONCLUIDO	</t>
        </is>
      </c>
      <c r="D1343" t="n">
        <v>10.2372</v>
      </c>
      <c r="E1343" t="n">
        <v>9.77</v>
      </c>
      <c r="F1343" t="n">
        <v>6.8</v>
      </c>
      <c r="G1343" t="n">
        <v>58.29</v>
      </c>
      <c r="H1343" t="n">
        <v>0.87</v>
      </c>
      <c r="I1343" t="n">
        <v>7</v>
      </c>
      <c r="J1343" t="n">
        <v>241.27</v>
      </c>
      <c r="K1343" t="n">
        <v>56.94</v>
      </c>
      <c r="L1343" t="n">
        <v>11.75</v>
      </c>
      <c r="M1343" t="n">
        <v>5</v>
      </c>
      <c r="N1343" t="n">
        <v>57.58</v>
      </c>
      <c r="O1343" t="n">
        <v>29991.11</v>
      </c>
      <c r="P1343" t="n">
        <v>98.38</v>
      </c>
      <c r="Q1343" t="n">
        <v>204.14</v>
      </c>
      <c r="R1343" t="n">
        <v>25.24</v>
      </c>
      <c r="S1343" t="n">
        <v>17.37</v>
      </c>
      <c r="T1343" t="n">
        <v>1828.72</v>
      </c>
      <c r="U1343" t="n">
        <v>0.6899999999999999</v>
      </c>
      <c r="V1343" t="n">
        <v>0.75</v>
      </c>
      <c r="W1343" t="n">
        <v>1.15</v>
      </c>
      <c r="X1343" t="n">
        <v>0.11</v>
      </c>
      <c r="Y1343" t="n">
        <v>1</v>
      </c>
      <c r="Z1343" t="n">
        <v>10</v>
      </c>
    </row>
    <row r="1344">
      <c r="A1344" t="n">
        <v>44</v>
      </c>
      <c r="B1344" t="n">
        <v>115</v>
      </c>
      <c r="C1344" t="inlineStr">
        <is>
          <t xml:space="preserve">CONCLUIDO	</t>
        </is>
      </c>
      <c r="D1344" t="n">
        <v>10.2328</v>
      </c>
      <c r="E1344" t="n">
        <v>9.77</v>
      </c>
      <c r="F1344" t="n">
        <v>6.8</v>
      </c>
      <c r="G1344" t="n">
        <v>58.32</v>
      </c>
      <c r="H1344" t="n">
        <v>0.88</v>
      </c>
      <c r="I1344" t="n">
        <v>7</v>
      </c>
      <c r="J1344" t="n">
        <v>241.71</v>
      </c>
      <c r="K1344" t="n">
        <v>56.94</v>
      </c>
      <c r="L1344" t="n">
        <v>12</v>
      </c>
      <c r="M1344" t="n">
        <v>5</v>
      </c>
      <c r="N1344" t="n">
        <v>57.77</v>
      </c>
      <c r="O1344" t="n">
        <v>30045.13</v>
      </c>
      <c r="P1344" t="n">
        <v>98.64</v>
      </c>
      <c r="Q1344" t="n">
        <v>204.14</v>
      </c>
      <c r="R1344" t="n">
        <v>25.29</v>
      </c>
      <c r="S1344" t="n">
        <v>17.37</v>
      </c>
      <c r="T1344" t="n">
        <v>1853.49</v>
      </c>
      <c r="U1344" t="n">
        <v>0.6899999999999999</v>
      </c>
      <c r="V1344" t="n">
        <v>0.75</v>
      </c>
      <c r="W1344" t="n">
        <v>1.15</v>
      </c>
      <c r="X1344" t="n">
        <v>0.11</v>
      </c>
      <c r="Y1344" t="n">
        <v>1</v>
      </c>
      <c r="Z1344" t="n">
        <v>10</v>
      </c>
    </row>
    <row r="1345">
      <c r="A1345" t="n">
        <v>45</v>
      </c>
      <c r="B1345" t="n">
        <v>115</v>
      </c>
      <c r="C1345" t="inlineStr">
        <is>
          <t xml:space="preserve">CONCLUIDO	</t>
        </is>
      </c>
      <c r="D1345" t="n">
        <v>10.2305</v>
      </c>
      <c r="E1345" t="n">
        <v>9.77</v>
      </c>
      <c r="F1345" t="n">
        <v>6.81</v>
      </c>
      <c r="G1345" t="n">
        <v>58.34</v>
      </c>
      <c r="H1345" t="n">
        <v>0.9</v>
      </c>
      <c r="I1345" t="n">
        <v>7</v>
      </c>
      <c r="J1345" t="n">
        <v>242.15</v>
      </c>
      <c r="K1345" t="n">
        <v>56.94</v>
      </c>
      <c r="L1345" t="n">
        <v>12.25</v>
      </c>
      <c r="M1345" t="n">
        <v>5</v>
      </c>
      <c r="N1345" t="n">
        <v>57.96</v>
      </c>
      <c r="O1345" t="n">
        <v>30099.23</v>
      </c>
      <c r="P1345" t="n">
        <v>98.78</v>
      </c>
      <c r="Q1345" t="n">
        <v>204.18</v>
      </c>
      <c r="R1345" t="n">
        <v>25.43</v>
      </c>
      <c r="S1345" t="n">
        <v>17.37</v>
      </c>
      <c r="T1345" t="n">
        <v>1922.16</v>
      </c>
      <c r="U1345" t="n">
        <v>0.68</v>
      </c>
      <c r="V1345" t="n">
        <v>0.75</v>
      </c>
      <c r="W1345" t="n">
        <v>1.15</v>
      </c>
      <c r="X1345" t="n">
        <v>0.12</v>
      </c>
      <c r="Y1345" t="n">
        <v>1</v>
      </c>
      <c r="Z1345" t="n">
        <v>10</v>
      </c>
    </row>
    <row r="1346">
      <c r="A1346" t="n">
        <v>46</v>
      </c>
      <c r="B1346" t="n">
        <v>115</v>
      </c>
      <c r="C1346" t="inlineStr">
        <is>
          <t xml:space="preserve">CONCLUIDO	</t>
        </is>
      </c>
      <c r="D1346" t="n">
        <v>10.229</v>
      </c>
      <c r="E1346" t="n">
        <v>9.779999999999999</v>
      </c>
      <c r="F1346" t="n">
        <v>6.81</v>
      </c>
      <c r="G1346" t="n">
        <v>58.35</v>
      </c>
      <c r="H1346" t="n">
        <v>0.92</v>
      </c>
      <c r="I1346" t="n">
        <v>7</v>
      </c>
      <c r="J1346" t="n">
        <v>242.59</v>
      </c>
      <c r="K1346" t="n">
        <v>56.94</v>
      </c>
      <c r="L1346" t="n">
        <v>12.5</v>
      </c>
      <c r="M1346" t="n">
        <v>5</v>
      </c>
      <c r="N1346" t="n">
        <v>58.15</v>
      </c>
      <c r="O1346" t="n">
        <v>30153.38</v>
      </c>
      <c r="P1346" t="n">
        <v>98.86</v>
      </c>
      <c r="Q1346" t="n">
        <v>204.14</v>
      </c>
      <c r="R1346" t="n">
        <v>25.47</v>
      </c>
      <c r="S1346" t="n">
        <v>17.37</v>
      </c>
      <c r="T1346" t="n">
        <v>1941.75</v>
      </c>
      <c r="U1346" t="n">
        <v>0.68</v>
      </c>
      <c r="V1346" t="n">
        <v>0.75</v>
      </c>
      <c r="W1346" t="n">
        <v>1.15</v>
      </c>
      <c r="X1346" t="n">
        <v>0.12</v>
      </c>
      <c r="Y1346" t="n">
        <v>1</v>
      </c>
      <c r="Z1346" t="n">
        <v>10</v>
      </c>
    </row>
    <row r="1347">
      <c r="A1347" t="n">
        <v>47</v>
      </c>
      <c r="B1347" t="n">
        <v>115</v>
      </c>
      <c r="C1347" t="inlineStr">
        <is>
          <t xml:space="preserve">CONCLUIDO	</t>
        </is>
      </c>
      <c r="D1347" t="n">
        <v>10.2238</v>
      </c>
      <c r="E1347" t="n">
        <v>9.779999999999999</v>
      </c>
      <c r="F1347" t="n">
        <v>6.81</v>
      </c>
      <c r="G1347" t="n">
        <v>58.4</v>
      </c>
      <c r="H1347" t="n">
        <v>0.93</v>
      </c>
      <c r="I1347" t="n">
        <v>7</v>
      </c>
      <c r="J1347" t="n">
        <v>243.03</v>
      </c>
      <c r="K1347" t="n">
        <v>56.94</v>
      </c>
      <c r="L1347" t="n">
        <v>12.75</v>
      </c>
      <c r="M1347" t="n">
        <v>5</v>
      </c>
      <c r="N1347" t="n">
        <v>58.34</v>
      </c>
      <c r="O1347" t="n">
        <v>30207.61</v>
      </c>
      <c r="P1347" t="n">
        <v>98.88</v>
      </c>
      <c r="Q1347" t="n">
        <v>204.17</v>
      </c>
      <c r="R1347" t="n">
        <v>25.62</v>
      </c>
      <c r="S1347" t="n">
        <v>17.37</v>
      </c>
      <c r="T1347" t="n">
        <v>2018.53</v>
      </c>
      <c r="U1347" t="n">
        <v>0.68</v>
      </c>
      <c r="V1347" t="n">
        <v>0.75</v>
      </c>
      <c r="W1347" t="n">
        <v>1.15</v>
      </c>
      <c r="X1347" t="n">
        <v>0.12</v>
      </c>
      <c r="Y1347" t="n">
        <v>1</v>
      </c>
      <c r="Z1347" t="n">
        <v>10</v>
      </c>
    </row>
    <row r="1348">
      <c r="A1348" t="n">
        <v>48</v>
      </c>
      <c r="B1348" t="n">
        <v>115</v>
      </c>
      <c r="C1348" t="inlineStr">
        <is>
          <t xml:space="preserve">CONCLUIDO	</t>
        </is>
      </c>
      <c r="D1348" t="n">
        <v>10.2258</v>
      </c>
      <c r="E1348" t="n">
        <v>9.779999999999999</v>
      </c>
      <c r="F1348" t="n">
        <v>6.81</v>
      </c>
      <c r="G1348" t="n">
        <v>58.38</v>
      </c>
      <c r="H1348" t="n">
        <v>0.95</v>
      </c>
      <c r="I1348" t="n">
        <v>7</v>
      </c>
      <c r="J1348" t="n">
        <v>243.47</v>
      </c>
      <c r="K1348" t="n">
        <v>56.94</v>
      </c>
      <c r="L1348" t="n">
        <v>13</v>
      </c>
      <c r="M1348" t="n">
        <v>5</v>
      </c>
      <c r="N1348" t="n">
        <v>58.53</v>
      </c>
      <c r="O1348" t="n">
        <v>30261.91</v>
      </c>
      <c r="P1348" t="n">
        <v>98.61</v>
      </c>
      <c r="Q1348" t="n">
        <v>204.15</v>
      </c>
      <c r="R1348" t="n">
        <v>25.62</v>
      </c>
      <c r="S1348" t="n">
        <v>17.37</v>
      </c>
      <c r="T1348" t="n">
        <v>2017.11</v>
      </c>
      <c r="U1348" t="n">
        <v>0.68</v>
      </c>
      <c r="V1348" t="n">
        <v>0.75</v>
      </c>
      <c r="W1348" t="n">
        <v>1.15</v>
      </c>
      <c r="X1348" t="n">
        <v>0.12</v>
      </c>
      <c r="Y1348" t="n">
        <v>1</v>
      </c>
      <c r="Z1348" t="n">
        <v>10</v>
      </c>
    </row>
    <row r="1349">
      <c r="A1349" t="n">
        <v>49</v>
      </c>
      <c r="B1349" t="n">
        <v>115</v>
      </c>
      <c r="C1349" t="inlineStr">
        <is>
          <t xml:space="preserve">CONCLUIDO	</t>
        </is>
      </c>
      <c r="D1349" t="n">
        <v>10.2252</v>
      </c>
      <c r="E1349" t="n">
        <v>9.779999999999999</v>
      </c>
      <c r="F1349" t="n">
        <v>6.81</v>
      </c>
      <c r="G1349" t="n">
        <v>58.39</v>
      </c>
      <c r="H1349" t="n">
        <v>0.97</v>
      </c>
      <c r="I1349" t="n">
        <v>7</v>
      </c>
      <c r="J1349" t="n">
        <v>243.91</v>
      </c>
      <c r="K1349" t="n">
        <v>56.94</v>
      </c>
      <c r="L1349" t="n">
        <v>13.25</v>
      </c>
      <c r="M1349" t="n">
        <v>5</v>
      </c>
      <c r="N1349" t="n">
        <v>58.72</v>
      </c>
      <c r="O1349" t="n">
        <v>30316.27</v>
      </c>
      <c r="P1349" t="n">
        <v>98.40000000000001</v>
      </c>
      <c r="Q1349" t="n">
        <v>204.14</v>
      </c>
      <c r="R1349" t="n">
        <v>25.64</v>
      </c>
      <c r="S1349" t="n">
        <v>17.37</v>
      </c>
      <c r="T1349" t="n">
        <v>2025.47</v>
      </c>
      <c r="U1349" t="n">
        <v>0.68</v>
      </c>
      <c r="V1349" t="n">
        <v>0.75</v>
      </c>
      <c r="W1349" t="n">
        <v>1.15</v>
      </c>
      <c r="X1349" t="n">
        <v>0.12</v>
      </c>
      <c r="Y1349" t="n">
        <v>1</v>
      </c>
      <c r="Z1349" t="n">
        <v>10</v>
      </c>
    </row>
    <row r="1350">
      <c r="A1350" t="n">
        <v>50</v>
      </c>
      <c r="B1350" t="n">
        <v>115</v>
      </c>
      <c r="C1350" t="inlineStr">
        <is>
          <t xml:space="preserve">CONCLUIDO	</t>
        </is>
      </c>
      <c r="D1350" t="n">
        <v>10.2186</v>
      </c>
      <c r="E1350" t="n">
        <v>9.789999999999999</v>
      </c>
      <c r="F1350" t="n">
        <v>6.82</v>
      </c>
      <c r="G1350" t="n">
        <v>58.44</v>
      </c>
      <c r="H1350" t="n">
        <v>0.98</v>
      </c>
      <c r="I1350" t="n">
        <v>7</v>
      </c>
      <c r="J1350" t="n">
        <v>244.35</v>
      </c>
      <c r="K1350" t="n">
        <v>56.94</v>
      </c>
      <c r="L1350" t="n">
        <v>13.5</v>
      </c>
      <c r="M1350" t="n">
        <v>5</v>
      </c>
      <c r="N1350" t="n">
        <v>58.91</v>
      </c>
      <c r="O1350" t="n">
        <v>30370.7</v>
      </c>
      <c r="P1350" t="n">
        <v>98.29000000000001</v>
      </c>
      <c r="Q1350" t="n">
        <v>204.14</v>
      </c>
      <c r="R1350" t="n">
        <v>25.81</v>
      </c>
      <c r="S1350" t="n">
        <v>17.37</v>
      </c>
      <c r="T1350" t="n">
        <v>2111.19</v>
      </c>
      <c r="U1350" t="n">
        <v>0.67</v>
      </c>
      <c r="V1350" t="n">
        <v>0.75</v>
      </c>
      <c r="W1350" t="n">
        <v>1.15</v>
      </c>
      <c r="X1350" t="n">
        <v>0.13</v>
      </c>
      <c r="Y1350" t="n">
        <v>1</v>
      </c>
      <c r="Z1350" t="n">
        <v>10</v>
      </c>
    </row>
    <row r="1351">
      <c r="A1351" t="n">
        <v>51</v>
      </c>
      <c r="B1351" t="n">
        <v>115</v>
      </c>
      <c r="C1351" t="inlineStr">
        <is>
          <t xml:space="preserve">CONCLUIDO	</t>
        </is>
      </c>
      <c r="D1351" t="n">
        <v>10.2247</v>
      </c>
      <c r="E1351" t="n">
        <v>9.779999999999999</v>
      </c>
      <c r="F1351" t="n">
        <v>6.81</v>
      </c>
      <c r="G1351" t="n">
        <v>58.39</v>
      </c>
      <c r="H1351" t="n">
        <v>1</v>
      </c>
      <c r="I1351" t="n">
        <v>7</v>
      </c>
      <c r="J1351" t="n">
        <v>244.79</v>
      </c>
      <c r="K1351" t="n">
        <v>56.94</v>
      </c>
      <c r="L1351" t="n">
        <v>13.75</v>
      </c>
      <c r="M1351" t="n">
        <v>5</v>
      </c>
      <c r="N1351" t="n">
        <v>59.1</v>
      </c>
      <c r="O1351" t="n">
        <v>30425.2</v>
      </c>
      <c r="P1351" t="n">
        <v>97.94</v>
      </c>
      <c r="Q1351" t="n">
        <v>204.14</v>
      </c>
      <c r="R1351" t="n">
        <v>25.55</v>
      </c>
      <c r="S1351" t="n">
        <v>17.37</v>
      </c>
      <c r="T1351" t="n">
        <v>1983.69</v>
      </c>
      <c r="U1351" t="n">
        <v>0.68</v>
      </c>
      <c r="V1351" t="n">
        <v>0.75</v>
      </c>
      <c r="W1351" t="n">
        <v>1.15</v>
      </c>
      <c r="X1351" t="n">
        <v>0.12</v>
      </c>
      <c r="Y1351" t="n">
        <v>1</v>
      </c>
      <c r="Z1351" t="n">
        <v>10</v>
      </c>
    </row>
    <row r="1352">
      <c r="A1352" t="n">
        <v>52</v>
      </c>
      <c r="B1352" t="n">
        <v>115</v>
      </c>
      <c r="C1352" t="inlineStr">
        <is>
          <t xml:space="preserve">CONCLUIDO	</t>
        </is>
      </c>
      <c r="D1352" t="n">
        <v>10.3022</v>
      </c>
      <c r="E1352" t="n">
        <v>9.710000000000001</v>
      </c>
      <c r="F1352" t="n">
        <v>6.78</v>
      </c>
      <c r="G1352" t="n">
        <v>67.83</v>
      </c>
      <c r="H1352" t="n">
        <v>1.02</v>
      </c>
      <c r="I1352" t="n">
        <v>6</v>
      </c>
      <c r="J1352" t="n">
        <v>245.23</v>
      </c>
      <c r="K1352" t="n">
        <v>56.94</v>
      </c>
      <c r="L1352" t="n">
        <v>14</v>
      </c>
      <c r="M1352" t="n">
        <v>4</v>
      </c>
      <c r="N1352" t="n">
        <v>59.29</v>
      </c>
      <c r="O1352" t="n">
        <v>30479.78</v>
      </c>
      <c r="P1352" t="n">
        <v>97.28</v>
      </c>
      <c r="Q1352" t="n">
        <v>204.14</v>
      </c>
      <c r="R1352" t="n">
        <v>24.72</v>
      </c>
      <c r="S1352" t="n">
        <v>17.37</v>
      </c>
      <c r="T1352" t="n">
        <v>1571.1</v>
      </c>
      <c r="U1352" t="n">
        <v>0.7</v>
      </c>
      <c r="V1352" t="n">
        <v>0.75</v>
      </c>
      <c r="W1352" t="n">
        <v>1.14</v>
      </c>
      <c r="X1352" t="n">
        <v>0.09</v>
      </c>
      <c r="Y1352" t="n">
        <v>1</v>
      </c>
      <c r="Z1352" t="n">
        <v>10</v>
      </c>
    </row>
    <row r="1353">
      <c r="A1353" t="n">
        <v>53</v>
      </c>
      <c r="B1353" t="n">
        <v>115</v>
      </c>
      <c r="C1353" t="inlineStr">
        <is>
          <t xml:space="preserve">CONCLUIDO	</t>
        </is>
      </c>
      <c r="D1353" t="n">
        <v>10.2987</v>
      </c>
      <c r="E1353" t="n">
        <v>9.710000000000001</v>
      </c>
      <c r="F1353" t="n">
        <v>6.79</v>
      </c>
      <c r="G1353" t="n">
        <v>67.86</v>
      </c>
      <c r="H1353" t="n">
        <v>1.03</v>
      </c>
      <c r="I1353" t="n">
        <v>6</v>
      </c>
      <c r="J1353" t="n">
        <v>245.68</v>
      </c>
      <c r="K1353" t="n">
        <v>56.94</v>
      </c>
      <c r="L1353" t="n">
        <v>14.25</v>
      </c>
      <c r="M1353" t="n">
        <v>4</v>
      </c>
      <c r="N1353" t="n">
        <v>59.48</v>
      </c>
      <c r="O1353" t="n">
        <v>30534.42</v>
      </c>
      <c r="P1353" t="n">
        <v>97.37</v>
      </c>
      <c r="Q1353" t="n">
        <v>204.16</v>
      </c>
      <c r="R1353" t="n">
        <v>24.73</v>
      </c>
      <c r="S1353" t="n">
        <v>17.37</v>
      </c>
      <c r="T1353" t="n">
        <v>1576.97</v>
      </c>
      <c r="U1353" t="n">
        <v>0.7</v>
      </c>
      <c r="V1353" t="n">
        <v>0.75</v>
      </c>
      <c r="W1353" t="n">
        <v>1.15</v>
      </c>
      <c r="X1353" t="n">
        <v>0.09</v>
      </c>
      <c r="Y1353" t="n">
        <v>1</v>
      </c>
      <c r="Z1353" t="n">
        <v>10</v>
      </c>
    </row>
    <row r="1354">
      <c r="A1354" t="n">
        <v>54</v>
      </c>
      <c r="B1354" t="n">
        <v>115</v>
      </c>
      <c r="C1354" t="inlineStr">
        <is>
          <t xml:space="preserve">CONCLUIDO	</t>
        </is>
      </c>
      <c r="D1354" t="n">
        <v>10.2975</v>
      </c>
      <c r="E1354" t="n">
        <v>9.710000000000001</v>
      </c>
      <c r="F1354" t="n">
        <v>6.79</v>
      </c>
      <c r="G1354" t="n">
        <v>67.87</v>
      </c>
      <c r="H1354" t="n">
        <v>1.05</v>
      </c>
      <c r="I1354" t="n">
        <v>6</v>
      </c>
      <c r="J1354" t="n">
        <v>246.12</v>
      </c>
      <c r="K1354" t="n">
        <v>56.94</v>
      </c>
      <c r="L1354" t="n">
        <v>14.5</v>
      </c>
      <c r="M1354" t="n">
        <v>4</v>
      </c>
      <c r="N1354" t="n">
        <v>59.68</v>
      </c>
      <c r="O1354" t="n">
        <v>30589.13</v>
      </c>
      <c r="P1354" t="n">
        <v>97.34</v>
      </c>
      <c r="Q1354" t="n">
        <v>204.15</v>
      </c>
      <c r="R1354" t="n">
        <v>24.87</v>
      </c>
      <c r="S1354" t="n">
        <v>17.37</v>
      </c>
      <c r="T1354" t="n">
        <v>1647.52</v>
      </c>
      <c r="U1354" t="n">
        <v>0.7</v>
      </c>
      <c r="V1354" t="n">
        <v>0.75</v>
      </c>
      <c r="W1354" t="n">
        <v>1.14</v>
      </c>
      <c r="X1354" t="n">
        <v>0.1</v>
      </c>
      <c r="Y1354" t="n">
        <v>1</v>
      </c>
      <c r="Z1354" t="n">
        <v>10</v>
      </c>
    </row>
    <row r="1355">
      <c r="A1355" t="n">
        <v>55</v>
      </c>
      <c r="B1355" t="n">
        <v>115</v>
      </c>
      <c r="C1355" t="inlineStr">
        <is>
          <t xml:space="preserve">CONCLUIDO	</t>
        </is>
      </c>
      <c r="D1355" t="n">
        <v>10.2978</v>
      </c>
      <c r="E1355" t="n">
        <v>9.710000000000001</v>
      </c>
      <c r="F1355" t="n">
        <v>6.79</v>
      </c>
      <c r="G1355" t="n">
        <v>67.87</v>
      </c>
      <c r="H1355" t="n">
        <v>1.06</v>
      </c>
      <c r="I1355" t="n">
        <v>6</v>
      </c>
      <c r="J1355" t="n">
        <v>246.57</v>
      </c>
      <c r="K1355" t="n">
        <v>56.94</v>
      </c>
      <c r="L1355" t="n">
        <v>14.75</v>
      </c>
      <c r="M1355" t="n">
        <v>4</v>
      </c>
      <c r="N1355" t="n">
        <v>59.87</v>
      </c>
      <c r="O1355" t="n">
        <v>30643.91</v>
      </c>
      <c r="P1355" t="n">
        <v>97.47</v>
      </c>
      <c r="Q1355" t="n">
        <v>204.14</v>
      </c>
      <c r="R1355" t="n">
        <v>24.88</v>
      </c>
      <c r="S1355" t="n">
        <v>17.37</v>
      </c>
      <c r="T1355" t="n">
        <v>1653.94</v>
      </c>
      <c r="U1355" t="n">
        <v>0.7</v>
      </c>
      <c r="V1355" t="n">
        <v>0.75</v>
      </c>
      <c r="W1355" t="n">
        <v>1.14</v>
      </c>
      <c r="X1355" t="n">
        <v>0.1</v>
      </c>
      <c r="Y1355" t="n">
        <v>1</v>
      </c>
      <c r="Z1355" t="n">
        <v>10</v>
      </c>
    </row>
    <row r="1356">
      <c r="A1356" t="n">
        <v>56</v>
      </c>
      <c r="B1356" t="n">
        <v>115</v>
      </c>
      <c r="C1356" t="inlineStr">
        <is>
          <t xml:space="preserve">CONCLUIDO	</t>
        </is>
      </c>
      <c r="D1356" t="n">
        <v>10.2939</v>
      </c>
      <c r="E1356" t="n">
        <v>9.710000000000001</v>
      </c>
      <c r="F1356" t="n">
        <v>6.79</v>
      </c>
      <c r="G1356" t="n">
        <v>67.90000000000001</v>
      </c>
      <c r="H1356" t="n">
        <v>1.08</v>
      </c>
      <c r="I1356" t="n">
        <v>6</v>
      </c>
      <c r="J1356" t="n">
        <v>247.01</v>
      </c>
      <c r="K1356" t="n">
        <v>56.94</v>
      </c>
      <c r="L1356" t="n">
        <v>15</v>
      </c>
      <c r="M1356" t="n">
        <v>4</v>
      </c>
      <c r="N1356" t="n">
        <v>60.07</v>
      </c>
      <c r="O1356" t="n">
        <v>30698.76</v>
      </c>
      <c r="P1356" t="n">
        <v>97.53</v>
      </c>
      <c r="Q1356" t="n">
        <v>204.15</v>
      </c>
      <c r="R1356" t="n">
        <v>24.98</v>
      </c>
      <c r="S1356" t="n">
        <v>17.37</v>
      </c>
      <c r="T1356" t="n">
        <v>1703.42</v>
      </c>
      <c r="U1356" t="n">
        <v>0.7</v>
      </c>
      <c r="V1356" t="n">
        <v>0.75</v>
      </c>
      <c r="W1356" t="n">
        <v>1.14</v>
      </c>
      <c r="X1356" t="n">
        <v>0.1</v>
      </c>
      <c r="Y1356" t="n">
        <v>1</v>
      </c>
      <c r="Z1356" t="n">
        <v>10</v>
      </c>
    </row>
    <row r="1357">
      <c r="A1357" t="n">
        <v>57</v>
      </c>
      <c r="B1357" t="n">
        <v>115</v>
      </c>
      <c r="C1357" t="inlineStr">
        <is>
          <t xml:space="preserve">CONCLUIDO	</t>
        </is>
      </c>
      <c r="D1357" t="n">
        <v>10.3028</v>
      </c>
      <c r="E1357" t="n">
        <v>9.710000000000001</v>
      </c>
      <c r="F1357" t="n">
        <v>6.78</v>
      </c>
      <c r="G1357" t="n">
        <v>67.81999999999999</v>
      </c>
      <c r="H1357" t="n">
        <v>1.1</v>
      </c>
      <c r="I1357" t="n">
        <v>6</v>
      </c>
      <c r="J1357" t="n">
        <v>247.46</v>
      </c>
      <c r="K1357" t="n">
        <v>56.94</v>
      </c>
      <c r="L1357" t="n">
        <v>15.25</v>
      </c>
      <c r="M1357" t="n">
        <v>4</v>
      </c>
      <c r="N1357" t="n">
        <v>60.26</v>
      </c>
      <c r="O1357" t="n">
        <v>30753.68</v>
      </c>
      <c r="P1357" t="n">
        <v>97.36</v>
      </c>
      <c r="Q1357" t="n">
        <v>204.15</v>
      </c>
      <c r="R1357" t="n">
        <v>24.63</v>
      </c>
      <c r="S1357" t="n">
        <v>17.37</v>
      </c>
      <c r="T1357" t="n">
        <v>1526.3</v>
      </c>
      <c r="U1357" t="n">
        <v>0.71</v>
      </c>
      <c r="V1357" t="n">
        <v>0.75</v>
      </c>
      <c r="W1357" t="n">
        <v>1.15</v>
      </c>
      <c r="X1357" t="n">
        <v>0.09</v>
      </c>
      <c r="Y1357" t="n">
        <v>1</v>
      </c>
      <c r="Z1357" t="n">
        <v>10</v>
      </c>
    </row>
    <row r="1358">
      <c r="A1358" t="n">
        <v>58</v>
      </c>
      <c r="B1358" t="n">
        <v>115</v>
      </c>
      <c r="C1358" t="inlineStr">
        <is>
          <t xml:space="preserve">CONCLUIDO	</t>
        </is>
      </c>
      <c r="D1358" t="n">
        <v>10.3004</v>
      </c>
      <c r="E1358" t="n">
        <v>9.710000000000001</v>
      </c>
      <c r="F1358" t="n">
        <v>6.78</v>
      </c>
      <c r="G1358" t="n">
        <v>67.84</v>
      </c>
      <c r="H1358" t="n">
        <v>1.11</v>
      </c>
      <c r="I1358" t="n">
        <v>6</v>
      </c>
      <c r="J1358" t="n">
        <v>247.9</v>
      </c>
      <c r="K1358" t="n">
        <v>56.94</v>
      </c>
      <c r="L1358" t="n">
        <v>15.5</v>
      </c>
      <c r="M1358" t="n">
        <v>4</v>
      </c>
      <c r="N1358" t="n">
        <v>60.46</v>
      </c>
      <c r="O1358" t="n">
        <v>30808.68</v>
      </c>
      <c r="P1358" t="n">
        <v>97.09999999999999</v>
      </c>
      <c r="Q1358" t="n">
        <v>204.14</v>
      </c>
      <c r="R1358" t="n">
        <v>24.71</v>
      </c>
      <c r="S1358" t="n">
        <v>17.37</v>
      </c>
      <c r="T1358" t="n">
        <v>1566.2</v>
      </c>
      <c r="U1358" t="n">
        <v>0.7</v>
      </c>
      <c r="V1358" t="n">
        <v>0.75</v>
      </c>
      <c r="W1358" t="n">
        <v>1.15</v>
      </c>
      <c r="X1358" t="n">
        <v>0.09</v>
      </c>
      <c r="Y1358" t="n">
        <v>1</v>
      </c>
      <c r="Z1358" t="n">
        <v>10</v>
      </c>
    </row>
    <row r="1359">
      <c r="A1359" t="n">
        <v>59</v>
      </c>
      <c r="B1359" t="n">
        <v>115</v>
      </c>
      <c r="C1359" t="inlineStr">
        <is>
          <t xml:space="preserve">CONCLUIDO	</t>
        </is>
      </c>
      <c r="D1359" t="n">
        <v>10.2969</v>
      </c>
      <c r="E1359" t="n">
        <v>9.710000000000001</v>
      </c>
      <c r="F1359" t="n">
        <v>6.79</v>
      </c>
      <c r="G1359" t="n">
        <v>67.88</v>
      </c>
      <c r="H1359" t="n">
        <v>1.13</v>
      </c>
      <c r="I1359" t="n">
        <v>6</v>
      </c>
      <c r="J1359" t="n">
        <v>248.35</v>
      </c>
      <c r="K1359" t="n">
        <v>56.94</v>
      </c>
      <c r="L1359" t="n">
        <v>15.75</v>
      </c>
      <c r="M1359" t="n">
        <v>4</v>
      </c>
      <c r="N1359" t="n">
        <v>60.66</v>
      </c>
      <c r="O1359" t="n">
        <v>30863.74</v>
      </c>
      <c r="P1359" t="n">
        <v>96.95999999999999</v>
      </c>
      <c r="Q1359" t="n">
        <v>204.14</v>
      </c>
      <c r="R1359" t="n">
        <v>24.84</v>
      </c>
      <c r="S1359" t="n">
        <v>17.37</v>
      </c>
      <c r="T1359" t="n">
        <v>1630.59</v>
      </c>
      <c r="U1359" t="n">
        <v>0.7</v>
      </c>
      <c r="V1359" t="n">
        <v>0.75</v>
      </c>
      <c r="W1359" t="n">
        <v>1.15</v>
      </c>
      <c r="X1359" t="n">
        <v>0.1</v>
      </c>
      <c r="Y1359" t="n">
        <v>1</v>
      </c>
      <c r="Z1359" t="n">
        <v>10</v>
      </c>
    </row>
    <row r="1360">
      <c r="A1360" t="n">
        <v>60</v>
      </c>
      <c r="B1360" t="n">
        <v>115</v>
      </c>
      <c r="C1360" t="inlineStr">
        <is>
          <t xml:space="preserve">CONCLUIDO	</t>
        </is>
      </c>
      <c r="D1360" t="n">
        <v>10.2939</v>
      </c>
      <c r="E1360" t="n">
        <v>9.710000000000001</v>
      </c>
      <c r="F1360" t="n">
        <v>6.79</v>
      </c>
      <c r="G1360" t="n">
        <v>67.90000000000001</v>
      </c>
      <c r="H1360" t="n">
        <v>1.14</v>
      </c>
      <c r="I1360" t="n">
        <v>6</v>
      </c>
      <c r="J1360" t="n">
        <v>248.79</v>
      </c>
      <c r="K1360" t="n">
        <v>56.94</v>
      </c>
      <c r="L1360" t="n">
        <v>16</v>
      </c>
      <c r="M1360" t="n">
        <v>4</v>
      </c>
      <c r="N1360" t="n">
        <v>60.85</v>
      </c>
      <c r="O1360" t="n">
        <v>30918.88</v>
      </c>
      <c r="P1360" t="n">
        <v>96.90000000000001</v>
      </c>
      <c r="Q1360" t="n">
        <v>204.15</v>
      </c>
      <c r="R1360" t="n">
        <v>25.02</v>
      </c>
      <c r="S1360" t="n">
        <v>17.37</v>
      </c>
      <c r="T1360" t="n">
        <v>1721.3</v>
      </c>
      <c r="U1360" t="n">
        <v>0.6899999999999999</v>
      </c>
      <c r="V1360" t="n">
        <v>0.75</v>
      </c>
      <c r="W1360" t="n">
        <v>1.14</v>
      </c>
      <c r="X1360" t="n">
        <v>0.1</v>
      </c>
      <c r="Y1360" t="n">
        <v>1</v>
      </c>
      <c r="Z1360" t="n">
        <v>10</v>
      </c>
    </row>
    <row r="1361">
      <c r="A1361" t="n">
        <v>61</v>
      </c>
      <c r="B1361" t="n">
        <v>115</v>
      </c>
      <c r="C1361" t="inlineStr">
        <is>
          <t xml:space="preserve">CONCLUIDO	</t>
        </is>
      </c>
      <c r="D1361" t="n">
        <v>10.2978</v>
      </c>
      <c r="E1361" t="n">
        <v>9.710000000000001</v>
      </c>
      <c r="F1361" t="n">
        <v>6.79</v>
      </c>
      <c r="G1361" t="n">
        <v>67.87</v>
      </c>
      <c r="H1361" t="n">
        <v>1.16</v>
      </c>
      <c r="I1361" t="n">
        <v>6</v>
      </c>
      <c r="J1361" t="n">
        <v>249.24</v>
      </c>
      <c r="K1361" t="n">
        <v>56.94</v>
      </c>
      <c r="L1361" t="n">
        <v>16.25</v>
      </c>
      <c r="M1361" t="n">
        <v>4</v>
      </c>
      <c r="N1361" t="n">
        <v>61.05</v>
      </c>
      <c r="O1361" t="n">
        <v>30974.09</v>
      </c>
      <c r="P1361" t="n">
        <v>96.62</v>
      </c>
      <c r="Q1361" t="n">
        <v>204.14</v>
      </c>
      <c r="R1361" t="n">
        <v>24.86</v>
      </c>
      <c r="S1361" t="n">
        <v>17.37</v>
      </c>
      <c r="T1361" t="n">
        <v>1640.02</v>
      </c>
      <c r="U1361" t="n">
        <v>0.7</v>
      </c>
      <c r="V1361" t="n">
        <v>0.75</v>
      </c>
      <c r="W1361" t="n">
        <v>1.14</v>
      </c>
      <c r="X1361" t="n">
        <v>0.1</v>
      </c>
      <c r="Y1361" t="n">
        <v>1</v>
      </c>
      <c r="Z1361" t="n">
        <v>10</v>
      </c>
    </row>
    <row r="1362">
      <c r="A1362" t="n">
        <v>62</v>
      </c>
      <c r="B1362" t="n">
        <v>115</v>
      </c>
      <c r="C1362" t="inlineStr">
        <is>
          <t xml:space="preserve">CONCLUIDO	</t>
        </is>
      </c>
      <c r="D1362" t="n">
        <v>10.2998</v>
      </c>
      <c r="E1362" t="n">
        <v>9.710000000000001</v>
      </c>
      <c r="F1362" t="n">
        <v>6.78</v>
      </c>
      <c r="G1362" t="n">
        <v>67.84999999999999</v>
      </c>
      <c r="H1362" t="n">
        <v>1.18</v>
      </c>
      <c r="I1362" t="n">
        <v>6</v>
      </c>
      <c r="J1362" t="n">
        <v>249.69</v>
      </c>
      <c r="K1362" t="n">
        <v>56.94</v>
      </c>
      <c r="L1362" t="n">
        <v>16.5</v>
      </c>
      <c r="M1362" t="n">
        <v>4</v>
      </c>
      <c r="N1362" t="n">
        <v>61.25</v>
      </c>
      <c r="O1362" t="n">
        <v>31029.37</v>
      </c>
      <c r="P1362" t="n">
        <v>96.58</v>
      </c>
      <c r="Q1362" t="n">
        <v>204.14</v>
      </c>
      <c r="R1362" t="n">
        <v>24.78</v>
      </c>
      <c r="S1362" t="n">
        <v>17.37</v>
      </c>
      <c r="T1362" t="n">
        <v>1603.25</v>
      </c>
      <c r="U1362" t="n">
        <v>0.7</v>
      </c>
      <c r="V1362" t="n">
        <v>0.75</v>
      </c>
      <c r="W1362" t="n">
        <v>1.14</v>
      </c>
      <c r="X1362" t="n">
        <v>0.09</v>
      </c>
      <c r="Y1362" t="n">
        <v>1</v>
      </c>
      <c r="Z1362" t="n">
        <v>10</v>
      </c>
    </row>
    <row r="1363">
      <c r="A1363" t="n">
        <v>63</v>
      </c>
      <c r="B1363" t="n">
        <v>115</v>
      </c>
      <c r="C1363" t="inlineStr">
        <is>
          <t xml:space="preserve">CONCLUIDO	</t>
        </is>
      </c>
      <c r="D1363" t="n">
        <v>10.2978</v>
      </c>
      <c r="E1363" t="n">
        <v>9.710000000000001</v>
      </c>
      <c r="F1363" t="n">
        <v>6.79</v>
      </c>
      <c r="G1363" t="n">
        <v>67.87</v>
      </c>
      <c r="H1363" t="n">
        <v>1.19</v>
      </c>
      <c r="I1363" t="n">
        <v>6</v>
      </c>
      <c r="J1363" t="n">
        <v>250.14</v>
      </c>
      <c r="K1363" t="n">
        <v>56.94</v>
      </c>
      <c r="L1363" t="n">
        <v>16.75</v>
      </c>
      <c r="M1363" t="n">
        <v>4</v>
      </c>
      <c r="N1363" t="n">
        <v>61.45</v>
      </c>
      <c r="O1363" t="n">
        <v>31084.72</v>
      </c>
      <c r="P1363" t="n">
        <v>96.43000000000001</v>
      </c>
      <c r="Q1363" t="n">
        <v>204.14</v>
      </c>
      <c r="R1363" t="n">
        <v>24.82</v>
      </c>
      <c r="S1363" t="n">
        <v>17.37</v>
      </c>
      <c r="T1363" t="n">
        <v>1623.55</v>
      </c>
      <c r="U1363" t="n">
        <v>0.7</v>
      </c>
      <c r="V1363" t="n">
        <v>0.75</v>
      </c>
      <c r="W1363" t="n">
        <v>1.15</v>
      </c>
      <c r="X1363" t="n">
        <v>0.1</v>
      </c>
      <c r="Y1363" t="n">
        <v>1</v>
      </c>
      <c r="Z1363" t="n">
        <v>10</v>
      </c>
    </row>
    <row r="1364">
      <c r="A1364" t="n">
        <v>64</v>
      </c>
      <c r="B1364" t="n">
        <v>115</v>
      </c>
      <c r="C1364" t="inlineStr">
        <is>
          <t xml:space="preserve">CONCLUIDO	</t>
        </is>
      </c>
      <c r="D1364" t="n">
        <v>10.2922</v>
      </c>
      <c r="E1364" t="n">
        <v>9.720000000000001</v>
      </c>
      <c r="F1364" t="n">
        <v>6.79</v>
      </c>
      <c r="G1364" t="n">
        <v>67.92</v>
      </c>
      <c r="H1364" t="n">
        <v>1.21</v>
      </c>
      <c r="I1364" t="n">
        <v>6</v>
      </c>
      <c r="J1364" t="n">
        <v>250.59</v>
      </c>
      <c r="K1364" t="n">
        <v>56.94</v>
      </c>
      <c r="L1364" t="n">
        <v>17</v>
      </c>
      <c r="M1364" t="n">
        <v>4</v>
      </c>
      <c r="N1364" t="n">
        <v>61.65</v>
      </c>
      <c r="O1364" t="n">
        <v>31140.15</v>
      </c>
      <c r="P1364" t="n">
        <v>96.02</v>
      </c>
      <c r="Q1364" t="n">
        <v>204.14</v>
      </c>
      <c r="R1364" t="n">
        <v>25.05</v>
      </c>
      <c r="S1364" t="n">
        <v>17.37</v>
      </c>
      <c r="T1364" t="n">
        <v>1736.34</v>
      </c>
      <c r="U1364" t="n">
        <v>0.6899999999999999</v>
      </c>
      <c r="V1364" t="n">
        <v>0.75</v>
      </c>
      <c r="W1364" t="n">
        <v>1.14</v>
      </c>
      <c r="X1364" t="n">
        <v>0.1</v>
      </c>
      <c r="Y1364" t="n">
        <v>1</v>
      </c>
      <c r="Z1364" t="n">
        <v>10</v>
      </c>
    </row>
    <row r="1365">
      <c r="A1365" t="n">
        <v>65</v>
      </c>
      <c r="B1365" t="n">
        <v>115</v>
      </c>
      <c r="C1365" t="inlineStr">
        <is>
          <t xml:space="preserve">CONCLUIDO	</t>
        </is>
      </c>
      <c r="D1365" t="n">
        <v>10.3594</v>
      </c>
      <c r="E1365" t="n">
        <v>9.65</v>
      </c>
      <c r="F1365" t="n">
        <v>6.77</v>
      </c>
      <c r="G1365" t="n">
        <v>81.27</v>
      </c>
      <c r="H1365" t="n">
        <v>1.22</v>
      </c>
      <c r="I1365" t="n">
        <v>5</v>
      </c>
      <c r="J1365" t="n">
        <v>251.04</v>
      </c>
      <c r="K1365" t="n">
        <v>56.94</v>
      </c>
      <c r="L1365" t="n">
        <v>17.25</v>
      </c>
      <c r="M1365" t="n">
        <v>3</v>
      </c>
      <c r="N1365" t="n">
        <v>61.85</v>
      </c>
      <c r="O1365" t="n">
        <v>31195.65</v>
      </c>
      <c r="P1365" t="n">
        <v>95.53</v>
      </c>
      <c r="Q1365" t="n">
        <v>204.14</v>
      </c>
      <c r="R1365" t="n">
        <v>24.37</v>
      </c>
      <c r="S1365" t="n">
        <v>17.37</v>
      </c>
      <c r="T1365" t="n">
        <v>1402.32</v>
      </c>
      <c r="U1365" t="n">
        <v>0.71</v>
      </c>
      <c r="V1365" t="n">
        <v>0.75</v>
      </c>
      <c r="W1365" t="n">
        <v>1.14</v>
      </c>
      <c r="X1365" t="n">
        <v>0.08</v>
      </c>
      <c r="Y1365" t="n">
        <v>1</v>
      </c>
      <c r="Z1365" t="n">
        <v>10</v>
      </c>
    </row>
    <row r="1366">
      <c r="A1366" t="n">
        <v>66</v>
      </c>
      <c r="B1366" t="n">
        <v>115</v>
      </c>
      <c r="C1366" t="inlineStr">
        <is>
          <t xml:space="preserve">CONCLUIDO	</t>
        </is>
      </c>
      <c r="D1366" t="n">
        <v>10.3564</v>
      </c>
      <c r="E1366" t="n">
        <v>9.66</v>
      </c>
      <c r="F1366" t="n">
        <v>6.78</v>
      </c>
      <c r="G1366" t="n">
        <v>81.31</v>
      </c>
      <c r="H1366" t="n">
        <v>1.24</v>
      </c>
      <c r="I1366" t="n">
        <v>5</v>
      </c>
      <c r="J1366" t="n">
        <v>251.49</v>
      </c>
      <c r="K1366" t="n">
        <v>56.94</v>
      </c>
      <c r="L1366" t="n">
        <v>17.5</v>
      </c>
      <c r="M1366" t="n">
        <v>3</v>
      </c>
      <c r="N1366" t="n">
        <v>62.05</v>
      </c>
      <c r="O1366" t="n">
        <v>31251.22</v>
      </c>
      <c r="P1366" t="n">
        <v>95.88</v>
      </c>
      <c r="Q1366" t="n">
        <v>204.14</v>
      </c>
      <c r="R1366" t="n">
        <v>24.49</v>
      </c>
      <c r="S1366" t="n">
        <v>17.37</v>
      </c>
      <c r="T1366" t="n">
        <v>1461.38</v>
      </c>
      <c r="U1366" t="n">
        <v>0.71</v>
      </c>
      <c r="V1366" t="n">
        <v>0.75</v>
      </c>
      <c r="W1366" t="n">
        <v>1.14</v>
      </c>
      <c r="X1366" t="n">
        <v>0.08</v>
      </c>
      <c r="Y1366" t="n">
        <v>1</v>
      </c>
      <c r="Z1366" t="n">
        <v>10</v>
      </c>
    </row>
    <row r="1367">
      <c r="A1367" t="n">
        <v>67</v>
      </c>
      <c r="B1367" t="n">
        <v>115</v>
      </c>
      <c r="C1367" t="inlineStr">
        <is>
          <t xml:space="preserve">CONCLUIDO	</t>
        </is>
      </c>
      <c r="D1367" t="n">
        <v>10.3576</v>
      </c>
      <c r="E1367" t="n">
        <v>9.65</v>
      </c>
      <c r="F1367" t="n">
        <v>6.77</v>
      </c>
      <c r="G1367" t="n">
        <v>81.29000000000001</v>
      </c>
      <c r="H1367" t="n">
        <v>1.25</v>
      </c>
      <c r="I1367" t="n">
        <v>5</v>
      </c>
      <c r="J1367" t="n">
        <v>251.94</v>
      </c>
      <c r="K1367" t="n">
        <v>56.94</v>
      </c>
      <c r="L1367" t="n">
        <v>17.75</v>
      </c>
      <c r="M1367" t="n">
        <v>3</v>
      </c>
      <c r="N1367" t="n">
        <v>62.25</v>
      </c>
      <c r="O1367" t="n">
        <v>31306.86</v>
      </c>
      <c r="P1367" t="n">
        <v>95.98999999999999</v>
      </c>
      <c r="Q1367" t="n">
        <v>204.14</v>
      </c>
      <c r="R1367" t="n">
        <v>24.48</v>
      </c>
      <c r="S1367" t="n">
        <v>17.37</v>
      </c>
      <c r="T1367" t="n">
        <v>1459.68</v>
      </c>
      <c r="U1367" t="n">
        <v>0.71</v>
      </c>
      <c r="V1367" t="n">
        <v>0.75</v>
      </c>
      <c r="W1367" t="n">
        <v>1.14</v>
      </c>
      <c r="X1367" t="n">
        <v>0.08</v>
      </c>
      <c r="Y1367" t="n">
        <v>1</v>
      </c>
      <c r="Z1367" t="n">
        <v>10</v>
      </c>
    </row>
    <row r="1368">
      <c r="A1368" t="n">
        <v>68</v>
      </c>
      <c r="B1368" t="n">
        <v>115</v>
      </c>
      <c r="C1368" t="inlineStr">
        <is>
          <t xml:space="preserve">CONCLUIDO	</t>
        </is>
      </c>
      <c r="D1368" t="n">
        <v>10.3612</v>
      </c>
      <c r="E1368" t="n">
        <v>9.65</v>
      </c>
      <c r="F1368" t="n">
        <v>6.77</v>
      </c>
      <c r="G1368" t="n">
        <v>81.25</v>
      </c>
      <c r="H1368" t="n">
        <v>1.27</v>
      </c>
      <c r="I1368" t="n">
        <v>5</v>
      </c>
      <c r="J1368" t="n">
        <v>252.39</v>
      </c>
      <c r="K1368" t="n">
        <v>56.94</v>
      </c>
      <c r="L1368" t="n">
        <v>18</v>
      </c>
      <c r="M1368" t="n">
        <v>3</v>
      </c>
      <c r="N1368" t="n">
        <v>62.45</v>
      </c>
      <c r="O1368" t="n">
        <v>31362.58</v>
      </c>
      <c r="P1368" t="n">
        <v>96.09999999999999</v>
      </c>
      <c r="Q1368" t="n">
        <v>204.17</v>
      </c>
      <c r="R1368" t="n">
        <v>24.35</v>
      </c>
      <c r="S1368" t="n">
        <v>17.37</v>
      </c>
      <c r="T1368" t="n">
        <v>1390.21</v>
      </c>
      <c r="U1368" t="n">
        <v>0.71</v>
      </c>
      <c r="V1368" t="n">
        <v>0.75</v>
      </c>
      <c r="W1368" t="n">
        <v>1.14</v>
      </c>
      <c r="X1368" t="n">
        <v>0.08</v>
      </c>
      <c r="Y1368" t="n">
        <v>1</v>
      </c>
      <c r="Z1368" t="n">
        <v>10</v>
      </c>
    </row>
    <row r="1369">
      <c r="A1369" t="n">
        <v>69</v>
      </c>
      <c r="B1369" t="n">
        <v>115</v>
      </c>
      <c r="C1369" t="inlineStr">
        <is>
          <t xml:space="preserve">CONCLUIDO	</t>
        </is>
      </c>
      <c r="D1369" t="n">
        <v>10.3573</v>
      </c>
      <c r="E1369" t="n">
        <v>9.65</v>
      </c>
      <c r="F1369" t="n">
        <v>6.77</v>
      </c>
      <c r="G1369" t="n">
        <v>81.3</v>
      </c>
      <c r="H1369" t="n">
        <v>1.28</v>
      </c>
      <c r="I1369" t="n">
        <v>5</v>
      </c>
      <c r="J1369" t="n">
        <v>252.84</v>
      </c>
      <c r="K1369" t="n">
        <v>56.94</v>
      </c>
      <c r="L1369" t="n">
        <v>18.25</v>
      </c>
      <c r="M1369" t="n">
        <v>3</v>
      </c>
      <c r="N1369" t="n">
        <v>62.65</v>
      </c>
      <c r="O1369" t="n">
        <v>31418.38</v>
      </c>
      <c r="P1369" t="n">
        <v>96.16</v>
      </c>
      <c r="Q1369" t="n">
        <v>204.15</v>
      </c>
      <c r="R1369" t="n">
        <v>24.53</v>
      </c>
      <c r="S1369" t="n">
        <v>17.37</v>
      </c>
      <c r="T1369" t="n">
        <v>1484.33</v>
      </c>
      <c r="U1369" t="n">
        <v>0.71</v>
      </c>
      <c r="V1369" t="n">
        <v>0.75</v>
      </c>
      <c r="W1369" t="n">
        <v>1.14</v>
      </c>
      <c r="X1369" t="n">
        <v>0.08</v>
      </c>
      <c r="Y1369" t="n">
        <v>1</v>
      </c>
      <c r="Z1369" t="n">
        <v>10</v>
      </c>
    </row>
    <row r="1370">
      <c r="A1370" t="n">
        <v>70</v>
      </c>
      <c r="B1370" t="n">
        <v>115</v>
      </c>
      <c r="C1370" t="inlineStr">
        <is>
          <t xml:space="preserve">CONCLUIDO	</t>
        </is>
      </c>
      <c r="D1370" t="n">
        <v>10.3591</v>
      </c>
      <c r="E1370" t="n">
        <v>9.65</v>
      </c>
      <c r="F1370" t="n">
        <v>6.77</v>
      </c>
      <c r="G1370" t="n">
        <v>81.28</v>
      </c>
      <c r="H1370" t="n">
        <v>1.3</v>
      </c>
      <c r="I1370" t="n">
        <v>5</v>
      </c>
      <c r="J1370" t="n">
        <v>253.3</v>
      </c>
      <c r="K1370" t="n">
        <v>56.94</v>
      </c>
      <c r="L1370" t="n">
        <v>18.5</v>
      </c>
      <c r="M1370" t="n">
        <v>3</v>
      </c>
      <c r="N1370" t="n">
        <v>62.86</v>
      </c>
      <c r="O1370" t="n">
        <v>31474.25</v>
      </c>
      <c r="P1370" t="n">
        <v>95.95999999999999</v>
      </c>
      <c r="Q1370" t="n">
        <v>204.14</v>
      </c>
      <c r="R1370" t="n">
        <v>24.36</v>
      </c>
      <c r="S1370" t="n">
        <v>17.37</v>
      </c>
      <c r="T1370" t="n">
        <v>1395.61</v>
      </c>
      <c r="U1370" t="n">
        <v>0.71</v>
      </c>
      <c r="V1370" t="n">
        <v>0.75</v>
      </c>
      <c r="W1370" t="n">
        <v>1.15</v>
      </c>
      <c r="X1370" t="n">
        <v>0.08</v>
      </c>
      <c r="Y1370" t="n">
        <v>1</v>
      </c>
      <c r="Z1370" t="n">
        <v>10</v>
      </c>
    </row>
    <row r="1371">
      <c r="A1371" t="n">
        <v>71</v>
      </c>
      <c r="B1371" t="n">
        <v>115</v>
      </c>
      <c r="C1371" t="inlineStr">
        <is>
          <t xml:space="preserve">CONCLUIDO	</t>
        </is>
      </c>
      <c r="D1371" t="n">
        <v>10.3576</v>
      </c>
      <c r="E1371" t="n">
        <v>9.65</v>
      </c>
      <c r="F1371" t="n">
        <v>6.77</v>
      </c>
      <c r="G1371" t="n">
        <v>81.29000000000001</v>
      </c>
      <c r="H1371" t="n">
        <v>1.31</v>
      </c>
      <c r="I1371" t="n">
        <v>5</v>
      </c>
      <c r="J1371" t="n">
        <v>253.75</v>
      </c>
      <c r="K1371" t="n">
        <v>56.94</v>
      </c>
      <c r="L1371" t="n">
        <v>18.75</v>
      </c>
      <c r="M1371" t="n">
        <v>3</v>
      </c>
      <c r="N1371" t="n">
        <v>63.06</v>
      </c>
      <c r="O1371" t="n">
        <v>31530.19</v>
      </c>
      <c r="P1371" t="n">
        <v>95.95</v>
      </c>
      <c r="Q1371" t="n">
        <v>204.15</v>
      </c>
      <c r="R1371" t="n">
        <v>24.48</v>
      </c>
      <c r="S1371" t="n">
        <v>17.37</v>
      </c>
      <c r="T1371" t="n">
        <v>1456.53</v>
      </c>
      <c r="U1371" t="n">
        <v>0.71</v>
      </c>
      <c r="V1371" t="n">
        <v>0.75</v>
      </c>
      <c r="W1371" t="n">
        <v>1.14</v>
      </c>
      <c r="X1371" t="n">
        <v>0.08</v>
      </c>
      <c r="Y1371" t="n">
        <v>1</v>
      </c>
      <c r="Z1371" t="n">
        <v>10</v>
      </c>
    </row>
    <row r="1372">
      <c r="A1372" t="n">
        <v>72</v>
      </c>
      <c r="B1372" t="n">
        <v>115</v>
      </c>
      <c r="C1372" t="inlineStr">
        <is>
          <t xml:space="preserve">CONCLUIDO	</t>
        </is>
      </c>
      <c r="D1372" t="n">
        <v>10.3541</v>
      </c>
      <c r="E1372" t="n">
        <v>9.66</v>
      </c>
      <c r="F1372" t="n">
        <v>6.78</v>
      </c>
      <c r="G1372" t="n">
        <v>81.33</v>
      </c>
      <c r="H1372" t="n">
        <v>1.33</v>
      </c>
      <c r="I1372" t="n">
        <v>5</v>
      </c>
      <c r="J1372" t="n">
        <v>254.21</v>
      </c>
      <c r="K1372" t="n">
        <v>56.94</v>
      </c>
      <c r="L1372" t="n">
        <v>19</v>
      </c>
      <c r="M1372" t="n">
        <v>3</v>
      </c>
      <c r="N1372" t="n">
        <v>63.26</v>
      </c>
      <c r="O1372" t="n">
        <v>31586.21</v>
      </c>
      <c r="P1372" t="n">
        <v>95.97</v>
      </c>
      <c r="Q1372" t="n">
        <v>204.14</v>
      </c>
      <c r="R1372" t="n">
        <v>24.54</v>
      </c>
      <c r="S1372" t="n">
        <v>17.37</v>
      </c>
      <c r="T1372" t="n">
        <v>1489.8</v>
      </c>
      <c r="U1372" t="n">
        <v>0.71</v>
      </c>
      <c r="V1372" t="n">
        <v>0.75</v>
      </c>
      <c r="W1372" t="n">
        <v>1.15</v>
      </c>
      <c r="X1372" t="n">
        <v>0.09</v>
      </c>
      <c r="Y1372" t="n">
        <v>1</v>
      </c>
      <c r="Z1372" t="n">
        <v>10</v>
      </c>
    </row>
    <row r="1373">
      <c r="A1373" t="n">
        <v>73</v>
      </c>
      <c r="B1373" t="n">
        <v>115</v>
      </c>
      <c r="C1373" t="inlineStr">
        <is>
          <t xml:space="preserve">CONCLUIDO	</t>
        </is>
      </c>
      <c r="D1373" t="n">
        <v>10.3621</v>
      </c>
      <c r="E1373" t="n">
        <v>9.65</v>
      </c>
      <c r="F1373" t="n">
        <v>6.77</v>
      </c>
      <c r="G1373" t="n">
        <v>81.23999999999999</v>
      </c>
      <c r="H1373" t="n">
        <v>1.34</v>
      </c>
      <c r="I1373" t="n">
        <v>5</v>
      </c>
      <c r="J1373" t="n">
        <v>254.66</v>
      </c>
      <c r="K1373" t="n">
        <v>56.94</v>
      </c>
      <c r="L1373" t="n">
        <v>19.25</v>
      </c>
      <c r="M1373" t="n">
        <v>3</v>
      </c>
      <c r="N1373" t="n">
        <v>63.47</v>
      </c>
      <c r="O1373" t="n">
        <v>31642.3</v>
      </c>
      <c r="P1373" t="n">
        <v>95.69</v>
      </c>
      <c r="Q1373" t="n">
        <v>204.14</v>
      </c>
      <c r="R1373" t="n">
        <v>24.36</v>
      </c>
      <c r="S1373" t="n">
        <v>17.37</v>
      </c>
      <c r="T1373" t="n">
        <v>1398.05</v>
      </c>
      <c r="U1373" t="n">
        <v>0.71</v>
      </c>
      <c r="V1373" t="n">
        <v>0.75</v>
      </c>
      <c r="W1373" t="n">
        <v>1.14</v>
      </c>
      <c r="X1373" t="n">
        <v>0.08</v>
      </c>
      <c r="Y1373" t="n">
        <v>1</v>
      </c>
      <c r="Z1373" t="n">
        <v>10</v>
      </c>
    </row>
    <row r="1374">
      <c r="A1374" t="n">
        <v>74</v>
      </c>
      <c r="B1374" t="n">
        <v>115</v>
      </c>
      <c r="C1374" t="inlineStr">
        <is>
          <t xml:space="preserve">CONCLUIDO	</t>
        </is>
      </c>
      <c r="D1374" t="n">
        <v>10.3612</v>
      </c>
      <c r="E1374" t="n">
        <v>9.65</v>
      </c>
      <c r="F1374" t="n">
        <v>6.77</v>
      </c>
      <c r="G1374" t="n">
        <v>81.25</v>
      </c>
      <c r="H1374" t="n">
        <v>1.36</v>
      </c>
      <c r="I1374" t="n">
        <v>5</v>
      </c>
      <c r="J1374" t="n">
        <v>255.12</v>
      </c>
      <c r="K1374" t="n">
        <v>56.94</v>
      </c>
      <c r="L1374" t="n">
        <v>19.5</v>
      </c>
      <c r="M1374" t="n">
        <v>3</v>
      </c>
      <c r="N1374" t="n">
        <v>63.67</v>
      </c>
      <c r="O1374" t="n">
        <v>31698.47</v>
      </c>
      <c r="P1374" t="n">
        <v>95.58</v>
      </c>
      <c r="Q1374" t="n">
        <v>204.14</v>
      </c>
      <c r="R1374" t="n">
        <v>24.4</v>
      </c>
      <c r="S1374" t="n">
        <v>17.37</v>
      </c>
      <c r="T1374" t="n">
        <v>1417.63</v>
      </c>
      <c r="U1374" t="n">
        <v>0.71</v>
      </c>
      <c r="V1374" t="n">
        <v>0.75</v>
      </c>
      <c r="W1374" t="n">
        <v>1.14</v>
      </c>
      <c r="X1374" t="n">
        <v>0.08</v>
      </c>
      <c r="Y1374" t="n">
        <v>1</v>
      </c>
      <c r="Z1374" t="n">
        <v>10</v>
      </c>
    </row>
    <row r="1375">
      <c r="A1375" t="n">
        <v>75</v>
      </c>
      <c r="B1375" t="n">
        <v>115</v>
      </c>
      <c r="C1375" t="inlineStr">
        <is>
          <t xml:space="preserve">CONCLUIDO	</t>
        </is>
      </c>
      <c r="D1375" t="n">
        <v>10.3654</v>
      </c>
      <c r="E1375" t="n">
        <v>9.65</v>
      </c>
      <c r="F1375" t="n">
        <v>6.77</v>
      </c>
      <c r="G1375" t="n">
        <v>81.20999999999999</v>
      </c>
      <c r="H1375" t="n">
        <v>1.37</v>
      </c>
      <c r="I1375" t="n">
        <v>5</v>
      </c>
      <c r="J1375" t="n">
        <v>255.57</v>
      </c>
      <c r="K1375" t="n">
        <v>56.94</v>
      </c>
      <c r="L1375" t="n">
        <v>19.75</v>
      </c>
      <c r="M1375" t="n">
        <v>3</v>
      </c>
      <c r="N1375" t="n">
        <v>63.88</v>
      </c>
      <c r="O1375" t="n">
        <v>31754.72</v>
      </c>
      <c r="P1375" t="n">
        <v>95.28</v>
      </c>
      <c r="Q1375" t="n">
        <v>204.15</v>
      </c>
      <c r="R1375" t="n">
        <v>24.18</v>
      </c>
      <c r="S1375" t="n">
        <v>17.37</v>
      </c>
      <c r="T1375" t="n">
        <v>1308.58</v>
      </c>
      <c r="U1375" t="n">
        <v>0.72</v>
      </c>
      <c r="V1375" t="n">
        <v>0.75</v>
      </c>
      <c r="W1375" t="n">
        <v>1.14</v>
      </c>
      <c r="X1375" t="n">
        <v>0.08</v>
      </c>
      <c r="Y1375" t="n">
        <v>1</v>
      </c>
      <c r="Z1375" t="n">
        <v>10</v>
      </c>
    </row>
    <row r="1376">
      <c r="A1376" t="n">
        <v>76</v>
      </c>
      <c r="B1376" t="n">
        <v>115</v>
      </c>
      <c r="C1376" t="inlineStr">
        <is>
          <t xml:space="preserve">CONCLUIDO	</t>
        </is>
      </c>
      <c r="D1376" t="n">
        <v>10.3681</v>
      </c>
      <c r="E1376" t="n">
        <v>9.640000000000001</v>
      </c>
      <c r="F1376" t="n">
        <v>6.76</v>
      </c>
      <c r="G1376" t="n">
        <v>81.18000000000001</v>
      </c>
      <c r="H1376" t="n">
        <v>1.39</v>
      </c>
      <c r="I1376" t="n">
        <v>5</v>
      </c>
      <c r="J1376" t="n">
        <v>256.03</v>
      </c>
      <c r="K1376" t="n">
        <v>56.94</v>
      </c>
      <c r="L1376" t="n">
        <v>20</v>
      </c>
      <c r="M1376" t="n">
        <v>3</v>
      </c>
      <c r="N1376" t="n">
        <v>64.09</v>
      </c>
      <c r="O1376" t="n">
        <v>31811.04</v>
      </c>
      <c r="P1376" t="n">
        <v>94.94</v>
      </c>
      <c r="Q1376" t="n">
        <v>204.14</v>
      </c>
      <c r="R1376" t="n">
        <v>24.11</v>
      </c>
      <c r="S1376" t="n">
        <v>17.37</v>
      </c>
      <c r="T1376" t="n">
        <v>1274.01</v>
      </c>
      <c r="U1376" t="n">
        <v>0.72</v>
      </c>
      <c r="V1376" t="n">
        <v>0.75</v>
      </c>
      <c r="W1376" t="n">
        <v>1.14</v>
      </c>
      <c r="X1376" t="n">
        <v>0.07000000000000001</v>
      </c>
      <c r="Y1376" t="n">
        <v>1</v>
      </c>
      <c r="Z1376" t="n">
        <v>10</v>
      </c>
    </row>
    <row r="1377">
      <c r="A1377" t="n">
        <v>77</v>
      </c>
      <c r="B1377" t="n">
        <v>115</v>
      </c>
      <c r="C1377" t="inlineStr">
        <is>
          <t xml:space="preserve">CONCLUIDO	</t>
        </is>
      </c>
      <c r="D1377" t="n">
        <v>10.3699</v>
      </c>
      <c r="E1377" t="n">
        <v>9.640000000000001</v>
      </c>
      <c r="F1377" t="n">
        <v>6.76</v>
      </c>
      <c r="G1377" t="n">
        <v>81.16</v>
      </c>
      <c r="H1377" t="n">
        <v>1.4</v>
      </c>
      <c r="I1377" t="n">
        <v>5</v>
      </c>
      <c r="J1377" t="n">
        <v>256.49</v>
      </c>
      <c r="K1377" t="n">
        <v>56.94</v>
      </c>
      <c r="L1377" t="n">
        <v>20.25</v>
      </c>
      <c r="M1377" t="n">
        <v>3</v>
      </c>
      <c r="N1377" t="n">
        <v>64.29000000000001</v>
      </c>
      <c r="O1377" t="n">
        <v>31867.44</v>
      </c>
      <c r="P1377" t="n">
        <v>94.63</v>
      </c>
      <c r="Q1377" t="n">
        <v>204.14</v>
      </c>
      <c r="R1377" t="n">
        <v>24.05</v>
      </c>
      <c r="S1377" t="n">
        <v>17.37</v>
      </c>
      <c r="T1377" t="n">
        <v>1242.41</v>
      </c>
      <c r="U1377" t="n">
        <v>0.72</v>
      </c>
      <c r="V1377" t="n">
        <v>0.76</v>
      </c>
      <c r="W1377" t="n">
        <v>1.14</v>
      </c>
      <c r="X1377" t="n">
        <v>0.07000000000000001</v>
      </c>
      <c r="Y1377" t="n">
        <v>1</v>
      </c>
      <c r="Z1377" t="n">
        <v>10</v>
      </c>
    </row>
    <row r="1378">
      <c r="A1378" t="n">
        <v>78</v>
      </c>
      <c r="B1378" t="n">
        <v>115</v>
      </c>
      <c r="C1378" t="inlineStr">
        <is>
          <t xml:space="preserve">CONCLUIDO	</t>
        </is>
      </c>
      <c r="D1378" t="n">
        <v>10.3654</v>
      </c>
      <c r="E1378" t="n">
        <v>9.65</v>
      </c>
      <c r="F1378" t="n">
        <v>6.77</v>
      </c>
      <c r="G1378" t="n">
        <v>81.20999999999999</v>
      </c>
      <c r="H1378" t="n">
        <v>1.42</v>
      </c>
      <c r="I1378" t="n">
        <v>5</v>
      </c>
      <c r="J1378" t="n">
        <v>256.94</v>
      </c>
      <c r="K1378" t="n">
        <v>56.94</v>
      </c>
      <c r="L1378" t="n">
        <v>20.5</v>
      </c>
      <c r="M1378" t="n">
        <v>3</v>
      </c>
      <c r="N1378" t="n">
        <v>64.5</v>
      </c>
      <c r="O1378" t="n">
        <v>31924.04</v>
      </c>
      <c r="P1378" t="n">
        <v>94.29000000000001</v>
      </c>
      <c r="Q1378" t="n">
        <v>204.14</v>
      </c>
      <c r="R1378" t="n">
        <v>24.18</v>
      </c>
      <c r="S1378" t="n">
        <v>17.37</v>
      </c>
      <c r="T1378" t="n">
        <v>1305.17</v>
      </c>
      <c r="U1378" t="n">
        <v>0.72</v>
      </c>
      <c r="V1378" t="n">
        <v>0.75</v>
      </c>
      <c r="W1378" t="n">
        <v>1.14</v>
      </c>
      <c r="X1378" t="n">
        <v>0.08</v>
      </c>
      <c r="Y1378" t="n">
        <v>1</v>
      </c>
      <c r="Z1378" t="n">
        <v>10</v>
      </c>
    </row>
    <row r="1379">
      <c r="A1379" t="n">
        <v>79</v>
      </c>
      <c r="B1379" t="n">
        <v>115</v>
      </c>
      <c r="C1379" t="inlineStr">
        <is>
          <t xml:space="preserve">CONCLUIDO	</t>
        </is>
      </c>
      <c r="D1379" t="n">
        <v>10.3675</v>
      </c>
      <c r="E1379" t="n">
        <v>9.65</v>
      </c>
      <c r="F1379" t="n">
        <v>6.77</v>
      </c>
      <c r="G1379" t="n">
        <v>81.18000000000001</v>
      </c>
      <c r="H1379" t="n">
        <v>1.43</v>
      </c>
      <c r="I1379" t="n">
        <v>5</v>
      </c>
      <c r="J1379" t="n">
        <v>257.4</v>
      </c>
      <c r="K1379" t="n">
        <v>56.94</v>
      </c>
      <c r="L1379" t="n">
        <v>20.75</v>
      </c>
      <c r="M1379" t="n">
        <v>3</v>
      </c>
      <c r="N1379" t="n">
        <v>64.70999999999999</v>
      </c>
      <c r="O1379" t="n">
        <v>31980.59</v>
      </c>
      <c r="P1379" t="n">
        <v>93.95</v>
      </c>
      <c r="Q1379" t="n">
        <v>204.14</v>
      </c>
      <c r="R1379" t="n">
        <v>24.16</v>
      </c>
      <c r="S1379" t="n">
        <v>17.37</v>
      </c>
      <c r="T1379" t="n">
        <v>1298.99</v>
      </c>
      <c r="U1379" t="n">
        <v>0.72</v>
      </c>
      <c r="V1379" t="n">
        <v>0.75</v>
      </c>
      <c r="W1379" t="n">
        <v>1.14</v>
      </c>
      <c r="X1379" t="n">
        <v>0.07000000000000001</v>
      </c>
      <c r="Y1379" t="n">
        <v>1</v>
      </c>
      <c r="Z1379" t="n">
        <v>10</v>
      </c>
    </row>
    <row r="1380">
      <c r="A1380" t="n">
        <v>80</v>
      </c>
      <c r="B1380" t="n">
        <v>115</v>
      </c>
      <c r="C1380" t="inlineStr">
        <is>
          <t xml:space="preserve">CONCLUIDO	</t>
        </is>
      </c>
      <c r="D1380" t="n">
        <v>10.3648</v>
      </c>
      <c r="E1380" t="n">
        <v>9.65</v>
      </c>
      <c r="F1380" t="n">
        <v>6.77</v>
      </c>
      <c r="G1380" t="n">
        <v>81.20999999999999</v>
      </c>
      <c r="H1380" t="n">
        <v>1.45</v>
      </c>
      <c r="I1380" t="n">
        <v>5</v>
      </c>
      <c r="J1380" t="n">
        <v>257.86</v>
      </c>
      <c r="K1380" t="n">
        <v>56.94</v>
      </c>
      <c r="L1380" t="n">
        <v>21</v>
      </c>
      <c r="M1380" t="n">
        <v>3</v>
      </c>
      <c r="N1380" t="n">
        <v>64.92</v>
      </c>
      <c r="O1380" t="n">
        <v>32037.22</v>
      </c>
      <c r="P1380" t="n">
        <v>93.81999999999999</v>
      </c>
      <c r="Q1380" t="n">
        <v>204.16</v>
      </c>
      <c r="R1380" t="n">
        <v>24.25</v>
      </c>
      <c r="S1380" t="n">
        <v>17.37</v>
      </c>
      <c r="T1380" t="n">
        <v>1342.4</v>
      </c>
      <c r="U1380" t="n">
        <v>0.72</v>
      </c>
      <c r="V1380" t="n">
        <v>0.75</v>
      </c>
      <c r="W1380" t="n">
        <v>1.14</v>
      </c>
      <c r="X1380" t="n">
        <v>0.08</v>
      </c>
      <c r="Y1380" t="n">
        <v>1</v>
      </c>
      <c r="Z1380" t="n">
        <v>10</v>
      </c>
    </row>
    <row r="1381">
      <c r="A1381" t="n">
        <v>81</v>
      </c>
      <c r="B1381" t="n">
        <v>115</v>
      </c>
      <c r="C1381" t="inlineStr">
        <is>
          <t xml:space="preserve">CONCLUIDO	</t>
        </is>
      </c>
      <c r="D1381" t="n">
        <v>10.3651</v>
      </c>
      <c r="E1381" t="n">
        <v>9.65</v>
      </c>
      <c r="F1381" t="n">
        <v>6.77</v>
      </c>
      <c r="G1381" t="n">
        <v>81.20999999999999</v>
      </c>
      <c r="H1381" t="n">
        <v>1.46</v>
      </c>
      <c r="I1381" t="n">
        <v>5</v>
      </c>
      <c r="J1381" t="n">
        <v>258.32</v>
      </c>
      <c r="K1381" t="n">
        <v>56.94</v>
      </c>
      <c r="L1381" t="n">
        <v>21.25</v>
      </c>
      <c r="M1381" t="n">
        <v>3</v>
      </c>
      <c r="N1381" t="n">
        <v>65.13</v>
      </c>
      <c r="O1381" t="n">
        <v>32093.94</v>
      </c>
      <c r="P1381" t="n">
        <v>93.75</v>
      </c>
      <c r="Q1381" t="n">
        <v>204.14</v>
      </c>
      <c r="R1381" t="n">
        <v>24.27</v>
      </c>
      <c r="S1381" t="n">
        <v>17.37</v>
      </c>
      <c r="T1381" t="n">
        <v>1353.15</v>
      </c>
      <c r="U1381" t="n">
        <v>0.72</v>
      </c>
      <c r="V1381" t="n">
        <v>0.75</v>
      </c>
      <c r="W1381" t="n">
        <v>1.14</v>
      </c>
      <c r="X1381" t="n">
        <v>0.08</v>
      </c>
      <c r="Y1381" t="n">
        <v>1</v>
      </c>
      <c r="Z1381" t="n">
        <v>10</v>
      </c>
    </row>
    <row r="1382">
      <c r="A1382" t="n">
        <v>82</v>
      </c>
      <c r="B1382" t="n">
        <v>115</v>
      </c>
      <c r="C1382" t="inlineStr">
        <is>
          <t xml:space="preserve">CONCLUIDO	</t>
        </is>
      </c>
      <c r="D1382" t="n">
        <v>10.3567</v>
      </c>
      <c r="E1382" t="n">
        <v>9.66</v>
      </c>
      <c r="F1382" t="n">
        <v>6.78</v>
      </c>
      <c r="G1382" t="n">
        <v>81.3</v>
      </c>
      <c r="H1382" t="n">
        <v>1.48</v>
      </c>
      <c r="I1382" t="n">
        <v>5</v>
      </c>
      <c r="J1382" t="n">
        <v>258.78</v>
      </c>
      <c r="K1382" t="n">
        <v>56.94</v>
      </c>
      <c r="L1382" t="n">
        <v>21.5</v>
      </c>
      <c r="M1382" t="n">
        <v>3</v>
      </c>
      <c r="N1382" t="n">
        <v>65.34</v>
      </c>
      <c r="O1382" t="n">
        <v>32150.72</v>
      </c>
      <c r="P1382" t="n">
        <v>93.7</v>
      </c>
      <c r="Q1382" t="n">
        <v>204.14</v>
      </c>
      <c r="R1382" t="n">
        <v>24.42</v>
      </c>
      <c r="S1382" t="n">
        <v>17.37</v>
      </c>
      <c r="T1382" t="n">
        <v>1427.84</v>
      </c>
      <c r="U1382" t="n">
        <v>0.71</v>
      </c>
      <c r="V1382" t="n">
        <v>0.75</v>
      </c>
      <c r="W1382" t="n">
        <v>1.15</v>
      </c>
      <c r="X1382" t="n">
        <v>0.08</v>
      </c>
      <c r="Y1382" t="n">
        <v>1</v>
      </c>
      <c r="Z1382" t="n">
        <v>10</v>
      </c>
    </row>
    <row r="1383">
      <c r="A1383" t="n">
        <v>83</v>
      </c>
      <c r="B1383" t="n">
        <v>115</v>
      </c>
      <c r="C1383" t="inlineStr">
        <is>
          <t xml:space="preserve">CONCLUIDO	</t>
        </is>
      </c>
      <c r="D1383" t="n">
        <v>10.3645</v>
      </c>
      <c r="E1383" t="n">
        <v>9.65</v>
      </c>
      <c r="F1383" t="n">
        <v>6.77</v>
      </c>
      <c r="G1383" t="n">
        <v>81.22</v>
      </c>
      <c r="H1383" t="n">
        <v>1.49</v>
      </c>
      <c r="I1383" t="n">
        <v>5</v>
      </c>
      <c r="J1383" t="n">
        <v>259.24</v>
      </c>
      <c r="K1383" t="n">
        <v>56.94</v>
      </c>
      <c r="L1383" t="n">
        <v>21.75</v>
      </c>
      <c r="M1383" t="n">
        <v>3</v>
      </c>
      <c r="N1383" t="n">
        <v>65.55</v>
      </c>
      <c r="O1383" t="n">
        <v>32207.59</v>
      </c>
      <c r="P1383" t="n">
        <v>93.20999999999999</v>
      </c>
      <c r="Q1383" t="n">
        <v>204.14</v>
      </c>
      <c r="R1383" t="n">
        <v>24.24</v>
      </c>
      <c r="S1383" t="n">
        <v>17.37</v>
      </c>
      <c r="T1383" t="n">
        <v>1337.64</v>
      </c>
      <c r="U1383" t="n">
        <v>0.72</v>
      </c>
      <c r="V1383" t="n">
        <v>0.75</v>
      </c>
      <c r="W1383" t="n">
        <v>1.14</v>
      </c>
      <c r="X1383" t="n">
        <v>0.08</v>
      </c>
      <c r="Y1383" t="n">
        <v>1</v>
      </c>
      <c r="Z1383" t="n">
        <v>10</v>
      </c>
    </row>
    <row r="1384">
      <c r="A1384" t="n">
        <v>84</v>
      </c>
      <c r="B1384" t="n">
        <v>115</v>
      </c>
      <c r="C1384" t="inlineStr">
        <is>
          <t xml:space="preserve">CONCLUIDO	</t>
        </is>
      </c>
      <c r="D1384" t="n">
        <v>10.3696</v>
      </c>
      <c r="E1384" t="n">
        <v>9.640000000000001</v>
      </c>
      <c r="F1384" t="n">
        <v>6.76</v>
      </c>
      <c r="G1384" t="n">
        <v>81.16</v>
      </c>
      <c r="H1384" t="n">
        <v>1.51</v>
      </c>
      <c r="I1384" t="n">
        <v>5</v>
      </c>
      <c r="J1384" t="n">
        <v>259.71</v>
      </c>
      <c r="K1384" t="n">
        <v>56.94</v>
      </c>
      <c r="L1384" t="n">
        <v>22</v>
      </c>
      <c r="M1384" t="n">
        <v>3</v>
      </c>
      <c r="N1384" t="n">
        <v>65.76000000000001</v>
      </c>
      <c r="O1384" t="n">
        <v>32264.54</v>
      </c>
      <c r="P1384" t="n">
        <v>92.76000000000001</v>
      </c>
      <c r="Q1384" t="n">
        <v>204.14</v>
      </c>
      <c r="R1384" t="n">
        <v>24.11</v>
      </c>
      <c r="S1384" t="n">
        <v>17.37</v>
      </c>
      <c r="T1384" t="n">
        <v>1270.51</v>
      </c>
      <c r="U1384" t="n">
        <v>0.72</v>
      </c>
      <c r="V1384" t="n">
        <v>0.76</v>
      </c>
      <c r="W1384" t="n">
        <v>1.14</v>
      </c>
      <c r="X1384" t="n">
        <v>0.07000000000000001</v>
      </c>
      <c r="Y1384" t="n">
        <v>1</v>
      </c>
      <c r="Z1384" t="n">
        <v>10</v>
      </c>
    </row>
    <row r="1385">
      <c r="A1385" t="n">
        <v>85</v>
      </c>
      <c r="B1385" t="n">
        <v>115</v>
      </c>
      <c r="C1385" t="inlineStr">
        <is>
          <t xml:space="preserve">CONCLUIDO	</t>
        </is>
      </c>
      <c r="D1385" t="n">
        <v>10.4384</v>
      </c>
      <c r="E1385" t="n">
        <v>9.58</v>
      </c>
      <c r="F1385" t="n">
        <v>6.74</v>
      </c>
      <c r="G1385" t="n">
        <v>101.15</v>
      </c>
      <c r="H1385" t="n">
        <v>1.52</v>
      </c>
      <c r="I1385" t="n">
        <v>4</v>
      </c>
      <c r="J1385" t="n">
        <v>260.17</v>
      </c>
      <c r="K1385" t="n">
        <v>56.94</v>
      </c>
      <c r="L1385" t="n">
        <v>22.25</v>
      </c>
      <c r="M1385" t="n">
        <v>2</v>
      </c>
      <c r="N1385" t="n">
        <v>65.98</v>
      </c>
      <c r="O1385" t="n">
        <v>32321.56</v>
      </c>
      <c r="P1385" t="n">
        <v>92.33</v>
      </c>
      <c r="Q1385" t="n">
        <v>204.14</v>
      </c>
      <c r="R1385" t="n">
        <v>23.45</v>
      </c>
      <c r="S1385" t="n">
        <v>17.37</v>
      </c>
      <c r="T1385" t="n">
        <v>948.58</v>
      </c>
      <c r="U1385" t="n">
        <v>0.74</v>
      </c>
      <c r="V1385" t="n">
        <v>0.76</v>
      </c>
      <c r="W1385" t="n">
        <v>1.14</v>
      </c>
      <c r="X1385" t="n">
        <v>0.05</v>
      </c>
      <c r="Y1385" t="n">
        <v>1</v>
      </c>
      <c r="Z1385" t="n">
        <v>10</v>
      </c>
    </row>
    <row r="1386">
      <c r="A1386" t="n">
        <v>86</v>
      </c>
      <c r="B1386" t="n">
        <v>115</v>
      </c>
      <c r="C1386" t="inlineStr">
        <is>
          <t xml:space="preserve">CONCLUIDO	</t>
        </is>
      </c>
      <c r="D1386" t="n">
        <v>10.4384</v>
      </c>
      <c r="E1386" t="n">
        <v>9.58</v>
      </c>
      <c r="F1386" t="n">
        <v>6.74</v>
      </c>
      <c r="G1386" t="n">
        <v>101.15</v>
      </c>
      <c r="H1386" t="n">
        <v>1.54</v>
      </c>
      <c r="I1386" t="n">
        <v>4</v>
      </c>
      <c r="J1386" t="n">
        <v>260.63</v>
      </c>
      <c r="K1386" t="n">
        <v>56.94</v>
      </c>
      <c r="L1386" t="n">
        <v>22.5</v>
      </c>
      <c r="M1386" t="n">
        <v>2</v>
      </c>
      <c r="N1386" t="n">
        <v>66.19</v>
      </c>
      <c r="O1386" t="n">
        <v>32378.67</v>
      </c>
      <c r="P1386" t="n">
        <v>92.47</v>
      </c>
      <c r="Q1386" t="n">
        <v>204.14</v>
      </c>
      <c r="R1386" t="n">
        <v>23.47</v>
      </c>
      <c r="S1386" t="n">
        <v>17.37</v>
      </c>
      <c r="T1386" t="n">
        <v>954.96</v>
      </c>
      <c r="U1386" t="n">
        <v>0.74</v>
      </c>
      <c r="V1386" t="n">
        <v>0.76</v>
      </c>
      <c r="W1386" t="n">
        <v>1.14</v>
      </c>
      <c r="X1386" t="n">
        <v>0.05</v>
      </c>
      <c r="Y1386" t="n">
        <v>1</v>
      </c>
      <c r="Z1386" t="n">
        <v>10</v>
      </c>
    </row>
    <row r="1387">
      <c r="A1387" t="n">
        <v>87</v>
      </c>
      <c r="B1387" t="n">
        <v>115</v>
      </c>
      <c r="C1387" t="inlineStr">
        <is>
          <t xml:space="preserve">CONCLUIDO	</t>
        </is>
      </c>
      <c r="D1387" t="n">
        <v>10.4324</v>
      </c>
      <c r="E1387" t="n">
        <v>9.59</v>
      </c>
      <c r="F1387" t="n">
        <v>6.75</v>
      </c>
      <c r="G1387" t="n">
        <v>101.24</v>
      </c>
      <c r="H1387" t="n">
        <v>1.55</v>
      </c>
      <c r="I1387" t="n">
        <v>4</v>
      </c>
      <c r="J1387" t="n">
        <v>261.09</v>
      </c>
      <c r="K1387" t="n">
        <v>56.94</v>
      </c>
      <c r="L1387" t="n">
        <v>22.75</v>
      </c>
      <c r="M1387" t="n">
        <v>2</v>
      </c>
      <c r="N1387" t="n">
        <v>66.40000000000001</v>
      </c>
      <c r="O1387" t="n">
        <v>32435.86</v>
      </c>
      <c r="P1387" t="n">
        <v>92.72</v>
      </c>
      <c r="Q1387" t="n">
        <v>204.14</v>
      </c>
      <c r="R1387" t="n">
        <v>23.64</v>
      </c>
      <c r="S1387" t="n">
        <v>17.37</v>
      </c>
      <c r="T1387" t="n">
        <v>1044.66</v>
      </c>
      <c r="U1387" t="n">
        <v>0.73</v>
      </c>
      <c r="V1387" t="n">
        <v>0.76</v>
      </c>
      <c r="W1387" t="n">
        <v>1.14</v>
      </c>
      <c r="X1387" t="n">
        <v>0.06</v>
      </c>
      <c r="Y1387" t="n">
        <v>1</v>
      </c>
      <c r="Z1387" t="n">
        <v>10</v>
      </c>
    </row>
    <row r="1388">
      <c r="A1388" t="n">
        <v>88</v>
      </c>
      <c r="B1388" t="n">
        <v>115</v>
      </c>
      <c r="C1388" t="inlineStr">
        <is>
          <t xml:space="preserve">CONCLUIDO	</t>
        </is>
      </c>
      <c r="D1388" t="n">
        <v>10.4327</v>
      </c>
      <c r="E1388" t="n">
        <v>9.59</v>
      </c>
      <c r="F1388" t="n">
        <v>6.75</v>
      </c>
      <c r="G1388" t="n">
        <v>101.23</v>
      </c>
      <c r="H1388" t="n">
        <v>1.56</v>
      </c>
      <c r="I1388" t="n">
        <v>4</v>
      </c>
      <c r="J1388" t="n">
        <v>261.56</v>
      </c>
      <c r="K1388" t="n">
        <v>56.94</v>
      </c>
      <c r="L1388" t="n">
        <v>23</v>
      </c>
      <c r="M1388" t="n">
        <v>2</v>
      </c>
      <c r="N1388" t="n">
        <v>66.62</v>
      </c>
      <c r="O1388" t="n">
        <v>32493.12</v>
      </c>
      <c r="P1388" t="n">
        <v>92.83</v>
      </c>
      <c r="Q1388" t="n">
        <v>204.14</v>
      </c>
      <c r="R1388" t="n">
        <v>23.66</v>
      </c>
      <c r="S1388" t="n">
        <v>17.37</v>
      </c>
      <c r="T1388" t="n">
        <v>1051.12</v>
      </c>
      <c r="U1388" t="n">
        <v>0.73</v>
      </c>
      <c r="V1388" t="n">
        <v>0.76</v>
      </c>
      <c r="W1388" t="n">
        <v>1.14</v>
      </c>
      <c r="X1388" t="n">
        <v>0.06</v>
      </c>
      <c r="Y1388" t="n">
        <v>1</v>
      </c>
      <c r="Z1388" t="n">
        <v>10</v>
      </c>
    </row>
    <row r="1389">
      <c r="A1389" t="n">
        <v>89</v>
      </c>
      <c r="B1389" t="n">
        <v>115</v>
      </c>
      <c r="C1389" t="inlineStr">
        <is>
          <t xml:space="preserve">CONCLUIDO	</t>
        </is>
      </c>
      <c r="D1389" t="n">
        <v>10.4312</v>
      </c>
      <c r="E1389" t="n">
        <v>9.59</v>
      </c>
      <c r="F1389" t="n">
        <v>6.75</v>
      </c>
      <c r="G1389" t="n">
        <v>101.25</v>
      </c>
      <c r="H1389" t="n">
        <v>1.58</v>
      </c>
      <c r="I1389" t="n">
        <v>4</v>
      </c>
      <c r="J1389" t="n">
        <v>262.02</v>
      </c>
      <c r="K1389" t="n">
        <v>56.94</v>
      </c>
      <c r="L1389" t="n">
        <v>23.25</v>
      </c>
      <c r="M1389" t="n">
        <v>2</v>
      </c>
      <c r="N1389" t="n">
        <v>66.83</v>
      </c>
      <c r="O1389" t="n">
        <v>32550.47</v>
      </c>
      <c r="P1389" t="n">
        <v>92.92</v>
      </c>
      <c r="Q1389" t="n">
        <v>204.14</v>
      </c>
      <c r="R1389" t="n">
        <v>23.69</v>
      </c>
      <c r="S1389" t="n">
        <v>17.37</v>
      </c>
      <c r="T1389" t="n">
        <v>1066.02</v>
      </c>
      <c r="U1389" t="n">
        <v>0.73</v>
      </c>
      <c r="V1389" t="n">
        <v>0.76</v>
      </c>
      <c r="W1389" t="n">
        <v>1.14</v>
      </c>
      <c r="X1389" t="n">
        <v>0.06</v>
      </c>
      <c r="Y1389" t="n">
        <v>1</v>
      </c>
      <c r="Z1389" t="n">
        <v>10</v>
      </c>
    </row>
    <row r="1390">
      <c r="A1390" t="n">
        <v>90</v>
      </c>
      <c r="B1390" t="n">
        <v>115</v>
      </c>
      <c r="C1390" t="inlineStr">
        <is>
          <t xml:space="preserve">CONCLUIDO	</t>
        </is>
      </c>
      <c r="D1390" t="n">
        <v>10.4309</v>
      </c>
      <c r="E1390" t="n">
        <v>9.59</v>
      </c>
      <c r="F1390" t="n">
        <v>6.75</v>
      </c>
      <c r="G1390" t="n">
        <v>101.26</v>
      </c>
      <c r="H1390" t="n">
        <v>1.59</v>
      </c>
      <c r="I1390" t="n">
        <v>4</v>
      </c>
      <c r="J1390" t="n">
        <v>262.49</v>
      </c>
      <c r="K1390" t="n">
        <v>56.94</v>
      </c>
      <c r="L1390" t="n">
        <v>23.5</v>
      </c>
      <c r="M1390" t="n">
        <v>2</v>
      </c>
      <c r="N1390" t="n">
        <v>67.05</v>
      </c>
      <c r="O1390" t="n">
        <v>32607.89</v>
      </c>
      <c r="P1390" t="n">
        <v>93.09</v>
      </c>
      <c r="Q1390" t="n">
        <v>204.14</v>
      </c>
      <c r="R1390" t="n">
        <v>23.68</v>
      </c>
      <c r="S1390" t="n">
        <v>17.37</v>
      </c>
      <c r="T1390" t="n">
        <v>1060.08</v>
      </c>
      <c r="U1390" t="n">
        <v>0.73</v>
      </c>
      <c r="V1390" t="n">
        <v>0.76</v>
      </c>
      <c r="W1390" t="n">
        <v>1.14</v>
      </c>
      <c r="X1390" t="n">
        <v>0.06</v>
      </c>
      <c r="Y1390" t="n">
        <v>1</v>
      </c>
      <c r="Z1390" t="n">
        <v>10</v>
      </c>
    </row>
    <row r="1391">
      <c r="A1391" t="n">
        <v>91</v>
      </c>
      <c r="B1391" t="n">
        <v>115</v>
      </c>
      <c r="C1391" t="inlineStr">
        <is>
          <t xml:space="preserve">CONCLUIDO	</t>
        </is>
      </c>
      <c r="D1391" t="n">
        <v>10.4327</v>
      </c>
      <c r="E1391" t="n">
        <v>9.59</v>
      </c>
      <c r="F1391" t="n">
        <v>6.75</v>
      </c>
      <c r="G1391" t="n">
        <v>101.23</v>
      </c>
      <c r="H1391" t="n">
        <v>1.61</v>
      </c>
      <c r="I1391" t="n">
        <v>4</v>
      </c>
      <c r="J1391" t="n">
        <v>262.96</v>
      </c>
      <c r="K1391" t="n">
        <v>56.94</v>
      </c>
      <c r="L1391" t="n">
        <v>23.75</v>
      </c>
      <c r="M1391" t="n">
        <v>2</v>
      </c>
      <c r="N1391" t="n">
        <v>67.26000000000001</v>
      </c>
      <c r="O1391" t="n">
        <v>32665.4</v>
      </c>
      <c r="P1391" t="n">
        <v>93.18000000000001</v>
      </c>
      <c r="Q1391" t="n">
        <v>204.14</v>
      </c>
      <c r="R1391" t="n">
        <v>23.59</v>
      </c>
      <c r="S1391" t="n">
        <v>17.37</v>
      </c>
      <c r="T1391" t="n">
        <v>1015.23</v>
      </c>
      <c r="U1391" t="n">
        <v>0.74</v>
      </c>
      <c r="V1391" t="n">
        <v>0.76</v>
      </c>
      <c r="W1391" t="n">
        <v>1.14</v>
      </c>
      <c r="X1391" t="n">
        <v>0.06</v>
      </c>
      <c r="Y1391" t="n">
        <v>1</v>
      </c>
      <c r="Z1391" t="n">
        <v>10</v>
      </c>
    </row>
    <row r="1392">
      <c r="A1392" t="n">
        <v>92</v>
      </c>
      <c r="B1392" t="n">
        <v>115</v>
      </c>
      <c r="C1392" t="inlineStr">
        <is>
          <t xml:space="preserve">CONCLUIDO	</t>
        </is>
      </c>
      <c r="D1392" t="n">
        <v>10.4399</v>
      </c>
      <c r="E1392" t="n">
        <v>9.58</v>
      </c>
      <c r="F1392" t="n">
        <v>6.74</v>
      </c>
      <c r="G1392" t="n">
        <v>101.13</v>
      </c>
      <c r="H1392" t="n">
        <v>1.62</v>
      </c>
      <c r="I1392" t="n">
        <v>4</v>
      </c>
      <c r="J1392" t="n">
        <v>263.42</v>
      </c>
      <c r="K1392" t="n">
        <v>56.94</v>
      </c>
      <c r="L1392" t="n">
        <v>24</v>
      </c>
      <c r="M1392" t="n">
        <v>2</v>
      </c>
      <c r="N1392" t="n">
        <v>67.48</v>
      </c>
      <c r="O1392" t="n">
        <v>32722.99</v>
      </c>
      <c r="P1392" t="n">
        <v>93.17</v>
      </c>
      <c r="Q1392" t="n">
        <v>204.14</v>
      </c>
      <c r="R1392" t="n">
        <v>23.41</v>
      </c>
      <c r="S1392" t="n">
        <v>17.37</v>
      </c>
      <c r="T1392" t="n">
        <v>928.04</v>
      </c>
      <c r="U1392" t="n">
        <v>0.74</v>
      </c>
      <c r="V1392" t="n">
        <v>0.76</v>
      </c>
      <c r="W1392" t="n">
        <v>1.14</v>
      </c>
      <c r="X1392" t="n">
        <v>0.05</v>
      </c>
      <c r="Y1392" t="n">
        <v>1</v>
      </c>
      <c r="Z1392" t="n">
        <v>10</v>
      </c>
    </row>
    <row r="1393">
      <c r="A1393" t="n">
        <v>93</v>
      </c>
      <c r="B1393" t="n">
        <v>115</v>
      </c>
      <c r="C1393" t="inlineStr">
        <is>
          <t xml:space="preserve">CONCLUIDO	</t>
        </is>
      </c>
      <c r="D1393" t="n">
        <v>10.436</v>
      </c>
      <c r="E1393" t="n">
        <v>9.58</v>
      </c>
      <c r="F1393" t="n">
        <v>6.75</v>
      </c>
      <c r="G1393" t="n">
        <v>101.19</v>
      </c>
      <c r="H1393" t="n">
        <v>1.64</v>
      </c>
      <c r="I1393" t="n">
        <v>4</v>
      </c>
      <c r="J1393" t="n">
        <v>263.89</v>
      </c>
      <c r="K1393" t="n">
        <v>56.94</v>
      </c>
      <c r="L1393" t="n">
        <v>24.25</v>
      </c>
      <c r="M1393" t="n">
        <v>2</v>
      </c>
      <c r="N1393" t="n">
        <v>67.7</v>
      </c>
      <c r="O1393" t="n">
        <v>32780.66</v>
      </c>
      <c r="P1393" t="n">
        <v>93.2</v>
      </c>
      <c r="Q1393" t="n">
        <v>204.14</v>
      </c>
      <c r="R1393" t="n">
        <v>23.53</v>
      </c>
      <c r="S1393" t="n">
        <v>17.37</v>
      </c>
      <c r="T1393" t="n">
        <v>988.29</v>
      </c>
      <c r="U1393" t="n">
        <v>0.74</v>
      </c>
      <c r="V1393" t="n">
        <v>0.76</v>
      </c>
      <c r="W1393" t="n">
        <v>1.14</v>
      </c>
      <c r="X1393" t="n">
        <v>0.05</v>
      </c>
      <c r="Y1393" t="n">
        <v>1</v>
      </c>
      <c r="Z1393" t="n">
        <v>10</v>
      </c>
    </row>
    <row r="1394">
      <c r="A1394" t="n">
        <v>94</v>
      </c>
      <c r="B1394" t="n">
        <v>115</v>
      </c>
      <c r="C1394" t="inlineStr">
        <is>
          <t xml:space="preserve">CONCLUIDO	</t>
        </is>
      </c>
      <c r="D1394" t="n">
        <v>10.4351</v>
      </c>
      <c r="E1394" t="n">
        <v>9.58</v>
      </c>
      <c r="F1394" t="n">
        <v>6.75</v>
      </c>
      <c r="G1394" t="n">
        <v>101.2</v>
      </c>
      <c r="H1394" t="n">
        <v>1.65</v>
      </c>
      <c r="I1394" t="n">
        <v>4</v>
      </c>
      <c r="J1394" t="n">
        <v>264.36</v>
      </c>
      <c r="K1394" t="n">
        <v>56.94</v>
      </c>
      <c r="L1394" t="n">
        <v>24.5</v>
      </c>
      <c r="M1394" t="n">
        <v>2</v>
      </c>
      <c r="N1394" t="n">
        <v>67.92</v>
      </c>
      <c r="O1394" t="n">
        <v>32838.42</v>
      </c>
      <c r="P1394" t="n">
        <v>93.13</v>
      </c>
      <c r="Q1394" t="n">
        <v>204.15</v>
      </c>
      <c r="R1394" t="n">
        <v>23.56</v>
      </c>
      <c r="S1394" t="n">
        <v>17.37</v>
      </c>
      <c r="T1394" t="n">
        <v>1002.83</v>
      </c>
      <c r="U1394" t="n">
        <v>0.74</v>
      </c>
      <c r="V1394" t="n">
        <v>0.76</v>
      </c>
      <c r="W1394" t="n">
        <v>1.14</v>
      </c>
      <c r="X1394" t="n">
        <v>0.06</v>
      </c>
      <c r="Y1394" t="n">
        <v>1</v>
      </c>
      <c r="Z1394" t="n">
        <v>10</v>
      </c>
    </row>
    <row r="1395">
      <c r="A1395" t="n">
        <v>95</v>
      </c>
      <c r="B1395" t="n">
        <v>115</v>
      </c>
      <c r="C1395" t="inlineStr">
        <is>
          <t xml:space="preserve">CONCLUIDO	</t>
        </is>
      </c>
      <c r="D1395" t="n">
        <v>10.429</v>
      </c>
      <c r="E1395" t="n">
        <v>9.59</v>
      </c>
      <c r="F1395" t="n">
        <v>6.75</v>
      </c>
      <c r="G1395" t="n">
        <v>101.28</v>
      </c>
      <c r="H1395" t="n">
        <v>1.66</v>
      </c>
      <c r="I1395" t="n">
        <v>4</v>
      </c>
      <c r="J1395" t="n">
        <v>264.83</v>
      </c>
      <c r="K1395" t="n">
        <v>56.94</v>
      </c>
      <c r="L1395" t="n">
        <v>24.75</v>
      </c>
      <c r="M1395" t="n">
        <v>2</v>
      </c>
      <c r="N1395" t="n">
        <v>68.13</v>
      </c>
      <c r="O1395" t="n">
        <v>32896.26</v>
      </c>
      <c r="P1395" t="n">
        <v>93.18000000000001</v>
      </c>
      <c r="Q1395" t="n">
        <v>204.15</v>
      </c>
      <c r="R1395" t="n">
        <v>23.74</v>
      </c>
      <c r="S1395" t="n">
        <v>17.37</v>
      </c>
      <c r="T1395" t="n">
        <v>1094.1</v>
      </c>
      <c r="U1395" t="n">
        <v>0.73</v>
      </c>
      <c r="V1395" t="n">
        <v>0.76</v>
      </c>
      <c r="W1395" t="n">
        <v>1.14</v>
      </c>
      <c r="X1395" t="n">
        <v>0.06</v>
      </c>
      <c r="Y1395" t="n">
        <v>1</v>
      </c>
      <c r="Z1395" t="n">
        <v>10</v>
      </c>
    </row>
    <row r="1396">
      <c r="A1396" t="n">
        <v>96</v>
      </c>
      <c r="B1396" t="n">
        <v>115</v>
      </c>
      <c r="C1396" t="inlineStr">
        <is>
          <t xml:space="preserve">CONCLUIDO	</t>
        </is>
      </c>
      <c r="D1396" t="n">
        <v>10.4321</v>
      </c>
      <c r="E1396" t="n">
        <v>9.59</v>
      </c>
      <c r="F1396" t="n">
        <v>6.75</v>
      </c>
      <c r="G1396" t="n">
        <v>101.24</v>
      </c>
      <c r="H1396" t="n">
        <v>1.68</v>
      </c>
      <c r="I1396" t="n">
        <v>4</v>
      </c>
      <c r="J1396" t="n">
        <v>265.3</v>
      </c>
      <c r="K1396" t="n">
        <v>56.94</v>
      </c>
      <c r="L1396" t="n">
        <v>25</v>
      </c>
      <c r="M1396" t="n">
        <v>2</v>
      </c>
      <c r="N1396" t="n">
        <v>68.34999999999999</v>
      </c>
      <c r="O1396" t="n">
        <v>32954.18</v>
      </c>
      <c r="P1396" t="n">
        <v>93.06</v>
      </c>
      <c r="Q1396" t="n">
        <v>204.14</v>
      </c>
      <c r="R1396" t="n">
        <v>23.73</v>
      </c>
      <c r="S1396" t="n">
        <v>17.37</v>
      </c>
      <c r="T1396" t="n">
        <v>1085.37</v>
      </c>
      <c r="U1396" t="n">
        <v>0.73</v>
      </c>
      <c r="V1396" t="n">
        <v>0.76</v>
      </c>
      <c r="W1396" t="n">
        <v>1.14</v>
      </c>
      <c r="X1396" t="n">
        <v>0.06</v>
      </c>
      <c r="Y1396" t="n">
        <v>1</v>
      </c>
      <c r="Z1396" t="n">
        <v>10</v>
      </c>
    </row>
    <row r="1397">
      <c r="A1397" t="n">
        <v>97</v>
      </c>
      <c r="B1397" t="n">
        <v>115</v>
      </c>
      <c r="C1397" t="inlineStr">
        <is>
          <t xml:space="preserve">CONCLUIDO	</t>
        </is>
      </c>
      <c r="D1397" t="n">
        <v>10.4324</v>
      </c>
      <c r="E1397" t="n">
        <v>9.59</v>
      </c>
      <c r="F1397" t="n">
        <v>6.75</v>
      </c>
      <c r="G1397" t="n">
        <v>101.24</v>
      </c>
      <c r="H1397" t="n">
        <v>1.69</v>
      </c>
      <c r="I1397" t="n">
        <v>4</v>
      </c>
      <c r="J1397" t="n">
        <v>265.77</v>
      </c>
      <c r="K1397" t="n">
        <v>56.94</v>
      </c>
      <c r="L1397" t="n">
        <v>25.25</v>
      </c>
      <c r="M1397" t="n">
        <v>2</v>
      </c>
      <c r="N1397" t="n">
        <v>68.56999999999999</v>
      </c>
      <c r="O1397" t="n">
        <v>33012.18</v>
      </c>
      <c r="P1397" t="n">
        <v>93.03</v>
      </c>
      <c r="Q1397" t="n">
        <v>204.15</v>
      </c>
      <c r="R1397" t="n">
        <v>23.66</v>
      </c>
      <c r="S1397" t="n">
        <v>17.37</v>
      </c>
      <c r="T1397" t="n">
        <v>1052.93</v>
      </c>
      <c r="U1397" t="n">
        <v>0.73</v>
      </c>
      <c r="V1397" t="n">
        <v>0.76</v>
      </c>
      <c r="W1397" t="n">
        <v>1.14</v>
      </c>
      <c r="X1397" t="n">
        <v>0.06</v>
      </c>
      <c r="Y1397" t="n">
        <v>1</v>
      </c>
      <c r="Z1397" t="n">
        <v>10</v>
      </c>
    </row>
    <row r="1398">
      <c r="A1398" t="n">
        <v>98</v>
      </c>
      <c r="B1398" t="n">
        <v>115</v>
      </c>
      <c r="C1398" t="inlineStr">
        <is>
          <t xml:space="preserve">CONCLUIDO	</t>
        </is>
      </c>
      <c r="D1398" t="n">
        <v>10.4354</v>
      </c>
      <c r="E1398" t="n">
        <v>9.58</v>
      </c>
      <c r="F1398" t="n">
        <v>6.75</v>
      </c>
      <c r="G1398" t="n">
        <v>101.2</v>
      </c>
      <c r="H1398" t="n">
        <v>1.7</v>
      </c>
      <c r="I1398" t="n">
        <v>4</v>
      </c>
      <c r="J1398" t="n">
        <v>266.24</v>
      </c>
      <c r="K1398" t="n">
        <v>56.94</v>
      </c>
      <c r="L1398" t="n">
        <v>25.5</v>
      </c>
      <c r="M1398" t="n">
        <v>2</v>
      </c>
      <c r="N1398" t="n">
        <v>68.8</v>
      </c>
      <c r="O1398" t="n">
        <v>33070.26</v>
      </c>
      <c r="P1398" t="n">
        <v>92.81999999999999</v>
      </c>
      <c r="Q1398" t="n">
        <v>204.14</v>
      </c>
      <c r="R1398" t="n">
        <v>23.55</v>
      </c>
      <c r="S1398" t="n">
        <v>17.37</v>
      </c>
      <c r="T1398" t="n">
        <v>997.4400000000001</v>
      </c>
      <c r="U1398" t="n">
        <v>0.74</v>
      </c>
      <c r="V1398" t="n">
        <v>0.76</v>
      </c>
      <c r="W1398" t="n">
        <v>1.14</v>
      </c>
      <c r="X1398" t="n">
        <v>0.06</v>
      </c>
      <c r="Y1398" t="n">
        <v>1</v>
      </c>
      <c r="Z1398" t="n">
        <v>10</v>
      </c>
    </row>
    <row r="1399">
      <c r="A1399" t="n">
        <v>99</v>
      </c>
      <c r="B1399" t="n">
        <v>115</v>
      </c>
      <c r="C1399" t="inlineStr">
        <is>
          <t xml:space="preserve">CONCLUIDO	</t>
        </is>
      </c>
      <c r="D1399" t="n">
        <v>10.4363</v>
      </c>
      <c r="E1399" t="n">
        <v>9.58</v>
      </c>
      <c r="F1399" t="n">
        <v>6.75</v>
      </c>
      <c r="G1399" t="n">
        <v>101.18</v>
      </c>
      <c r="H1399" t="n">
        <v>1.72</v>
      </c>
      <c r="I1399" t="n">
        <v>4</v>
      </c>
      <c r="J1399" t="n">
        <v>266.71</v>
      </c>
      <c r="K1399" t="n">
        <v>56.94</v>
      </c>
      <c r="L1399" t="n">
        <v>25.75</v>
      </c>
      <c r="M1399" t="n">
        <v>2</v>
      </c>
      <c r="N1399" t="n">
        <v>69.02</v>
      </c>
      <c r="O1399" t="n">
        <v>33128.44</v>
      </c>
      <c r="P1399" t="n">
        <v>92.8</v>
      </c>
      <c r="Q1399" t="n">
        <v>204.14</v>
      </c>
      <c r="R1399" t="n">
        <v>23.54</v>
      </c>
      <c r="S1399" t="n">
        <v>17.37</v>
      </c>
      <c r="T1399" t="n">
        <v>990.16</v>
      </c>
      <c r="U1399" t="n">
        <v>0.74</v>
      </c>
      <c r="V1399" t="n">
        <v>0.76</v>
      </c>
      <c r="W1399" t="n">
        <v>1.14</v>
      </c>
      <c r="X1399" t="n">
        <v>0.05</v>
      </c>
      <c r="Y1399" t="n">
        <v>1</v>
      </c>
      <c r="Z1399" t="n">
        <v>10</v>
      </c>
    </row>
    <row r="1400">
      <c r="A1400" t="n">
        <v>100</v>
      </c>
      <c r="B1400" t="n">
        <v>115</v>
      </c>
      <c r="C1400" t="inlineStr">
        <is>
          <t xml:space="preserve">CONCLUIDO	</t>
        </is>
      </c>
      <c r="D1400" t="n">
        <v>10.4393</v>
      </c>
      <c r="E1400" t="n">
        <v>9.58</v>
      </c>
      <c r="F1400" t="n">
        <v>6.74</v>
      </c>
      <c r="G1400" t="n">
        <v>101.14</v>
      </c>
      <c r="H1400" t="n">
        <v>1.73</v>
      </c>
      <c r="I1400" t="n">
        <v>4</v>
      </c>
      <c r="J1400" t="n">
        <v>267.18</v>
      </c>
      <c r="K1400" t="n">
        <v>56.94</v>
      </c>
      <c r="L1400" t="n">
        <v>26</v>
      </c>
      <c r="M1400" t="n">
        <v>2</v>
      </c>
      <c r="N1400" t="n">
        <v>69.23999999999999</v>
      </c>
      <c r="O1400" t="n">
        <v>33186.69</v>
      </c>
      <c r="P1400" t="n">
        <v>92.61</v>
      </c>
      <c r="Q1400" t="n">
        <v>204.15</v>
      </c>
      <c r="R1400" t="n">
        <v>23.43</v>
      </c>
      <c r="S1400" t="n">
        <v>17.37</v>
      </c>
      <c r="T1400" t="n">
        <v>935.09</v>
      </c>
      <c r="U1400" t="n">
        <v>0.74</v>
      </c>
      <c r="V1400" t="n">
        <v>0.76</v>
      </c>
      <c r="W1400" t="n">
        <v>1.14</v>
      </c>
      <c r="X1400" t="n">
        <v>0.05</v>
      </c>
      <c r="Y1400" t="n">
        <v>1</v>
      </c>
      <c r="Z1400" t="n">
        <v>10</v>
      </c>
    </row>
    <row r="1401">
      <c r="A1401" t="n">
        <v>101</v>
      </c>
      <c r="B1401" t="n">
        <v>115</v>
      </c>
      <c r="C1401" t="inlineStr">
        <is>
          <t xml:space="preserve">CONCLUIDO	</t>
        </is>
      </c>
      <c r="D1401" t="n">
        <v>10.4402</v>
      </c>
      <c r="E1401" t="n">
        <v>9.58</v>
      </c>
      <c r="F1401" t="n">
        <v>6.74</v>
      </c>
      <c r="G1401" t="n">
        <v>101.13</v>
      </c>
      <c r="H1401" t="n">
        <v>1.75</v>
      </c>
      <c r="I1401" t="n">
        <v>4</v>
      </c>
      <c r="J1401" t="n">
        <v>267.66</v>
      </c>
      <c r="K1401" t="n">
        <v>56.94</v>
      </c>
      <c r="L1401" t="n">
        <v>26.25</v>
      </c>
      <c r="M1401" t="n">
        <v>2</v>
      </c>
      <c r="N1401" t="n">
        <v>69.45999999999999</v>
      </c>
      <c r="O1401" t="n">
        <v>33245.03</v>
      </c>
      <c r="P1401" t="n">
        <v>92.45</v>
      </c>
      <c r="Q1401" t="n">
        <v>204.14</v>
      </c>
      <c r="R1401" t="n">
        <v>23.38</v>
      </c>
      <c r="S1401" t="n">
        <v>17.37</v>
      </c>
      <c r="T1401" t="n">
        <v>910.24</v>
      </c>
      <c r="U1401" t="n">
        <v>0.74</v>
      </c>
      <c r="V1401" t="n">
        <v>0.76</v>
      </c>
      <c r="W1401" t="n">
        <v>1.14</v>
      </c>
      <c r="X1401" t="n">
        <v>0.05</v>
      </c>
      <c r="Y1401" t="n">
        <v>1</v>
      </c>
      <c r="Z1401" t="n">
        <v>10</v>
      </c>
    </row>
    <row r="1402">
      <c r="A1402" t="n">
        <v>102</v>
      </c>
      <c r="B1402" t="n">
        <v>115</v>
      </c>
      <c r="C1402" t="inlineStr">
        <is>
          <t xml:space="preserve">CONCLUIDO	</t>
        </is>
      </c>
      <c r="D1402" t="n">
        <v>10.436</v>
      </c>
      <c r="E1402" t="n">
        <v>9.58</v>
      </c>
      <c r="F1402" t="n">
        <v>6.75</v>
      </c>
      <c r="G1402" t="n">
        <v>101.19</v>
      </c>
      <c r="H1402" t="n">
        <v>1.76</v>
      </c>
      <c r="I1402" t="n">
        <v>4</v>
      </c>
      <c r="J1402" t="n">
        <v>268.13</v>
      </c>
      <c r="K1402" t="n">
        <v>56.94</v>
      </c>
      <c r="L1402" t="n">
        <v>26.5</v>
      </c>
      <c r="M1402" t="n">
        <v>2</v>
      </c>
      <c r="N1402" t="n">
        <v>69.69</v>
      </c>
      <c r="O1402" t="n">
        <v>33303.46</v>
      </c>
      <c r="P1402" t="n">
        <v>92.34</v>
      </c>
      <c r="Q1402" t="n">
        <v>204.14</v>
      </c>
      <c r="R1402" t="n">
        <v>23.45</v>
      </c>
      <c r="S1402" t="n">
        <v>17.37</v>
      </c>
      <c r="T1402" t="n">
        <v>948.55</v>
      </c>
      <c r="U1402" t="n">
        <v>0.74</v>
      </c>
      <c r="V1402" t="n">
        <v>0.76</v>
      </c>
      <c r="W1402" t="n">
        <v>1.14</v>
      </c>
      <c r="X1402" t="n">
        <v>0.05</v>
      </c>
      <c r="Y1402" t="n">
        <v>1</v>
      </c>
      <c r="Z1402" t="n">
        <v>10</v>
      </c>
    </row>
    <row r="1403">
      <c r="A1403" t="n">
        <v>103</v>
      </c>
      <c r="B1403" t="n">
        <v>115</v>
      </c>
      <c r="C1403" t="inlineStr">
        <is>
          <t xml:space="preserve">CONCLUIDO	</t>
        </is>
      </c>
      <c r="D1403" t="n">
        <v>10.4408</v>
      </c>
      <c r="E1403" t="n">
        <v>9.58</v>
      </c>
      <c r="F1403" t="n">
        <v>6.74</v>
      </c>
      <c r="G1403" t="n">
        <v>101.12</v>
      </c>
      <c r="H1403" t="n">
        <v>1.77</v>
      </c>
      <c r="I1403" t="n">
        <v>4</v>
      </c>
      <c r="J1403" t="n">
        <v>268.6</v>
      </c>
      <c r="K1403" t="n">
        <v>56.94</v>
      </c>
      <c r="L1403" t="n">
        <v>26.75</v>
      </c>
      <c r="M1403" t="n">
        <v>2</v>
      </c>
      <c r="N1403" t="n">
        <v>69.91</v>
      </c>
      <c r="O1403" t="n">
        <v>33361.97</v>
      </c>
      <c r="P1403" t="n">
        <v>92.04000000000001</v>
      </c>
      <c r="Q1403" t="n">
        <v>204.14</v>
      </c>
      <c r="R1403" t="n">
        <v>23.37</v>
      </c>
      <c r="S1403" t="n">
        <v>17.37</v>
      </c>
      <c r="T1403" t="n">
        <v>906.62</v>
      </c>
      <c r="U1403" t="n">
        <v>0.74</v>
      </c>
      <c r="V1403" t="n">
        <v>0.76</v>
      </c>
      <c r="W1403" t="n">
        <v>1.14</v>
      </c>
      <c r="X1403" t="n">
        <v>0.05</v>
      </c>
      <c r="Y1403" t="n">
        <v>1</v>
      </c>
      <c r="Z1403" t="n">
        <v>10</v>
      </c>
    </row>
    <row r="1404">
      <c r="A1404" t="n">
        <v>104</v>
      </c>
      <c r="B1404" t="n">
        <v>115</v>
      </c>
      <c r="C1404" t="inlineStr">
        <is>
          <t xml:space="preserve">CONCLUIDO	</t>
        </is>
      </c>
      <c r="D1404" t="n">
        <v>10.4387</v>
      </c>
      <c r="E1404" t="n">
        <v>9.58</v>
      </c>
      <c r="F1404" t="n">
        <v>6.74</v>
      </c>
      <c r="G1404" t="n">
        <v>101.15</v>
      </c>
      <c r="H1404" t="n">
        <v>1.79</v>
      </c>
      <c r="I1404" t="n">
        <v>4</v>
      </c>
      <c r="J1404" t="n">
        <v>269.08</v>
      </c>
      <c r="K1404" t="n">
        <v>56.94</v>
      </c>
      <c r="L1404" t="n">
        <v>27</v>
      </c>
      <c r="M1404" t="n">
        <v>2</v>
      </c>
      <c r="N1404" t="n">
        <v>70.14</v>
      </c>
      <c r="O1404" t="n">
        <v>33420.56</v>
      </c>
      <c r="P1404" t="n">
        <v>91.94</v>
      </c>
      <c r="Q1404" t="n">
        <v>204.14</v>
      </c>
      <c r="R1404" t="n">
        <v>23.41</v>
      </c>
      <c r="S1404" t="n">
        <v>17.37</v>
      </c>
      <c r="T1404" t="n">
        <v>925.9299999999999</v>
      </c>
      <c r="U1404" t="n">
        <v>0.74</v>
      </c>
      <c r="V1404" t="n">
        <v>0.76</v>
      </c>
      <c r="W1404" t="n">
        <v>1.14</v>
      </c>
      <c r="X1404" t="n">
        <v>0.05</v>
      </c>
      <c r="Y1404" t="n">
        <v>1</v>
      </c>
      <c r="Z1404" t="n">
        <v>10</v>
      </c>
    </row>
    <row r="1405">
      <c r="A1405" t="n">
        <v>105</v>
      </c>
      <c r="B1405" t="n">
        <v>115</v>
      </c>
      <c r="C1405" t="inlineStr">
        <is>
          <t xml:space="preserve">CONCLUIDO	</t>
        </is>
      </c>
      <c r="D1405" t="n">
        <v>10.4411</v>
      </c>
      <c r="E1405" t="n">
        <v>9.58</v>
      </c>
      <c r="F1405" t="n">
        <v>6.74</v>
      </c>
      <c r="G1405" t="n">
        <v>101.12</v>
      </c>
      <c r="H1405" t="n">
        <v>1.8</v>
      </c>
      <c r="I1405" t="n">
        <v>4</v>
      </c>
      <c r="J1405" t="n">
        <v>269.55</v>
      </c>
      <c r="K1405" t="n">
        <v>56.94</v>
      </c>
      <c r="L1405" t="n">
        <v>27.25</v>
      </c>
      <c r="M1405" t="n">
        <v>2</v>
      </c>
      <c r="N1405" t="n">
        <v>70.36</v>
      </c>
      <c r="O1405" t="n">
        <v>33479.25</v>
      </c>
      <c r="P1405" t="n">
        <v>91.56999999999999</v>
      </c>
      <c r="Q1405" t="n">
        <v>204.15</v>
      </c>
      <c r="R1405" t="n">
        <v>23.4</v>
      </c>
      <c r="S1405" t="n">
        <v>17.37</v>
      </c>
      <c r="T1405" t="n">
        <v>921.75</v>
      </c>
      <c r="U1405" t="n">
        <v>0.74</v>
      </c>
      <c r="V1405" t="n">
        <v>0.76</v>
      </c>
      <c r="W1405" t="n">
        <v>1.14</v>
      </c>
      <c r="X1405" t="n">
        <v>0.05</v>
      </c>
      <c r="Y1405" t="n">
        <v>1</v>
      </c>
      <c r="Z1405" t="n">
        <v>10</v>
      </c>
    </row>
    <row r="1406">
      <c r="A1406" t="n">
        <v>106</v>
      </c>
      <c r="B1406" t="n">
        <v>115</v>
      </c>
      <c r="C1406" t="inlineStr">
        <is>
          <t xml:space="preserve">CONCLUIDO	</t>
        </is>
      </c>
      <c r="D1406" t="n">
        <v>10.4451</v>
      </c>
      <c r="E1406" t="n">
        <v>9.57</v>
      </c>
      <c r="F1406" t="n">
        <v>6.74</v>
      </c>
      <c r="G1406" t="n">
        <v>101.06</v>
      </c>
      <c r="H1406" t="n">
        <v>1.81</v>
      </c>
      <c r="I1406" t="n">
        <v>4</v>
      </c>
      <c r="J1406" t="n">
        <v>270.03</v>
      </c>
      <c r="K1406" t="n">
        <v>56.94</v>
      </c>
      <c r="L1406" t="n">
        <v>27.5</v>
      </c>
      <c r="M1406" t="n">
        <v>2</v>
      </c>
      <c r="N1406" t="n">
        <v>70.59</v>
      </c>
      <c r="O1406" t="n">
        <v>33538.02</v>
      </c>
      <c r="P1406" t="n">
        <v>91.38</v>
      </c>
      <c r="Q1406" t="n">
        <v>204.14</v>
      </c>
      <c r="R1406" t="n">
        <v>23.28</v>
      </c>
      <c r="S1406" t="n">
        <v>17.37</v>
      </c>
      <c r="T1406" t="n">
        <v>864.09</v>
      </c>
      <c r="U1406" t="n">
        <v>0.75</v>
      </c>
      <c r="V1406" t="n">
        <v>0.76</v>
      </c>
      <c r="W1406" t="n">
        <v>1.14</v>
      </c>
      <c r="X1406" t="n">
        <v>0.05</v>
      </c>
      <c r="Y1406" t="n">
        <v>1</v>
      </c>
      <c r="Z1406" t="n">
        <v>10</v>
      </c>
    </row>
    <row r="1407">
      <c r="A1407" t="n">
        <v>107</v>
      </c>
      <c r="B1407" t="n">
        <v>115</v>
      </c>
      <c r="C1407" t="inlineStr">
        <is>
          <t xml:space="preserve">CONCLUIDO	</t>
        </is>
      </c>
      <c r="D1407" t="n">
        <v>10.4457</v>
      </c>
      <c r="E1407" t="n">
        <v>9.57</v>
      </c>
      <c r="F1407" t="n">
        <v>6.74</v>
      </c>
      <c r="G1407" t="n">
        <v>101.05</v>
      </c>
      <c r="H1407" t="n">
        <v>1.83</v>
      </c>
      <c r="I1407" t="n">
        <v>4</v>
      </c>
      <c r="J1407" t="n">
        <v>270.51</v>
      </c>
      <c r="K1407" t="n">
        <v>56.94</v>
      </c>
      <c r="L1407" t="n">
        <v>27.75</v>
      </c>
      <c r="M1407" t="n">
        <v>2</v>
      </c>
      <c r="N1407" t="n">
        <v>70.81999999999999</v>
      </c>
      <c r="O1407" t="n">
        <v>33596.87</v>
      </c>
      <c r="P1407" t="n">
        <v>91.08</v>
      </c>
      <c r="Q1407" t="n">
        <v>204.14</v>
      </c>
      <c r="R1407" t="n">
        <v>23.17</v>
      </c>
      <c r="S1407" t="n">
        <v>17.37</v>
      </c>
      <c r="T1407" t="n">
        <v>807.62</v>
      </c>
      <c r="U1407" t="n">
        <v>0.75</v>
      </c>
      <c r="V1407" t="n">
        <v>0.76</v>
      </c>
      <c r="W1407" t="n">
        <v>1.14</v>
      </c>
      <c r="X1407" t="n">
        <v>0.05</v>
      </c>
      <c r="Y1407" t="n">
        <v>1</v>
      </c>
      <c r="Z1407" t="n">
        <v>10</v>
      </c>
    </row>
    <row r="1408">
      <c r="A1408" t="n">
        <v>108</v>
      </c>
      <c r="B1408" t="n">
        <v>115</v>
      </c>
      <c r="C1408" t="inlineStr">
        <is>
          <t xml:space="preserve">CONCLUIDO	</t>
        </is>
      </c>
      <c r="D1408" t="n">
        <v>10.4493</v>
      </c>
      <c r="E1408" t="n">
        <v>9.57</v>
      </c>
      <c r="F1408" t="n">
        <v>6.73</v>
      </c>
      <c r="G1408" t="n">
        <v>101</v>
      </c>
      <c r="H1408" t="n">
        <v>1.84</v>
      </c>
      <c r="I1408" t="n">
        <v>4</v>
      </c>
      <c r="J1408" t="n">
        <v>270.99</v>
      </c>
      <c r="K1408" t="n">
        <v>56.94</v>
      </c>
      <c r="L1408" t="n">
        <v>28</v>
      </c>
      <c r="M1408" t="n">
        <v>2</v>
      </c>
      <c r="N1408" t="n">
        <v>71.04000000000001</v>
      </c>
      <c r="O1408" t="n">
        <v>33655.82</v>
      </c>
      <c r="P1408" t="n">
        <v>90.81</v>
      </c>
      <c r="Q1408" t="n">
        <v>204.14</v>
      </c>
      <c r="R1408" t="n">
        <v>23.1</v>
      </c>
      <c r="S1408" t="n">
        <v>17.37</v>
      </c>
      <c r="T1408" t="n">
        <v>770.75</v>
      </c>
      <c r="U1408" t="n">
        <v>0.75</v>
      </c>
      <c r="V1408" t="n">
        <v>0.76</v>
      </c>
      <c r="W1408" t="n">
        <v>1.14</v>
      </c>
      <c r="X1408" t="n">
        <v>0.04</v>
      </c>
      <c r="Y1408" t="n">
        <v>1</v>
      </c>
      <c r="Z1408" t="n">
        <v>10</v>
      </c>
    </row>
    <row r="1409">
      <c r="A1409" t="n">
        <v>109</v>
      </c>
      <c r="B1409" t="n">
        <v>115</v>
      </c>
      <c r="C1409" t="inlineStr">
        <is>
          <t xml:space="preserve">CONCLUIDO	</t>
        </is>
      </c>
      <c r="D1409" t="n">
        <v>10.4445</v>
      </c>
      <c r="E1409" t="n">
        <v>9.57</v>
      </c>
      <c r="F1409" t="n">
        <v>6.74</v>
      </c>
      <c r="G1409" t="n">
        <v>101.07</v>
      </c>
      <c r="H1409" t="n">
        <v>1.85</v>
      </c>
      <c r="I1409" t="n">
        <v>4</v>
      </c>
      <c r="J1409" t="n">
        <v>271.46</v>
      </c>
      <c r="K1409" t="n">
        <v>56.94</v>
      </c>
      <c r="L1409" t="n">
        <v>28.25</v>
      </c>
      <c r="M1409" t="n">
        <v>2</v>
      </c>
      <c r="N1409" t="n">
        <v>71.27</v>
      </c>
      <c r="O1409" t="n">
        <v>33714.85</v>
      </c>
      <c r="P1409" t="n">
        <v>90.59999999999999</v>
      </c>
      <c r="Q1409" t="n">
        <v>204.14</v>
      </c>
      <c r="R1409" t="n">
        <v>23.2</v>
      </c>
      <c r="S1409" t="n">
        <v>17.37</v>
      </c>
      <c r="T1409" t="n">
        <v>821.37</v>
      </c>
      <c r="U1409" t="n">
        <v>0.75</v>
      </c>
      <c r="V1409" t="n">
        <v>0.76</v>
      </c>
      <c r="W1409" t="n">
        <v>1.14</v>
      </c>
      <c r="X1409" t="n">
        <v>0.05</v>
      </c>
      <c r="Y1409" t="n">
        <v>1</v>
      </c>
      <c r="Z1409" t="n">
        <v>10</v>
      </c>
    </row>
    <row r="1410">
      <c r="A1410" t="n">
        <v>110</v>
      </c>
      <c r="B1410" t="n">
        <v>115</v>
      </c>
      <c r="C1410" t="inlineStr">
        <is>
          <t xml:space="preserve">CONCLUIDO	</t>
        </is>
      </c>
      <c r="D1410" t="n">
        <v>10.4451</v>
      </c>
      <c r="E1410" t="n">
        <v>9.57</v>
      </c>
      <c r="F1410" t="n">
        <v>6.74</v>
      </c>
      <c r="G1410" t="n">
        <v>101.06</v>
      </c>
      <c r="H1410" t="n">
        <v>1.87</v>
      </c>
      <c r="I1410" t="n">
        <v>4</v>
      </c>
      <c r="J1410" t="n">
        <v>271.94</v>
      </c>
      <c r="K1410" t="n">
        <v>56.94</v>
      </c>
      <c r="L1410" t="n">
        <v>28.5</v>
      </c>
      <c r="M1410" t="n">
        <v>2</v>
      </c>
      <c r="N1410" t="n">
        <v>71.5</v>
      </c>
      <c r="O1410" t="n">
        <v>33773.97</v>
      </c>
      <c r="P1410" t="n">
        <v>90.39</v>
      </c>
      <c r="Q1410" t="n">
        <v>204.14</v>
      </c>
      <c r="R1410" t="n">
        <v>23.23</v>
      </c>
      <c r="S1410" t="n">
        <v>17.37</v>
      </c>
      <c r="T1410" t="n">
        <v>837.17</v>
      </c>
      <c r="U1410" t="n">
        <v>0.75</v>
      </c>
      <c r="V1410" t="n">
        <v>0.76</v>
      </c>
      <c r="W1410" t="n">
        <v>1.14</v>
      </c>
      <c r="X1410" t="n">
        <v>0.05</v>
      </c>
      <c r="Y1410" t="n">
        <v>1</v>
      </c>
      <c r="Z1410" t="n">
        <v>10</v>
      </c>
    </row>
    <row r="1411">
      <c r="A1411" t="n">
        <v>111</v>
      </c>
      <c r="B1411" t="n">
        <v>115</v>
      </c>
      <c r="C1411" t="inlineStr">
        <is>
          <t xml:space="preserve">CONCLUIDO	</t>
        </is>
      </c>
      <c r="D1411" t="n">
        <v>10.4427</v>
      </c>
      <c r="E1411" t="n">
        <v>9.58</v>
      </c>
      <c r="F1411" t="n">
        <v>6.74</v>
      </c>
      <c r="G1411" t="n">
        <v>101.1</v>
      </c>
      <c r="H1411" t="n">
        <v>1.88</v>
      </c>
      <c r="I1411" t="n">
        <v>4</v>
      </c>
      <c r="J1411" t="n">
        <v>272.43</v>
      </c>
      <c r="K1411" t="n">
        <v>56.94</v>
      </c>
      <c r="L1411" t="n">
        <v>28.75</v>
      </c>
      <c r="M1411" t="n">
        <v>2</v>
      </c>
      <c r="N1411" t="n">
        <v>71.73</v>
      </c>
      <c r="O1411" t="n">
        <v>33833.3</v>
      </c>
      <c r="P1411" t="n">
        <v>90.22</v>
      </c>
      <c r="Q1411" t="n">
        <v>204.14</v>
      </c>
      <c r="R1411" t="n">
        <v>23.26</v>
      </c>
      <c r="S1411" t="n">
        <v>17.37</v>
      </c>
      <c r="T1411" t="n">
        <v>852.03</v>
      </c>
      <c r="U1411" t="n">
        <v>0.75</v>
      </c>
      <c r="V1411" t="n">
        <v>0.76</v>
      </c>
      <c r="W1411" t="n">
        <v>1.14</v>
      </c>
      <c r="X1411" t="n">
        <v>0.05</v>
      </c>
      <c r="Y1411" t="n">
        <v>1</v>
      </c>
      <c r="Z1411" t="n">
        <v>10</v>
      </c>
    </row>
    <row r="1412">
      <c r="A1412" t="n">
        <v>112</v>
      </c>
      <c r="B1412" t="n">
        <v>115</v>
      </c>
      <c r="C1412" t="inlineStr">
        <is>
          <t xml:space="preserve">CONCLUIDO	</t>
        </is>
      </c>
      <c r="D1412" t="n">
        <v>10.4393</v>
      </c>
      <c r="E1412" t="n">
        <v>9.58</v>
      </c>
      <c r="F1412" t="n">
        <v>6.74</v>
      </c>
      <c r="G1412" t="n">
        <v>101.14</v>
      </c>
      <c r="H1412" t="n">
        <v>1.89</v>
      </c>
      <c r="I1412" t="n">
        <v>4</v>
      </c>
      <c r="J1412" t="n">
        <v>272.91</v>
      </c>
      <c r="K1412" t="n">
        <v>56.94</v>
      </c>
      <c r="L1412" t="n">
        <v>29</v>
      </c>
      <c r="M1412" t="n">
        <v>2</v>
      </c>
      <c r="N1412" t="n">
        <v>71.95999999999999</v>
      </c>
      <c r="O1412" t="n">
        <v>33892.61</v>
      </c>
      <c r="P1412" t="n">
        <v>89.95999999999999</v>
      </c>
      <c r="Q1412" t="n">
        <v>204.14</v>
      </c>
      <c r="R1412" t="n">
        <v>23.42</v>
      </c>
      <c r="S1412" t="n">
        <v>17.37</v>
      </c>
      <c r="T1412" t="n">
        <v>934.28</v>
      </c>
      <c r="U1412" t="n">
        <v>0.74</v>
      </c>
      <c r="V1412" t="n">
        <v>0.76</v>
      </c>
      <c r="W1412" t="n">
        <v>1.14</v>
      </c>
      <c r="X1412" t="n">
        <v>0.05</v>
      </c>
      <c r="Y1412" t="n">
        <v>1</v>
      </c>
      <c r="Z1412" t="n">
        <v>10</v>
      </c>
    </row>
    <row r="1413">
      <c r="A1413" t="n">
        <v>113</v>
      </c>
      <c r="B1413" t="n">
        <v>115</v>
      </c>
      <c r="C1413" t="inlineStr">
        <is>
          <t xml:space="preserve">CONCLUIDO	</t>
        </is>
      </c>
      <c r="D1413" t="n">
        <v>10.4408</v>
      </c>
      <c r="E1413" t="n">
        <v>9.58</v>
      </c>
      <c r="F1413" t="n">
        <v>6.74</v>
      </c>
      <c r="G1413" t="n">
        <v>101.12</v>
      </c>
      <c r="H1413" t="n">
        <v>1.9</v>
      </c>
      <c r="I1413" t="n">
        <v>4</v>
      </c>
      <c r="J1413" t="n">
        <v>273.39</v>
      </c>
      <c r="K1413" t="n">
        <v>56.94</v>
      </c>
      <c r="L1413" t="n">
        <v>29.25</v>
      </c>
      <c r="M1413" t="n">
        <v>2</v>
      </c>
      <c r="N1413" t="n">
        <v>72.19</v>
      </c>
      <c r="O1413" t="n">
        <v>33952</v>
      </c>
      <c r="P1413" t="n">
        <v>89.62</v>
      </c>
      <c r="Q1413" t="n">
        <v>204.14</v>
      </c>
      <c r="R1413" t="n">
        <v>23.39</v>
      </c>
      <c r="S1413" t="n">
        <v>17.37</v>
      </c>
      <c r="T1413" t="n">
        <v>916.08</v>
      </c>
      <c r="U1413" t="n">
        <v>0.74</v>
      </c>
      <c r="V1413" t="n">
        <v>0.76</v>
      </c>
      <c r="W1413" t="n">
        <v>1.14</v>
      </c>
      <c r="X1413" t="n">
        <v>0.05</v>
      </c>
      <c r="Y1413" t="n">
        <v>1</v>
      </c>
      <c r="Z1413" t="n">
        <v>10</v>
      </c>
    </row>
    <row r="1414">
      <c r="A1414" t="n">
        <v>114</v>
      </c>
      <c r="B1414" t="n">
        <v>115</v>
      </c>
      <c r="C1414" t="inlineStr">
        <is>
          <t xml:space="preserve">CONCLUIDO	</t>
        </is>
      </c>
      <c r="D1414" t="n">
        <v>10.4442</v>
      </c>
      <c r="E1414" t="n">
        <v>9.57</v>
      </c>
      <c r="F1414" t="n">
        <v>6.74</v>
      </c>
      <c r="G1414" t="n">
        <v>101.08</v>
      </c>
      <c r="H1414" t="n">
        <v>1.92</v>
      </c>
      <c r="I1414" t="n">
        <v>4</v>
      </c>
      <c r="J1414" t="n">
        <v>273.87</v>
      </c>
      <c r="K1414" t="n">
        <v>56.94</v>
      </c>
      <c r="L1414" t="n">
        <v>29.5</v>
      </c>
      <c r="M1414" t="n">
        <v>2</v>
      </c>
      <c r="N1414" t="n">
        <v>72.43000000000001</v>
      </c>
      <c r="O1414" t="n">
        <v>34011.48</v>
      </c>
      <c r="P1414" t="n">
        <v>89.27</v>
      </c>
      <c r="Q1414" t="n">
        <v>204.14</v>
      </c>
      <c r="R1414" t="n">
        <v>23.24</v>
      </c>
      <c r="S1414" t="n">
        <v>17.37</v>
      </c>
      <c r="T1414" t="n">
        <v>842.59</v>
      </c>
      <c r="U1414" t="n">
        <v>0.75</v>
      </c>
      <c r="V1414" t="n">
        <v>0.76</v>
      </c>
      <c r="W1414" t="n">
        <v>1.14</v>
      </c>
      <c r="X1414" t="n">
        <v>0.05</v>
      </c>
      <c r="Y1414" t="n">
        <v>1</v>
      </c>
      <c r="Z1414" t="n">
        <v>10</v>
      </c>
    </row>
    <row r="1415">
      <c r="A1415" t="n">
        <v>115</v>
      </c>
      <c r="B1415" t="n">
        <v>115</v>
      </c>
      <c r="C1415" t="inlineStr">
        <is>
          <t xml:space="preserve">CONCLUIDO	</t>
        </is>
      </c>
      <c r="D1415" t="n">
        <v>10.4442</v>
      </c>
      <c r="E1415" t="n">
        <v>9.57</v>
      </c>
      <c r="F1415" t="n">
        <v>6.74</v>
      </c>
      <c r="G1415" t="n">
        <v>101.08</v>
      </c>
      <c r="H1415" t="n">
        <v>1.93</v>
      </c>
      <c r="I1415" t="n">
        <v>4</v>
      </c>
      <c r="J1415" t="n">
        <v>274.35</v>
      </c>
      <c r="K1415" t="n">
        <v>56.94</v>
      </c>
      <c r="L1415" t="n">
        <v>29.75</v>
      </c>
      <c r="M1415" t="n">
        <v>2</v>
      </c>
      <c r="N1415" t="n">
        <v>72.66</v>
      </c>
      <c r="O1415" t="n">
        <v>34071.05</v>
      </c>
      <c r="P1415" t="n">
        <v>89.06</v>
      </c>
      <c r="Q1415" t="n">
        <v>204.14</v>
      </c>
      <c r="R1415" t="n">
        <v>23.27</v>
      </c>
      <c r="S1415" t="n">
        <v>17.37</v>
      </c>
      <c r="T1415" t="n">
        <v>856.66</v>
      </c>
      <c r="U1415" t="n">
        <v>0.75</v>
      </c>
      <c r="V1415" t="n">
        <v>0.76</v>
      </c>
      <c r="W1415" t="n">
        <v>1.14</v>
      </c>
      <c r="X1415" t="n">
        <v>0.05</v>
      </c>
      <c r="Y1415" t="n">
        <v>1</v>
      </c>
      <c r="Z1415" t="n">
        <v>10</v>
      </c>
    </row>
    <row r="1416">
      <c r="A1416" t="n">
        <v>116</v>
      </c>
      <c r="B1416" t="n">
        <v>115</v>
      </c>
      <c r="C1416" t="inlineStr">
        <is>
          <t xml:space="preserve">CONCLUIDO	</t>
        </is>
      </c>
      <c r="D1416" t="n">
        <v>10.4414</v>
      </c>
      <c r="E1416" t="n">
        <v>9.58</v>
      </c>
      <c r="F1416" t="n">
        <v>6.74</v>
      </c>
      <c r="G1416" t="n">
        <v>101.11</v>
      </c>
      <c r="H1416" t="n">
        <v>1.94</v>
      </c>
      <c r="I1416" t="n">
        <v>4</v>
      </c>
      <c r="J1416" t="n">
        <v>274.84</v>
      </c>
      <c r="K1416" t="n">
        <v>56.94</v>
      </c>
      <c r="L1416" t="n">
        <v>30</v>
      </c>
      <c r="M1416" t="n">
        <v>2</v>
      </c>
      <c r="N1416" t="n">
        <v>72.89</v>
      </c>
      <c r="O1416" t="n">
        <v>34130.71</v>
      </c>
      <c r="P1416" t="n">
        <v>88.95999999999999</v>
      </c>
      <c r="Q1416" t="n">
        <v>204.14</v>
      </c>
      <c r="R1416" t="n">
        <v>23.33</v>
      </c>
      <c r="S1416" t="n">
        <v>17.37</v>
      </c>
      <c r="T1416" t="n">
        <v>885.46</v>
      </c>
      <c r="U1416" t="n">
        <v>0.74</v>
      </c>
      <c r="V1416" t="n">
        <v>0.76</v>
      </c>
      <c r="W1416" t="n">
        <v>1.14</v>
      </c>
      <c r="X1416" t="n">
        <v>0.05</v>
      </c>
      <c r="Y1416" t="n">
        <v>1</v>
      </c>
      <c r="Z1416" t="n">
        <v>10</v>
      </c>
    </row>
    <row r="1417">
      <c r="A1417" t="n">
        <v>117</v>
      </c>
      <c r="B1417" t="n">
        <v>115</v>
      </c>
      <c r="C1417" t="inlineStr">
        <is>
          <t xml:space="preserve">CONCLUIDO	</t>
        </is>
      </c>
      <c r="D1417" t="n">
        <v>10.4436</v>
      </c>
      <c r="E1417" t="n">
        <v>9.58</v>
      </c>
      <c r="F1417" t="n">
        <v>6.74</v>
      </c>
      <c r="G1417" t="n">
        <v>101.08</v>
      </c>
      <c r="H1417" t="n">
        <v>1.96</v>
      </c>
      <c r="I1417" t="n">
        <v>4</v>
      </c>
      <c r="J1417" t="n">
        <v>275.32</v>
      </c>
      <c r="K1417" t="n">
        <v>56.94</v>
      </c>
      <c r="L1417" t="n">
        <v>30.25</v>
      </c>
      <c r="M1417" t="n">
        <v>2</v>
      </c>
      <c r="N1417" t="n">
        <v>73.13</v>
      </c>
      <c r="O1417" t="n">
        <v>34190.46</v>
      </c>
      <c r="P1417" t="n">
        <v>88.58</v>
      </c>
      <c r="Q1417" t="n">
        <v>204.14</v>
      </c>
      <c r="R1417" t="n">
        <v>23.34</v>
      </c>
      <c r="S1417" t="n">
        <v>17.37</v>
      </c>
      <c r="T1417" t="n">
        <v>890.01</v>
      </c>
      <c r="U1417" t="n">
        <v>0.74</v>
      </c>
      <c r="V1417" t="n">
        <v>0.76</v>
      </c>
      <c r="W1417" t="n">
        <v>1.14</v>
      </c>
      <c r="X1417" t="n">
        <v>0.05</v>
      </c>
      <c r="Y1417" t="n">
        <v>1</v>
      </c>
      <c r="Z1417" t="n">
        <v>10</v>
      </c>
    </row>
    <row r="1418">
      <c r="A1418" t="n">
        <v>118</v>
      </c>
      <c r="B1418" t="n">
        <v>115</v>
      </c>
      <c r="C1418" t="inlineStr">
        <is>
          <t xml:space="preserve">CONCLUIDO	</t>
        </is>
      </c>
      <c r="D1418" t="n">
        <v>10.4384</v>
      </c>
      <c r="E1418" t="n">
        <v>9.58</v>
      </c>
      <c r="F1418" t="n">
        <v>6.74</v>
      </c>
      <c r="G1418" t="n">
        <v>101.15</v>
      </c>
      <c r="H1418" t="n">
        <v>1.97</v>
      </c>
      <c r="I1418" t="n">
        <v>4</v>
      </c>
      <c r="J1418" t="n">
        <v>275.81</v>
      </c>
      <c r="K1418" t="n">
        <v>56.94</v>
      </c>
      <c r="L1418" t="n">
        <v>30.5</v>
      </c>
      <c r="M1418" t="n">
        <v>2</v>
      </c>
      <c r="N1418" t="n">
        <v>73.36</v>
      </c>
      <c r="O1418" t="n">
        <v>34250.31</v>
      </c>
      <c r="P1418" t="n">
        <v>88.25</v>
      </c>
      <c r="Q1418" t="n">
        <v>204.14</v>
      </c>
      <c r="R1418" t="n">
        <v>23.43</v>
      </c>
      <c r="S1418" t="n">
        <v>17.37</v>
      </c>
      <c r="T1418" t="n">
        <v>937.27</v>
      </c>
      <c r="U1418" t="n">
        <v>0.74</v>
      </c>
      <c r="V1418" t="n">
        <v>0.76</v>
      </c>
      <c r="W1418" t="n">
        <v>1.14</v>
      </c>
      <c r="X1418" t="n">
        <v>0.05</v>
      </c>
      <c r="Y1418" t="n">
        <v>1</v>
      </c>
      <c r="Z1418" t="n">
        <v>10</v>
      </c>
    </row>
    <row r="1419">
      <c r="A1419" t="n">
        <v>119</v>
      </c>
      <c r="B1419" t="n">
        <v>115</v>
      </c>
      <c r="C1419" t="inlineStr">
        <is>
          <t xml:space="preserve">CONCLUIDO	</t>
        </is>
      </c>
      <c r="D1419" t="n">
        <v>10.4393</v>
      </c>
      <c r="E1419" t="n">
        <v>9.58</v>
      </c>
      <c r="F1419" t="n">
        <v>6.74</v>
      </c>
      <c r="G1419" t="n">
        <v>101.14</v>
      </c>
      <c r="H1419" t="n">
        <v>1.98</v>
      </c>
      <c r="I1419" t="n">
        <v>4</v>
      </c>
      <c r="J1419" t="n">
        <v>276.29</v>
      </c>
      <c r="K1419" t="n">
        <v>56.94</v>
      </c>
      <c r="L1419" t="n">
        <v>30.75</v>
      </c>
      <c r="M1419" t="n">
        <v>2</v>
      </c>
      <c r="N1419" t="n">
        <v>73.59999999999999</v>
      </c>
      <c r="O1419" t="n">
        <v>34310.24</v>
      </c>
      <c r="P1419" t="n">
        <v>87.79000000000001</v>
      </c>
      <c r="Q1419" t="n">
        <v>204.14</v>
      </c>
      <c r="R1419" t="n">
        <v>23.4</v>
      </c>
      <c r="S1419" t="n">
        <v>17.37</v>
      </c>
      <c r="T1419" t="n">
        <v>923.99</v>
      </c>
      <c r="U1419" t="n">
        <v>0.74</v>
      </c>
      <c r="V1419" t="n">
        <v>0.76</v>
      </c>
      <c r="W1419" t="n">
        <v>1.14</v>
      </c>
      <c r="X1419" t="n">
        <v>0.05</v>
      </c>
      <c r="Y1419" t="n">
        <v>1</v>
      </c>
      <c r="Z1419" t="n">
        <v>10</v>
      </c>
    </row>
    <row r="1420">
      <c r="A1420" t="n">
        <v>120</v>
      </c>
      <c r="B1420" t="n">
        <v>115</v>
      </c>
      <c r="C1420" t="inlineStr">
        <is>
          <t xml:space="preserve">CONCLUIDO	</t>
        </is>
      </c>
      <c r="D1420" t="n">
        <v>10.4448</v>
      </c>
      <c r="E1420" t="n">
        <v>9.57</v>
      </c>
      <c r="F1420" t="n">
        <v>6.74</v>
      </c>
      <c r="G1420" t="n">
        <v>101.07</v>
      </c>
      <c r="H1420" t="n">
        <v>1.99</v>
      </c>
      <c r="I1420" t="n">
        <v>4</v>
      </c>
      <c r="J1420" t="n">
        <v>276.78</v>
      </c>
      <c r="K1420" t="n">
        <v>56.94</v>
      </c>
      <c r="L1420" t="n">
        <v>31</v>
      </c>
      <c r="M1420" t="n">
        <v>2</v>
      </c>
      <c r="N1420" t="n">
        <v>73.84</v>
      </c>
      <c r="O1420" t="n">
        <v>34370.27</v>
      </c>
      <c r="P1420" t="n">
        <v>87.13</v>
      </c>
      <c r="Q1420" t="n">
        <v>204.14</v>
      </c>
      <c r="R1420" t="n">
        <v>23.21</v>
      </c>
      <c r="S1420" t="n">
        <v>17.37</v>
      </c>
      <c r="T1420" t="n">
        <v>826.7</v>
      </c>
      <c r="U1420" t="n">
        <v>0.75</v>
      </c>
      <c r="V1420" t="n">
        <v>0.76</v>
      </c>
      <c r="W1420" t="n">
        <v>1.14</v>
      </c>
      <c r="X1420" t="n">
        <v>0.05</v>
      </c>
      <c r="Y1420" t="n">
        <v>1</v>
      </c>
      <c r="Z1420" t="n">
        <v>10</v>
      </c>
    </row>
    <row r="1421">
      <c r="A1421" t="n">
        <v>121</v>
      </c>
      <c r="B1421" t="n">
        <v>115</v>
      </c>
      <c r="C1421" t="inlineStr">
        <is>
          <t xml:space="preserve">CONCLUIDO	</t>
        </is>
      </c>
      <c r="D1421" t="n">
        <v>10.5159</v>
      </c>
      <c r="E1421" t="n">
        <v>9.51</v>
      </c>
      <c r="F1421" t="n">
        <v>6.72</v>
      </c>
      <c r="G1421" t="n">
        <v>134.34</v>
      </c>
      <c r="H1421" t="n">
        <v>2.01</v>
      </c>
      <c r="I1421" t="n">
        <v>3</v>
      </c>
      <c r="J1421" t="n">
        <v>277.27</v>
      </c>
      <c r="K1421" t="n">
        <v>56.94</v>
      </c>
      <c r="L1421" t="n">
        <v>31.25</v>
      </c>
      <c r="M1421" t="n">
        <v>1</v>
      </c>
      <c r="N1421" t="n">
        <v>74.06999999999999</v>
      </c>
      <c r="O1421" t="n">
        <v>34430.39</v>
      </c>
      <c r="P1421" t="n">
        <v>87.02</v>
      </c>
      <c r="Q1421" t="n">
        <v>204.14</v>
      </c>
      <c r="R1421" t="n">
        <v>22.62</v>
      </c>
      <c r="S1421" t="n">
        <v>17.37</v>
      </c>
      <c r="T1421" t="n">
        <v>538.37</v>
      </c>
      <c r="U1421" t="n">
        <v>0.77</v>
      </c>
      <c r="V1421" t="n">
        <v>0.76</v>
      </c>
      <c r="W1421" t="n">
        <v>1.14</v>
      </c>
      <c r="X1421" t="n">
        <v>0.03</v>
      </c>
      <c r="Y1421" t="n">
        <v>1</v>
      </c>
      <c r="Z1421" t="n">
        <v>10</v>
      </c>
    </row>
    <row r="1422">
      <c r="A1422" t="n">
        <v>122</v>
      </c>
      <c r="B1422" t="n">
        <v>115</v>
      </c>
      <c r="C1422" t="inlineStr">
        <is>
          <t xml:space="preserve">CONCLUIDO	</t>
        </is>
      </c>
      <c r="D1422" t="n">
        <v>10.5149</v>
      </c>
      <c r="E1422" t="n">
        <v>9.51</v>
      </c>
      <c r="F1422" t="n">
        <v>6.72</v>
      </c>
      <c r="G1422" t="n">
        <v>134.36</v>
      </c>
      <c r="H1422" t="n">
        <v>2.02</v>
      </c>
      <c r="I1422" t="n">
        <v>3</v>
      </c>
      <c r="J1422" t="n">
        <v>277.75</v>
      </c>
      <c r="K1422" t="n">
        <v>56.94</v>
      </c>
      <c r="L1422" t="n">
        <v>31.5</v>
      </c>
      <c r="M1422" t="n">
        <v>1</v>
      </c>
      <c r="N1422" t="n">
        <v>74.31</v>
      </c>
      <c r="O1422" t="n">
        <v>34490.61</v>
      </c>
      <c r="P1422" t="n">
        <v>87.20999999999999</v>
      </c>
      <c r="Q1422" t="n">
        <v>204.14</v>
      </c>
      <c r="R1422" t="n">
        <v>22.66</v>
      </c>
      <c r="S1422" t="n">
        <v>17.37</v>
      </c>
      <c r="T1422" t="n">
        <v>555.9</v>
      </c>
      <c r="U1422" t="n">
        <v>0.77</v>
      </c>
      <c r="V1422" t="n">
        <v>0.76</v>
      </c>
      <c r="W1422" t="n">
        <v>1.14</v>
      </c>
      <c r="X1422" t="n">
        <v>0.03</v>
      </c>
      <c r="Y1422" t="n">
        <v>1</v>
      </c>
      <c r="Z1422" t="n">
        <v>10</v>
      </c>
    </row>
    <row r="1423">
      <c r="A1423" t="n">
        <v>123</v>
      </c>
      <c r="B1423" t="n">
        <v>115</v>
      </c>
      <c r="C1423" t="inlineStr">
        <is>
          <t xml:space="preserve">CONCLUIDO	</t>
        </is>
      </c>
      <c r="D1423" t="n">
        <v>10.5137</v>
      </c>
      <c r="E1423" t="n">
        <v>9.51</v>
      </c>
      <c r="F1423" t="n">
        <v>6.72</v>
      </c>
      <c r="G1423" t="n">
        <v>134.38</v>
      </c>
      <c r="H1423" t="n">
        <v>2.03</v>
      </c>
      <c r="I1423" t="n">
        <v>3</v>
      </c>
      <c r="J1423" t="n">
        <v>278.24</v>
      </c>
      <c r="K1423" t="n">
        <v>56.94</v>
      </c>
      <c r="L1423" t="n">
        <v>31.75</v>
      </c>
      <c r="M1423" t="n">
        <v>1</v>
      </c>
      <c r="N1423" t="n">
        <v>74.55</v>
      </c>
      <c r="O1423" t="n">
        <v>34550.91</v>
      </c>
      <c r="P1423" t="n">
        <v>87.51000000000001</v>
      </c>
      <c r="Q1423" t="n">
        <v>204.14</v>
      </c>
      <c r="R1423" t="n">
        <v>22.66</v>
      </c>
      <c r="S1423" t="n">
        <v>17.37</v>
      </c>
      <c r="T1423" t="n">
        <v>555.53</v>
      </c>
      <c r="U1423" t="n">
        <v>0.77</v>
      </c>
      <c r="V1423" t="n">
        <v>0.76</v>
      </c>
      <c r="W1423" t="n">
        <v>1.14</v>
      </c>
      <c r="X1423" t="n">
        <v>0.03</v>
      </c>
      <c r="Y1423" t="n">
        <v>1</v>
      </c>
      <c r="Z1423" t="n">
        <v>10</v>
      </c>
    </row>
    <row r="1424">
      <c r="A1424" t="n">
        <v>124</v>
      </c>
      <c r="B1424" t="n">
        <v>115</v>
      </c>
      <c r="C1424" t="inlineStr">
        <is>
          <t xml:space="preserve">CONCLUIDO	</t>
        </is>
      </c>
      <c r="D1424" t="n">
        <v>10.5128</v>
      </c>
      <c r="E1424" t="n">
        <v>9.51</v>
      </c>
      <c r="F1424" t="n">
        <v>6.72</v>
      </c>
      <c r="G1424" t="n">
        <v>134.39</v>
      </c>
      <c r="H1424" t="n">
        <v>2.04</v>
      </c>
      <c r="I1424" t="n">
        <v>3</v>
      </c>
      <c r="J1424" t="n">
        <v>278.73</v>
      </c>
      <c r="K1424" t="n">
        <v>56.94</v>
      </c>
      <c r="L1424" t="n">
        <v>32</v>
      </c>
      <c r="M1424" t="n">
        <v>1</v>
      </c>
      <c r="N1424" t="n">
        <v>74.79000000000001</v>
      </c>
      <c r="O1424" t="n">
        <v>34611.32</v>
      </c>
      <c r="P1424" t="n">
        <v>87.56</v>
      </c>
      <c r="Q1424" t="n">
        <v>204.14</v>
      </c>
      <c r="R1424" t="n">
        <v>22.69</v>
      </c>
      <c r="S1424" t="n">
        <v>17.37</v>
      </c>
      <c r="T1424" t="n">
        <v>570.37</v>
      </c>
      <c r="U1424" t="n">
        <v>0.77</v>
      </c>
      <c r="V1424" t="n">
        <v>0.76</v>
      </c>
      <c r="W1424" t="n">
        <v>1.14</v>
      </c>
      <c r="X1424" t="n">
        <v>0.03</v>
      </c>
      <c r="Y1424" t="n">
        <v>1</v>
      </c>
      <c r="Z1424" t="n">
        <v>10</v>
      </c>
    </row>
    <row r="1425">
      <c r="A1425" t="n">
        <v>125</v>
      </c>
      <c r="B1425" t="n">
        <v>115</v>
      </c>
      <c r="C1425" t="inlineStr">
        <is>
          <t xml:space="preserve">CONCLUIDO	</t>
        </is>
      </c>
      <c r="D1425" t="n">
        <v>10.5156</v>
      </c>
      <c r="E1425" t="n">
        <v>9.51</v>
      </c>
      <c r="F1425" t="n">
        <v>6.72</v>
      </c>
      <c r="G1425" t="n">
        <v>134.34</v>
      </c>
      <c r="H1425" t="n">
        <v>2.06</v>
      </c>
      <c r="I1425" t="n">
        <v>3</v>
      </c>
      <c r="J1425" t="n">
        <v>279.22</v>
      </c>
      <c r="K1425" t="n">
        <v>56.94</v>
      </c>
      <c r="L1425" t="n">
        <v>32.25</v>
      </c>
      <c r="M1425" t="n">
        <v>1</v>
      </c>
      <c r="N1425" t="n">
        <v>75.03</v>
      </c>
      <c r="O1425" t="n">
        <v>34671.81</v>
      </c>
      <c r="P1425" t="n">
        <v>87.79000000000001</v>
      </c>
      <c r="Q1425" t="n">
        <v>204.14</v>
      </c>
      <c r="R1425" t="n">
        <v>22.6</v>
      </c>
      <c r="S1425" t="n">
        <v>17.37</v>
      </c>
      <c r="T1425" t="n">
        <v>529.62</v>
      </c>
      <c r="U1425" t="n">
        <v>0.77</v>
      </c>
      <c r="V1425" t="n">
        <v>0.76</v>
      </c>
      <c r="W1425" t="n">
        <v>1.14</v>
      </c>
      <c r="X1425" t="n">
        <v>0.03</v>
      </c>
      <c r="Y1425" t="n">
        <v>1</v>
      </c>
      <c r="Z1425" t="n">
        <v>10</v>
      </c>
    </row>
    <row r="1426">
      <c r="A1426" t="n">
        <v>126</v>
      </c>
      <c r="B1426" t="n">
        <v>115</v>
      </c>
      <c r="C1426" t="inlineStr">
        <is>
          <t xml:space="preserve">CONCLUIDO	</t>
        </is>
      </c>
      <c r="D1426" t="n">
        <v>10.5149</v>
      </c>
      <c r="E1426" t="n">
        <v>9.51</v>
      </c>
      <c r="F1426" t="n">
        <v>6.72</v>
      </c>
      <c r="G1426" t="n">
        <v>134.36</v>
      </c>
      <c r="H1426" t="n">
        <v>2.07</v>
      </c>
      <c r="I1426" t="n">
        <v>3</v>
      </c>
      <c r="J1426" t="n">
        <v>279.72</v>
      </c>
      <c r="K1426" t="n">
        <v>56.94</v>
      </c>
      <c r="L1426" t="n">
        <v>32.5</v>
      </c>
      <c r="M1426" t="n">
        <v>1</v>
      </c>
      <c r="N1426" t="n">
        <v>75.27</v>
      </c>
      <c r="O1426" t="n">
        <v>34732.41</v>
      </c>
      <c r="P1426" t="n">
        <v>87.92</v>
      </c>
      <c r="Q1426" t="n">
        <v>204.14</v>
      </c>
      <c r="R1426" t="n">
        <v>22.61</v>
      </c>
      <c r="S1426" t="n">
        <v>17.37</v>
      </c>
      <c r="T1426" t="n">
        <v>532.63</v>
      </c>
      <c r="U1426" t="n">
        <v>0.77</v>
      </c>
      <c r="V1426" t="n">
        <v>0.76</v>
      </c>
      <c r="W1426" t="n">
        <v>1.14</v>
      </c>
      <c r="X1426" t="n">
        <v>0.03</v>
      </c>
      <c r="Y1426" t="n">
        <v>1</v>
      </c>
      <c r="Z1426" t="n">
        <v>10</v>
      </c>
    </row>
    <row r="1427">
      <c r="A1427" t="n">
        <v>127</v>
      </c>
      <c r="B1427" t="n">
        <v>115</v>
      </c>
      <c r="C1427" t="inlineStr">
        <is>
          <t xml:space="preserve">CONCLUIDO	</t>
        </is>
      </c>
      <c r="D1427" t="n">
        <v>10.5128</v>
      </c>
      <c r="E1427" t="n">
        <v>9.51</v>
      </c>
      <c r="F1427" t="n">
        <v>6.72</v>
      </c>
      <c r="G1427" t="n">
        <v>134.39</v>
      </c>
      <c r="H1427" t="n">
        <v>2.08</v>
      </c>
      <c r="I1427" t="n">
        <v>3</v>
      </c>
      <c r="J1427" t="n">
        <v>280.21</v>
      </c>
      <c r="K1427" t="n">
        <v>56.94</v>
      </c>
      <c r="L1427" t="n">
        <v>32.75</v>
      </c>
      <c r="M1427" t="n">
        <v>0</v>
      </c>
      <c r="N1427" t="n">
        <v>75.51000000000001</v>
      </c>
      <c r="O1427" t="n">
        <v>34793.09</v>
      </c>
      <c r="P1427" t="n">
        <v>88.06</v>
      </c>
      <c r="Q1427" t="n">
        <v>204.14</v>
      </c>
      <c r="R1427" t="n">
        <v>22.62</v>
      </c>
      <c r="S1427" t="n">
        <v>17.37</v>
      </c>
      <c r="T1427" t="n">
        <v>539.72</v>
      </c>
      <c r="U1427" t="n">
        <v>0.77</v>
      </c>
      <c r="V1427" t="n">
        <v>0.76</v>
      </c>
      <c r="W1427" t="n">
        <v>1.14</v>
      </c>
      <c r="X1427" t="n">
        <v>0.03</v>
      </c>
      <c r="Y1427" t="n">
        <v>1</v>
      </c>
      <c r="Z1427" t="n">
        <v>10</v>
      </c>
    </row>
    <row r="1428">
      <c r="A1428" t="n">
        <v>0</v>
      </c>
      <c r="B1428" t="n">
        <v>35</v>
      </c>
      <c r="C1428" t="inlineStr">
        <is>
          <t xml:space="preserve">CONCLUIDO	</t>
        </is>
      </c>
      <c r="D1428" t="n">
        <v>9.8377</v>
      </c>
      <c r="E1428" t="n">
        <v>10.16</v>
      </c>
      <c r="F1428" t="n">
        <v>7.53</v>
      </c>
      <c r="G1428" t="n">
        <v>10.51</v>
      </c>
      <c r="H1428" t="n">
        <v>0.22</v>
      </c>
      <c r="I1428" t="n">
        <v>43</v>
      </c>
      <c r="J1428" t="n">
        <v>80.84</v>
      </c>
      <c r="K1428" t="n">
        <v>35.1</v>
      </c>
      <c r="L1428" t="n">
        <v>1</v>
      </c>
      <c r="M1428" t="n">
        <v>41</v>
      </c>
      <c r="N1428" t="n">
        <v>9.74</v>
      </c>
      <c r="O1428" t="n">
        <v>10204.21</v>
      </c>
      <c r="P1428" t="n">
        <v>57.91</v>
      </c>
      <c r="Q1428" t="n">
        <v>204.16</v>
      </c>
      <c r="R1428" t="n">
        <v>48.25</v>
      </c>
      <c r="S1428" t="n">
        <v>17.37</v>
      </c>
      <c r="T1428" t="n">
        <v>13154.31</v>
      </c>
      <c r="U1428" t="n">
        <v>0.36</v>
      </c>
      <c r="V1428" t="n">
        <v>0.68</v>
      </c>
      <c r="W1428" t="n">
        <v>1.2</v>
      </c>
      <c r="X1428" t="n">
        <v>0.84</v>
      </c>
      <c r="Y1428" t="n">
        <v>1</v>
      </c>
      <c r="Z1428" t="n">
        <v>10</v>
      </c>
    </row>
    <row r="1429">
      <c r="A1429" t="n">
        <v>1</v>
      </c>
      <c r="B1429" t="n">
        <v>35</v>
      </c>
      <c r="C1429" t="inlineStr">
        <is>
          <t xml:space="preserve">CONCLUIDO	</t>
        </is>
      </c>
      <c r="D1429" t="n">
        <v>10.2102</v>
      </c>
      <c r="E1429" t="n">
        <v>9.789999999999999</v>
      </c>
      <c r="F1429" t="n">
        <v>7.33</v>
      </c>
      <c r="G1429" t="n">
        <v>13.33</v>
      </c>
      <c r="H1429" t="n">
        <v>0.27</v>
      </c>
      <c r="I1429" t="n">
        <v>33</v>
      </c>
      <c r="J1429" t="n">
        <v>81.14</v>
      </c>
      <c r="K1429" t="n">
        <v>35.1</v>
      </c>
      <c r="L1429" t="n">
        <v>1.25</v>
      </c>
      <c r="M1429" t="n">
        <v>31</v>
      </c>
      <c r="N1429" t="n">
        <v>9.789999999999999</v>
      </c>
      <c r="O1429" t="n">
        <v>10241.25</v>
      </c>
      <c r="P1429" t="n">
        <v>55.86</v>
      </c>
      <c r="Q1429" t="n">
        <v>204.16</v>
      </c>
      <c r="R1429" t="n">
        <v>41.63</v>
      </c>
      <c r="S1429" t="n">
        <v>17.37</v>
      </c>
      <c r="T1429" t="n">
        <v>9894.129999999999</v>
      </c>
      <c r="U1429" t="n">
        <v>0.42</v>
      </c>
      <c r="V1429" t="n">
        <v>0.7</v>
      </c>
      <c r="W1429" t="n">
        <v>1.2</v>
      </c>
      <c r="X1429" t="n">
        <v>0.64</v>
      </c>
      <c r="Y1429" t="n">
        <v>1</v>
      </c>
      <c r="Z1429" t="n">
        <v>10</v>
      </c>
    </row>
    <row r="1430">
      <c r="A1430" t="n">
        <v>2</v>
      </c>
      <c r="B1430" t="n">
        <v>35</v>
      </c>
      <c r="C1430" t="inlineStr">
        <is>
          <t xml:space="preserve">CONCLUIDO	</t>
        </is>
      </c>
      <c r="D1430" t="n">
        <v>10.4493</v>
      </c>
      <c r="E1430" t="n">
        <v>9.57</v>
      </c>
      <c r="F1430" t="n">
        <v>7.21</v>
      </c>
      <c r="G1430" t="n">
        <v>16.03</v>
      </c>
      <c r="H1430" t="n">
        <v>0.32</v>
      </c>
      <c r="I1430" t="n">
        <v>27</v>
      </c>
      <c r="J1430" t="n">
        <v>81.44</v>
      </c>
      <c r="K1430" t="n">
        <v>35.1</v>
      </c>
      <c r="L1430" t="n">
        <v>1.5</v>
      </c>
      <c r="M1430" t="n">
        <v>25</v>
      </c>
      <c r="N1430" t="n">
        <v>9.84</v>
      </c>
      <c r="O1430" t="n">
        <v>10278.32</v>
      </c>
      <c r="P1430" t="n">
        <v>54.43</v>
      </c>
      <c r="Q1430" t="n">
        <v>204.15</v>
      </c>
      <c r="R1430" t="n">
        <v>38</v>
      </c>
      <c r="S1430" t="n">
        <v>17.37</v>
      </c>
      <c r="T1430" t="n">
        <v>8105.34</v>
      </c>
      <c r="U1430" t="n">
        <v>0.46</v>
      </c>
      <c r="V1430" t="n">
        <v>0.71</v>
      </c>
      <c r="W1430" t="n">
        <v>1.18</v>
      </c>
      <c r="X1430" t="n">
        <v>0.52</v>
      </c>
      <c r="Y1430" t="n">
        <v>1</v>
      </c>
      <c r="Z1430" t="n">
        <v>10</v>
      </c>
    </row>
    <row r="1431">
      <c r="A1431" t="n">
        <v>3</v>
      </c>
      <c r="B1431" t="n">
        <v>35</v>
      </c>
      <c r="C1431" t="inlineStr">
        <is>
          <t xml:space="preserve">CONCLUIDO	</t>
        </is>
      </c>
      <c r="D1431" t="n">
        <v>10.6198</v>
      </c>
      <c r="E1431" t="n">
        <v>9.42</v>
      </c>
      <c r="F1431" t="n">
        <v>7.13</v>
      </c>
      <c r="G1431" t="n">
        <v>18.6</v>
      </c>
      <c r="H1431" t="n">
        <v>0.38</v>
      </c>
      <c r="I1431" t="n">
        <v>23</v>
      </c>
      <c r="J1431" t="n">
        <v>81.73999999999999</v>
      </c>
      <c r="K1431" t="n">
        <v>35.1</v>
      </c>
      <c r="L1431" t="n">
        <v>1.75</v>
      </c>
      <c r="M1431" t="n">
        <v>21</v>
      </c>
      <c r="N1431" t="n">
        <v>9.890000000000001</v>
      </c>
      <c r="O1431" t="n">
        <v>10315.41</v>
      </c>
      <c r="P1431" t="n">
        <v>53.34</v>
      </c>
      <c r="Q1431" t="n">
        <v>204.19</v>
      </c>
      <c r="R1431" t="n">
        <v>35.68</v>
      </c>
      <c r="S1431" t="n">
        <v>17.37</v>
      </c>
      <c r="T1431" t="n">
        <v>6965.96</v>
      </c>
      <c r="U1431" t="n">
        <v>0.49</v>
      </c>
      <c r="V1431" t="n">
        <v>0.72</v>
      </c>
      <c r="W1431" t="n">
        <v>1.17</v>
      </c>
      <c r="X1431" t="n">
        <v>0.44</v>
      </c>
      <c r="Y1431" t="n">
        <v>1</v>
      </c>
      <c r="Z1431" t="n">
        <v>10</v>
      </c>
    </row>
    <row r="1432">
      <c r="A1432" t="n">
        <v>4</v>
      </c>
      <c r="B1432" t="n">
        <v>35</v>
      </c>
      <c r="C1432" t="inlineStr">
        <is>
          <t xml:space="preserve">CONCLUIDO	</t>
        </is>
      </c>
      <c r="D1432" t="n">
        <v>10.7386</v>
      </c>
      <c r="E1432" t="n">
        <v>9.31</v>
      </c>
      <c r="F1432" t="n">
        <v>7.08</v>
      </c>
      <c r="G1432" t="n">
        <v>21.23</v>
      </c>
      <c r="H1432" t="n">
        <v>0.43</v>
      </c>
      <c r="I1432" t="n">
        <v>20</v>
      </c>
      <c r="J1432" t="n">
        <v>82.04000000000001</v>
      </c>
      <c r="K1432" t="n">
        <v>35.1</v>
      </c>
      <c r="L1432" t="n">
        <v>2</v>
      </c>
      <c r="M1432" t="n">
        <v>18</v>
      </c>
      <c r="N1432" t="n">
        <v>9.94</v>
      </c>
      <c r="O1432" t="n">
        <v>10352.53</v>
      </c>
      <c r="P1432" t="n">
        <v>52.56</v>
      </c>
      <c r="Q1432" t="n">
        <v>204.18</v>
      </c>
      <c r="R1432" t="n">
        <v>33.83</v>
      </c>
      <c r="S1432" t="n">
        <v>17.37</v>
      </c>
      <c r="T1432" t="n">
        <v>6059.5</v>
      </c>
      <c r="U1432" t="n">
        <v>0.51</v>
      </c>
      <c r="V1432" t="n">
        <v>0.72</v>
      </c>
      <c r="W1432" t="n">
        <v>1.17</v>
      </c>
      <c r="X1432" t="n">
        <v>0.38</v>
      </c>
      <c r="Y1432" t="n">
        <v>1</v>
      </c>
      <c r="Z1432" t="n">
        <v>10</v>
      </c>
    </row>
    <row r="1433">
      <c r="A1433" t="n">
        <v>5</v>
      </c>
      <c r="B1433" t="n">
        <v>35</v>
      </c>
      <c r="C1433" t="inlineStr">
        <is>
          <t xml:space="preserve">CONCLUIDO	</t>
        </is>
      </c>
      <c r="D1433" t="n">
        <v>10.8316</v>
      </c>
      <c r="E1433" t="n">
        <v>9.23</v>
      </c>
      <c r="F1433" t="n">
        <v>7.03</v>
      </c>
      <c r="G1433" t="n">
        <v>23.43</v>
      </c>
      <c r="H1433" t="n">
        <v>0.48</v>
      </c>
      <c r="I1433" t="n">
        <v>18</v>
      </c>
      <c r="J1433" t="n">
        <v>82.34</v>
      </c>
      <c r="K1433" t="n">
        <v>35.1</v>
      </c>
      <c r="L1433" t="n">
        <v>2.25</v>
      </c>
      <c r="M1433" t="n">
        <v>16</v>
      </c>
      <c r="N1433" t="n">
        <v>9.99</v>
      </c>
      <c r="O1433" t="n">
        <v>10389.66</v>
      </c>
      <c r="P1433" t="n">
        <v>51.52</v>
      </c>
      <c r="Q1433" t="n">
        <v>204.15</v>
      </c>
      <c r="R1433" t="n">
        <v>32.51</v>
      </c>
      <c r="S1433" t="n">
        <v>17.37</v>
      </c>
      <c r="T1433" t="n">
        <v>5407.13</v>
      </c>
      <c r="U1433" t="n">
        <v>0.53</v>
      </c>
      <c r="V1433" t="n">
        <v>0.73</v>
      </c>
      <c r="W1433" t="n">
        <v>1.16</v>
      </c>
      <c r="X1433" t="n">
        <v>0.34</v>
      </c>
      <c r="Y1433" t="n">
        <v>1</v>
      </c>
      <c r="Z1433" t="n">
        <v>10</v>
      </c>
    </row>
    <row r="1434">
      <c r="A1434" t="n">
        <v>6</v>
      </c>
      <c r="B1434" t="n">
        <v>35</v>
      </c>
      <c r="C1434" t="inlineStr">
        <is>
          <t xml:space="preserve">CONCLUIDO	</t>
        </is>
      </c>
      <c r="D1434" t="n">
        <v>10.9055</v>
      </c>
      <c r="E1434" t="n">
        <v>9.17</v>
      </c>
      <c r="F1434" t="n">
        <v>7</v>
      </c>
      <c r="G1434" t="n">
        <v>26.26</v>
      </c>
      <c r="H1434" t="n">
        <v>0.53</v>
      </c>
      <c r="I1434" t="n">
        <v>16</v>
      </c>
      <c r="J1434" t="n">
        <v>82.65000000000001</v>
      </c>
      <c r="K1434" t="n">
        <v>35.1</v>
      </c>
      <c r="L1434" t="n">
        <v>2.5</v>
      </c>
      <c r="M1434" t="n">
        <v>14</v>
      </c>
      <c r="N1434" t="n">
        <v>10.04</v>
      </c>
      <c r="O1434" t="n">
        <v>10426.82</v>
      </c>
      <c r="P1434" t="n">
        <v>50.9</v>
      </c>
      <c r="Q1434" t="n">
        <v>204.14</v>
      </c>
      <c r="R1434" t="n">
        <v>31.43</v>
      </c>
      <c r="S1434" t="n">
        <v>17.37</v>
      </c>
      <c r="T1434" t="n">
        <v>4877.08</v>
      </c>
      <c r="U1434" t="n">
        <v>0.55</v>
      </c>
      <c r="V1434" t="n">
        <v>0.73</v>
      </c>
      <c r="W1434" t="n">
        <v>1.17</v>
      </c>
      <c r="X1434" t="n">
        <v>0.31</v>
      </c>
      <c r="Y1434" t="n">
        <v>1</v>
      </c>
      <c r="Z1434" t="n">
        <v>10</v>
      </c>
    </row>
    <row r="1435">
      <c r="A1435" t="n">
        <v>7</v>
      </c>
      <c r="B1435" t="n">
        <v>35</v>
      </c>
      <c r="C1435" t="inlineStr">
        <is>
          <t xml:space="preserve">CONCLUIDO	</t>
        </is>
      </c>
      <c r="D1435" t="n">
        <v>10.9519</v>
      </c>
      <c r="E1435" t="n">
        <v>9.130000000000001</v>
      </c>
      <c r="F1435" t="n">
        <v>6.98</v>
      </c>
      <c r="G1435" t="n">
        <v>27.92</v>
      </c>
      <c r="H1435" t="n">
        <v>0.58</v>
      </c>
      <c r="I1435" t="n">
        <v>15</v>
      </c>
      <c r="J1435" t="n">
        <v>82.95</v>
      </c>
      <c r="K1435" t="n">
        <v>35.1</v>
      </c>
      <c r="L1435" t="n">
        <v>2.75</v>
      </c>
      <c r="M1435" t="n">
        <v>13</v>
      </c>
      <c r="N1435" t="n">
        <v>10.1</v>
      </c>
      <c r="O1435" t="n">
        <v>10463.99</v>
      </c>
      <c r="P1435" t="n">
        <v>50.19</v>
      </c>
      <c r="Q1435" t="n">
        <v>204.14</v>
      </c>
      <c r="R1435" t="n">
        <v>30.87</v>
      </c>
      <c r="S1435" t="n">
        <v>17.37</v>
      </c>
      <c r="T1435" t="n">
        <v>4601.49</v>
      </c>
      <c r="U1435" t="n">
        <v>0.5600000000000001</v>
      </c>
      <c r="V1435" t="n">
        <v>0.73</v>
      </c>
      <c r="W1435" t="n">
        <v>1.16</v>
      </c>
      <c r="X1435" t="n">
        <v>0.29</v>
      </c>
      <c r="Y1435" t="n">
        <v>1</v>
      </c>
      <c r="Z1435" t="n">
        <v>10</v>
      </c>
    </row>
    <row r="1436">
      <c r="A1436" t="n">
        <v>8</v>
      </c>
      <c r="B1436" t="n">
        <v>35</v>
      </c>
      <c r="C1436" t="inlineStr">
        <is>
          <t xml:space="preserve">CONCLUIDO	</t>
        </is>
      </c>
      <c r="D1436" t="n">
        <v>11.0579</v>
      </c>
      <c r="E1436" t="n">
        <v>9.039999999999999</v>
      </c>
      <c r="F1436" t="n">
        <v>6.93</v>
      </c>
      <c r="G1436" t="n">
        <v>31.97</v>
      </c>
      <c r="H1436" t="n">
        <v>0.63</v>
      </c>
      <c r="I1436" t="n">
        <v>13</v>
      </c>
      <c r="J1436" t="n">
        <v>83.25</v>
      </c>
      <c r="K1436" t="n">
        <v>35.1</v>
      </c>
      <c r="L1436" t="n">
        <v>3</v>
      </c>
      <c r="M1436" t="n">
        <v>11</v>
      </c>
      <c r="N1436" t="n">
        <v>10.15</v>
      </c>
      <c r="O1436" t="n">
        <v>10501.19</v>
      </c>
      <c r="P1436" t="n">
        <v>49.4</v>
      </c>
      <c r="Q1436" t="n">
        <v>204.14</v>
      </c>
      <c r="R1436" t="n">
        <v>29.26</v>
      </c>
      <c r="S1436" t="n">
        <v>17.37</v>
      </c>
      <c r="T1436" t="n">
        <v>3804.89</v>
      </c>
      <c r="U1436" t="n">
        <v>0.59</v>
      </c>
      <c r="V1436" t="n">
        <v>0.74</v>
      </c>
      <c r="W1436" t="n">
        <v>1.15</v>
      </c>
      <c r="X1436" t="n">
        <v>0.24</v>
      </c>
      <c r="Y1436" t="n">
        <v>1</v>
      </c>
      <c r="Z1436" t="n">
        <v>10</v>
      </c>
    </row>
    <row r="1437">
      <c r="A1437" t="n">
        <v>9</v>
      </c>
      <c r="B1437" t="n">
        <v>35</v>
      </c>
      <c r="C1437" t="inlineStr">
        <is>
          <t xml:space="preserve">CONCLUIDO	</t>
        </is>
      </c>
      <c r="D1437" t="n">
        <v>11.0909</v>
      </c>
      <c r="E1437" t="n">
        <v>9.02</v>
      </c>
      <c r="F1437" t="n">
        <v>6.92</v>
      </c>
      <c r="G1437" t="n">
        <v>34.59</v>
      </c>
      <c r="H1437" t="n">
        <v>0.68</v>
      </c>
      <c r="I1437" t="n">
        <v>12</v>
      </c>
      <c r="J1437" t="n">
        <v>83.55</v>
      </c>
      <c r="K1437" t="n">
        <v>35.1</v>
      </c>
      <c r="L1437" t="n">
        <v>3.25</v>
      </c>
      <c r="M1437" t="n">
        <v>10</v>
      </c>
      <c r="N1437" t="n">
        <v>10.2</v>
      </c>
      <c r="O1437" t="n">
        <v>10538.42</v>
      </c>
      <c r="P1437" t="n">
        <v>48.92</v>
      </c>
      <c r="Q1437" t="n">
        <v>204.16</v>
      </c>
      <c r="R1437" t="n">
        <v>28.88</v>
      </c>
      <c r="S1437" t="n">
        <v>17.37</v>
      </c>
      <c r="T1437" t="n">
        <v>3620.27</v>
      </c>
      <c r="U1437" t="n">
        <v>0.6</v>
      </c>
      <c r="V1437" t="n">
        <v>0.74</v>
      </c>
      <c r="W1437" t="n">
        <v>1.16</v>
      </c>
      <c r="X1437" t="n">
        <v>0.23</v>
      </c>
      <c r="Y1437" t="n">
        <v>1</v>
      </c>
      <c r="Z1437" t="n">
        <v>10</v>
      </c>
    </row>
    <row r="1438">
      <c r="A1438" t="n">
        <v>10</v>
      </c>
      <c r="B1438" t="n">
        <v>35</v>
      </c>
      <c r="C1438" t="inlineStr">
        <is>
          <t xml:space="preserve">CONCLUIDO	</t>
        </is>
      </c>
      <c r="D1438" t="n">
        <v>11.1462</v>
      </c>
      <c r="E1438" t="n">
        <v>8.970000000000001</v>
      </c>
      <c r="F1438" t="n">
        <v>6.89</v>
      </c>
      <c r="G1438" t="n">
        <v>37.58</v>
      </c>
      <c r="H1438" t="n">
        <v>0.73</v>
      </c>
      <c r="I1438" t="n">
        <v>11</v>
      </c>
      <c r="J1438" t="n">
        <v>83.84999999999999</v>
      </c>
      <c r="K1438" t="n">
        <v>35.1</v>
      </c>
      <c r="L1438" t="n">
        <v>3.5</v>
      </c>
      <c r="M1438" t="n">
        <v>9</v>
      </c>
      <c r="N1438" t="n">
        <v>10.25</v>
      </c>
      <c r="O1438" t="n">
        <v>10575.66</v>
      </c>
      <c r="P1438" t="n">
        <v>47.87</v>
      </c>
      <c r="Q1438" t="n">
        <v>204.14</v>
      </c>
      <c r="R1438" t="n">
        <v>27.89</v>
      </c>
      <c r="S1438" t="n">
        <v>17.37</v>
      </c>
      <c r="T1438" t="n">
        <v>3132.84</v>
      </c>
      <c r="U1438" t="n">
        <v>0.62</v>
      </c>
      <c r="V1438" t="n">
        <v>0.74</v>
      </c>
      <c r="W1438" t="n">
        <v>1.16</v>
      </c>
      <c r="X1438" t="n">
        <v>0.2</v>
      </c>
      <c r="Y1438" t="n">
        <v>1</v>
      </c>
      <c r="Z1438" t="n">
        <v>10</v>
      </c>
    </row>
    <row r="1439">
      <c r="A1439" t="n">
        <v>11</v>
      </c>
      <c r="B1439" t="n">
        <v>35</v>
      </c>
      <c r="C1439" t="inlineStr">
        <is>
          <t xml:space="preserve">CONCLUIDO	</t>
        </is>
      </c>
      <c r="D1439" t="n">
        <v>11.2027</v>
      </c>
      <c r="E1439" t="n">
        <v>8.93</v>
      </c>
      <c r="F1439" t="n">
        <v>6.86</v>
      </c>
      <c r="G1439" t="n">
        <v>41.17</v>
      </c>
      <c r="H1439" t="n">
        <v>0.78</v>
      </c>
      <c r="I1439" t="n">
        <v>10</v>
      </c>
      <c r="J1439" t="n">
        <v>84.15000000000001</v>
      </c>
      <c r="K1439" t="n">
        <v>35.1</v>
      </c>
      <c r="L1439" t="n">
        <v>3.75</v>
      </c>
      <c r="M1439" t="n">
        <v>8</v>
      </c>
      <c r="N1439" t="n">
        <v>10.3</v>
      </c>
      <c r="O1439" t="n">
        <v>10612.93</v>
      </c>
      <c r="P1439" t="n">
        <v>46.84</v>
      </c>
      <c r="Q1439" t="n">
        <v>204.16</v>
      </c>
      <c r="R1439" t="n">
        <v>27.15</v>
      </c>
      <c r="S1439" t="n">
        <v>17.37</v>
      </c>
      <c r="T1439" t="n">
        <v>2765.54</v>
      </c>
      <c r="U1439" t="n">
        <v>0.64</v>
      </c>
      <c r="V1439" t="n">
        <v>0.74</v>
      </c>
      <c r="W1439" t="n">
        <v>1.15</v>
      </c>
      <c r="X1439" t="n">
        <v>0.17</v>
      </c>
      <c r="Y1439" t="n">
        <v>1</v>
      </c>
      <c r="Z1439" t="n">
        <v>10</v>
      </c>
    </row>
    <row r="1440">
      <c r="A1440" t="n">
        <v>12</v>
      </c>
      <c r="B1440" t="n">
        <v>35</v>
      </c>
      <c r="C1440" t="inlineStr">
        <is>
          <t xml:space="preserve">CONCLUIDO	</t>
        </is>
      </c>
      <c r="D1440" t="n">
        <v>11.2013</v>
      </c>
      <c r="E1440" t="n">
        <v>8.93</v>
      </c>
      <c r="F1440" t="n">
        <v>6.86</v>
      </c>
      <c r="G1440" t="n">
        <v>41.18</v>
      </c>
      <c r="H1440" t="n">
        <v>0.83</v>
      </c>
      <c r="I1440" t="n">
        <v>10</v>
      </c>
      <c r="J1440" t="n">
        <v>84.45999999999999</v>
      </c>
      <c r="K1440" t="n">
        <v>35.1</v>
      </c>
      <c r="L1440" t="n">
        <v>4</v>
      </c>
      <c r="M1440" t="n">
        <v>8</v>
      </c>
      <c r="N1440" t="n">
        <v>10.36</v>
      </c>
      <c r="O1440" t="n">
        <v>10650.22</v>
      </c>
      <c r="P1440" t="n">
        <v>46.84</v>
      </c>
      <c r="Q1440" t="n">
        <v>204.14</v>
      </c>
      <c r="R1440" t="n">
        <v>27.15</v>
      </c>
      <c r="S1440" t="n">
        <v>17.37</v>
      </c>
      <c r="T1440" t="n">
        <v>2768.92</v>
      </c>
      <c r="U1440" t="n">
        <v>0.64</v>
      </c>
      <c r="V1440" t="n">
        <v>0.74</v>
      </c>
      <c r="W1440" t="n">
        <v>1.15</v>
      </c>
      <c r="X1440" t="n">
        <v>0.17</v>
      </c>
      <c r="Y1440" t="n">
        <v>1</v>
      </c>
      <c r="Z1440" t="n">
        <v>10</v>
      </c>
    </row>
    <row r="1441">
      <c r="A1441" t="n">
        <v>13</v>
      </c>
      <c r="B1441" t="n">
        <v>35</v>
      </c>
      <c r="C1441" t="inlineStr">
        <is>
          <t xml:space="preserve">CONCLUIDO	</t>
        </is>
      </c>
      <c r="D1441" t="n">
        <v>11.223</v>
      </c>
      <c r="E1441" t="n">
        <v>8.91</v>
      </c>
      <c r="F1441" t="n">
        <v>6.86</v>
      </c>
      <c r="G1441" t="n">
        <v>45.76</v>
      </c>
      <c r="H1441" t="n">
        <v>0.88</v>
      </c>
      <c r="I1441" t="n">
        <v>9</v>
      </c>
      <c r="J1441" t="n">
        <v>84.76000000000001</v>
      </c>
      <c r="K1441" t="n">
        <v>35.1</v>
      </c>
      <c r="L1441" t="n">
        <v>4.25</v>
      </c>
      <c r="M1441" t="n">
        <v>7</v>
      </c>
      <c r="N1441" t="n">
        <v>10.41</v>
      </c>
      <c r="O1441" t="n">
        <v>10687.53</v>
      </c>
      <c r="P1441" t="n">
        <v>46.4</v>
      </c>
      <c r="Q1441" t="n">
        <v>204.17</v>
      </c>
      <c r="R1441" t="n">
        <v>27.21</v>
      </c>
      <c r="S1441" t="n">
        <v>17.37</v>
      </c>
      <c r="T1441" t="n">
        <v>2804.44</v>
      </c>
      <c r="U1441" t="n">
        <v>0.64</v>
      </c>
      <c r="V1441" t="n">
        <v>0.74</v>
      </c>
      <c r="W1441" t="n">
        <v>1.15</v>
      </c>
      <c r="X1441" t="n">
        <v>0.17</v>
      </c>
      <c r="Y1441" t="n">
        <v>1</v>
      </c>
      <c r="Z1441" t="n">
        <v>10</v>
      </c>
    </row>
    <row r="1442">
      <c r="A1442" t="n">
        <v>14</v>
      </c>
      <c r="B1442" t="n">
        <v>35</v>
      </c>
      <c r="C1442" t="inlineStr">
        <is>
          <t xml:space="preserve">CONCLUIDO	</t>
        </is>
      </c>
      <c r="D1442" t="n">
        <v>11.2272</v>
      </c>
      <c r="E1442" t="n">
        <v>8.91</v>
      </c>
      <c r="F1442" t="n">
        <v>6.86</v>
      </c>
      <c r="G1442" t="n">
        <v>45.73</v>
      </c>
      <c r="H1442" t="n">
        <v>0.93</v>
      </c>
      <c r="I1442" t="n">
        <v>9</v>
      </c>
      <c r="J1442" t="n">
        <v>85.06</v>
      </c>
      <c r="K1442" t="n">
        <v>35.1</v>
      </c>
      <c r="L1442" t="n">
        <v>4.5</v>
      </c>
      <c r="M1442" t="n">
        <v>7</v>
      </c>
      <c r="N1442" t="n">
        <v>10.46</v>
      </c>
      <c r="O1442" t="n">
        <v>10724.86</v>
      </c>
      <c r="P1442" t="n">
        <v>45.64</v>
      </c>
      <c r="Q1442" t="n">
        <v>204.15</v>
      </c>
      <c r="R1442" t="n">
        <v>27.07</v>
      </c>
      <c r="S1442" t="n">
        <v>17.37</v>
      </c>
      <c r="T1442" t="n">
        <v>2734.58</v>
      </c>
      <c r="U1442" t="n">
        <v>0.64</v>
      </c>
      <c r="V1442" t="n">
        <v>0.74</v>
      </c>
      <c r="W1442" t="n">
        <v>1.15</v>
      </c>
      <c r="X1442" t="n">
        <v>0.17</v>
      </c>
      <c r="Y1442" t="n">
        <v>1</v>
      </c>
      <c r="Z1442" t="n">
        <v>10</v>
      </c>
    </row>
    <row r="1443">
      <c r="A1443" t="n">
        <v>15</v>
      </c>
      <c r="B1443" t="n">
        <v>35</v>
      </c>
      <c r="C1443" t="inlineStr">
        <is>
          <t xml:space="preserve">CONCLUIDO	</t>
        </is>
      </c>
      <c r="D1443" t="n">
        <v>11.292</v>
      </c>
      <c r="E1443" t="n">
        <v>8.859999999999999</v>
      </c>
      <c r="F1443" t="n">
        <v>6.83</v>
      </c>
      <c r="G1443" t="n">
        <v>51.2</v>
      </c>
      <c r="H1443" t="n">
        <v>0.98</v>
      </c>
      <c r="I1443" t="n">
        <v>8</v>
      </c>
      <c r="J1443" t="n">
        <v>85.36</v>
      </c>
      <c r="K1443" t="n">
        <v>35.1</v>
      </c>
      <c r="L1443" t="n">
        <v>4.75</v>
      </c>
      <c r="M1443" t="n">
        <v>6</v>
      </c>
      <c r="N1443" t="n">
        <v>10.51</v>
      </c>
      <c r="O1443" t="n">
        <v>10762.22</v>
      </c>
      <c r="P1443" t="n">
        <v>44.51</v>
      </c>
      <c r="Q1443" t="n">
        <v>204.14</v>
      </c>
      <c r="R1443" t="n">
        <v>25.92</v>
      </c>
      <c r="S1443" t="n">
        <v>17.37</v>
      </c>
      <c r="T1443" t="n">
        <v>2159.96</v>
      </c>
      <c r="U1443" t="n">
        <v>0.67</v>
      </c>
      <c r="V1443" t="n">
        <v>0.75</v>
      </c>
      <c r="W1443" t="n">
        <v>1.15</v>
      </c>
      <c r="X1443" t="n">
        <v>0.14</v>
      </c>
      <c r="Y1443" t="n">
        <v>1</v>
      </c>
      <c r="Z1443" t="n">
        <v>10</v>
      </c>
    </row>
    <row r="1444">
      <c r="A1444" t="n">
        <v>16</v>
      </c>
      <c r="B1444" t="n">
        <v>35</v>
      </c>
      <c r="C1444" t="inlineStr">
        <is>
          <t xml:space="preserve">CONCLUIDO	</t>
        </is>
      </c>
      <c r="D1444" t="n">
        <v>11.286</v>
      </c>
      <c r="E1444" t="n">
        <v>8.859999999999999</v>
      </c>
      <c r="F1444" t="n">
        <v>6.83</v>
      </c>
      <c r="G1444" t="n">
        <v>51.23</v>
      </c>
      <c r="H1444" t="n">
        <v>1.02</v>
      </c>
      <c r="I1444" t="n">
        <v>8</v>
      </c>
      <c r="J1444" t="n">
        <v>85.67</v>
      </c>
      <c r="K1444" t="n">
        <v>35.1</v>
      </c>
      <c r="L1444" t="n">
        <v>5</v>
      </c>
      <c r="M1444" t="n">
        <v>5</v>
      </c>
      <c r="N1444" t="n">
        <v>10.57</v>
      </c>
      <c r="O1444" t="n">
        <v>10799.59</v>
      </c>
      <c r="P1444" t="n">
        <v>44.17</v>
      </c>
      <c r="Q1444" t="n">
        <v>204.16</v>
      </c>
      <c r="R1444" t="n">
        <v>26.12</v>
      </c>
      <c r="S1444" t="n">
        <v>17.37</v>
      </c>
      <c r="T1444" t="n">
        <v>2260.91</v>
      </c>
      <c r="U1444" t="n">
        <v>0.67</v>
      </c>
      <c r="V1444" t="n">
        <v>0.75</v>
      </c>
      <c r="W1444" t="n">
        <v>1.15</v>
      </c>
      <c r="X1444" t="n">
        <v>0.14</v>
      </c>
      <c r="Y1444" t="n">
        <v>1</v>
      </c>
      <c r="Z1444" t="n">
        <v>10</v>
      </c>
    </row>
    <row r="1445">
      <c r="A1445" t="n">
        <v>17</v>
      </c>
      <c r="B1445" t="n">
        <v>35</v>
      </c>
      <c r="C1445" t="inlineStr">
        <is>
          <t xml:space="preserve">CONCLUIDO	</t>
        </is>
      </c>
      <c r="D1445" t="n">
        <v>11.2831</v>
      </c>
      <c r="E1445" t="n">
        <v>8.859999999999999</v>
      </c>
      <c r="F1445" t="n">
        <v>6.83</v>
      </c>
      <c r="G1445" t="n">
        <v>51.25</v>
      </c>
      <c r="H1445" t="n">
        <v>1.07</v>
      </c>
      <c r="I1445" t="n">
        <v>8</v>
      </c>
      <c r="J1445" t="n">
        <v>85.97</v>
      </c>
      <c r="K1445" t="n">
        <v>35.1</v>
      </c>
      <c r="L1445" t="n">
        <v>5.25</v>
      </c>
      <c r="M1445" t="n">
        <v>2</v>
      </c>
      <c r="N1445" t="n">
        <v>10.62</v>
      </c>
      <c r="O1445" t="n">
        <v>10836.99</v>
      </c>
      <c r="P1445" t="n">
        <v>43.58</v>
      </c>
      <c r="Q1445" t="n">
        <v>204.14</v>
      </c>
      <c r="R1445" t="n">
        <v>26.24</v>
      </c>
      <c r="S1445" t="n">
        <v>17.37</v>
      </c>
      <c r="T1445" t="n">
        <v>2320.62</v>
      </c>
      <c r="U1445" t="n">
        <v>0.66</v>
      </c>
      <c r="V1445" t="n">
        <v>0.75</v>
      </c>
      <c r="W1445" t="n">
        <v>1.15</v>
      </c>
      <c r="X1445" t="n">
        <v>0.14</v>
      </c>
      <c r="Y1445" t="n">
        <v>1</v>
      </c>
      <c r="Z1445" t="n">
        <v>10</v>
      </c>
    </row>
    <row r="1446">
      <c r="A1446" t="n">
        <v>18</v>
      </c>
      <c r="B1446" t="n">
        <v>35</v>
      </c>
      <c r="C1446" t="inlineStr">
        <is>
          <t xml:space="preserve">CONCLUIDO	</t>
        </is>
      </c>
      <c r="D1446" t="n">
        <v>11.3257</v>
      </c>
      <c r="E1446" t="n">
        <v>8.83</v>
      </c>
      <c r="F1446" t="n">
        <v>6.82</v>
      </c>
      <c r="G1446" t="n">
        <v>58.43</v>
      </c>
      <c r="H1446" t="n">
        <v>1.12</v>
      </c>
      <c r="I1446" t="n">
        <v>7</v>
      </c>
      <c r="J1446" t="n">
        <v>86.27</v>
      </c>
      <c r="K1446" t="n">
        <v>35.1</v>
      </c>
      <c r="L1446" t="n">
        <v>5.5</v>
      </c>
      <c r="M1446" t="n">
        <v>1</v>
      </c>
      <c r="N1446" t="n">
        <v>10.67</v>
      </c>
      <c r="O1446" t="n">
        <v>10874.42</v>
      </c>
      <c r="P1446" t="n">
        <v>43.41</v>
      </c>
      <c r="Q1446" t="n">
        <v>204.15</v>
      </c>
      <c r="R1446" t="n">
        <v>25.68</v>
      </c>
      <c r="S1446" t="n">
        <v>17.37</v>
      </c>
      <c r="T1446" t="n">
        <v>2046.7</v>
      </c>
      <c r="U1446" t="n">
        <v>0.68</v>
      </c>
      <c r="V1446" t="n">
        <v>0.75</v>
      </c>
      <c r="W1446" t="n">
        <v>1.15</v>
      </c>
      <c r="X1446" t="n">
        <v>0.13</v>
      </c>
      <c r="Y1446" t="n">
        <v>1</v>
      </c>
      <c r="Z1446" t="n">
        <v>10</v>
      </c>
    </row>
    <row r="1447">
      <c r="A1447" t="n">
        <v>19</v>
      </c>
      <c r="B1447" t="n">
        <v>35</v>
      </c>
      <c r="C1447" t="inlineStr">
        <is>
          <t xml:space="preserve">CONCLUIDO	</t>
        </is>
      </c>
      <c r="D1447" t="n">
        <v>11.3257</v>
      </c>
      <c r="E1447" t="n">
        <v>8.83</v>
      </c>
      <c r="F1447" t="n">
        <v>6.82</v>
      </c>
      <c r="G1447" t="n">
        <v>58.43</v>
      </c>
      <c r="H1447" t="n">
        <v>1.16</v>
      </c>
      <c r="I1447" t="n">
        <v>7</v>
      </c>
      <c r="J1447" t="n">
        <v>86.58</v>
      </c>
      <c r="K1447" t="n">
        <v>35.1</v>
      </c>
      <c r="L1447" t="n">
        <v>5.75</v>
      </c>
      <c r="M1447" t="n">
        <v>0</v>
      </c>
      <c r="N1447" t="n">
        <v>10.73</v>
      </c>
      <c r="O1447" t="n">
        <v>10911.86</v>
      </c>
      <c r="P1447" t="n">
        <v>43.6</v>
      </c>
      <c r="Q1447" t="n">
        <v>204.14</v>
      </c>
      <c r="R1447" t="n">
        <v>25.69</v>
      </c>
      <c r="S1447" t="n">
        <v>17.37</v>
      </c>
      <c r="T1447" t="n">
        <v>2050.3</v>
      </c>
      <c r="U1447" t="n">
        <v>0.68</v>
      </c>
      <c r="V1447" t="n">
        <v>0.75</v>
      </c>
      <c r="W1447" t="n">
        <v>1.15</v>
      </c>
      <c r="X1447" t="n">
        <v>0.13</v>
      </c>
      <c r="Y1447" t="n">
        <v>1</v>
      </c>
      <c r="Z1447" t="n">
        <v>10</v>
      </c>
    </row>
    <row r="1448">
      <c r="A1448" t="n">
        <v>0</v>
      </c>
      <c r="B1448" t="n">
        <v>50</v>
      </c>
      <c r="C1448" t="inlineStr">
        <is>
          <t xml:space="preserve">CONCLUIDO	</t>
        </is>
      </c>
      <c r="D1448" t="n">
        <v>9.0824</v>
      </c>
      <c r="E1448" t="n">
        <v>11.01</v>
      </c>
      <c r="F1448" t="n">
        <v>7.77</v>
      </c>
      <c r="G1448" t="n">
        <v>8.640000000000001</v>
      </c>
      <c r="H1448" t="n">
        <v>0.16</v>
      </c>
      <c r="I1448" t="n">
        <v>54</v>
      </c>
      <c r="J1448" t="n">
        <v>107.41</v>
      </c>
      <c r="K1448" t="n">
        <v>41.65</v>
      </c>
      <c r="L1448" t="n">
        <v>1</v>
      </c>
      <c r="M1448" t="n">
        <v>52</v>
      </c>
      <c r="N1448" t="n">
        <v>14.77</v>
      </c>
      <c r="O1448" t="n">
        <v>13481.73</v>
      </c>
      <c r="P1448" t="n">
        <v>73.15000000000001</v>
      </c>
      <c r="Q1448" t="n">
        <v>204.22</v>
      </c>
      <c r="R1448" t="n">
        <v>55.59</v>
      </c>
      <c r="S1448" t="n">
        <v>17.37</v>
      </c>
      <c r="T1448" t="n">
        <v>16767.77</v>
      </c>
      <c r="U1448" t="n">
        <v>0.31</v>
      </c>
      <c r="V1448" t="n">
        <v>0.66</v>
      </c>
      <c r="W1448" t="n">
        <v>1.23</v>
      </c>
      <c r="X1448" t="n">
        <v>1.08</v>
      </c>
      <c r="Y1448" t="n">
        <v>1</v>
      </c>
      <c r="Z1448" t="n">
        <v>10</v>
      </c>
    </row>
    <row r="1449">
      <c r="A1449" t="n">
        <v>1</v>
      </c>
      <c r="B1449" t="n">
        <v>50</v>
      </c>
      <c r="C1449" t="inlineStr">
        <is>
          <t xml:space="preserve">CONCLUIDO	</t>
        </is>
      </c>
      <c r="D1449" t="n">
        <v>9.5306</v>
      </c>
      <c r="E1449" t="n">
        <v>10.49</v>
      </c>
      <c r="F1449" t="n">
        <v>7.52</v>
      </c>
      <c r="G1449" t="n">
        <v>10.75</v>
      </c>
      <c r="H1449" t="n">
        <v>0.2</v>
      </c>
      <c r="I1449" t="n">
        <v>42</v>
      </c>
      <c r="J1449" t="n">
        <v>107.73</v>
      </c>
      <c r="K1449" t="n">
        <v>41.65</v>
      </c>
      <c r="L1449" t="n">
        <v>1.25</v>
      </c>
      <c r="M1449" t="n">
        <v>40</v>
      </c>
      <c r="N1449" t="n">
        <v>14.83</v>
      </c>
      <c r="O1449" t="n">
        <v>13520.81</v>
      </c>
      <c r="P1449" t="n">
        <v>70.45</v>
      </c>
      <c r="Q1449" t="n">
        <v>204.18</v>
      </c>
      <c r="R1449" t="n">
        <v>47.65</v>
      </c>
      <c r="S1449" t="n">
        <v>17.37</v>
      </c>
      <c r="T1449" t="n">
        <v>12858.83</v>
      </c>
      <c r="U1449" t="n">
        <v>0.36</v>
      </c>
      <c r="V1449" t="n">
        <v>0.68</v>
      </c>
      <c r="W1449" t="n">
        <v>1.21</v>
      </c>
      <c r="X1449" t="n">
        <v>0.83</v>
      </c>
      <c r="Y1449" t="n">
        <v>1</v>
      </c>
      <c r="Z1449" t="n">
        <v>10</v>
      </c>
    </row>
    <row r="1450">
      <c r="A1450" t="n">
        <v>2</v>
      </c>
      <c r="B1450" t="n">
        <v>50</v>
      </c>
      <c r="C1450" t="inlineStr">
        <is>
          <t xml:space="preserve">CONCLUIDO	</t>
        </is>
      </c>
      <c r="D1450" t="n">
        <v>9.849500000000001</v>
      </c>
      <c r="E1450" t="n">
        <v>10.15</v>
      </c>
      <c r="F1450" t="n">
        <v>7.36</v>
      </c>
      <c r="G1450" t="n">
        <v>12.99</v>
      </c>
      <c r="H1450" t="n">
        <v>0.24</v>
      </c>
      <c r="I1450" t="n">
        <v>34</v>
      </c>
      <c r="J1450" t="n">
        <v>108.05</v>
      </c>
      <c r="K1450" t="n">
        <v>41.65</v>
      </c>
      <c r="L1450" t="n">
        <v>1.5</v>
      </c>
      <c r="M1450" t="n">
        <v>32</v>
      </c>
      <c r="N1450" t="n">
        <v>14.9</v>
      </c>
      <c r="O1450" t="n">
        <v>13559.91</v>
      </c>
      <c r="P1450" t="n">
        <v>68.58</v>
      </c>
      <c r="Q1450" t="n">
        <v>204.15</v>
      </c>
      <c r="R1450" t="n">
        <v>42.61</v>
      </c>
      <c r="S1450" t="n">
        <v>17.37</v>
      </c>
      <c r="T1450" t="n">
        <v>10375.82</v>
      </c>
      <c r="U1450" t="n">
        <v>0.41</v>
      </c>
      <c r="V1450" t="n">
        <v>0.6899999999999999</v>
      </c>
      <c r="W1450" t="n">
        <v>1.2</v>
      </c>
      <c r="X1450" t="n">
        <v>0.67</v>
      </c>
      <c r="Y1450" t="n">
        <v>1</v>
      </c>
      <c r="Z1450" t="n">
        <v>10</v>
      </c>
    </row>
    <row r="1451">
      <c r="A1451" t="n">
        <v>3</v>
      </c>
      <c r="B1451" t="n">
        <v>50</v>
      </c>
      <c r="C1451" t="inlineStr">
        <is>
          <t xml:space="preserve">CONCLUIDO	</t>
        </is>
      </c>
      <c r="D1451" t="n">
        <v>10.0632</v>
      </c>
      <c r="E1451" t="n">
        <v>9.94</v>
      </c>
      <c r="F1451" t="n">
        <v>7.26</v>
      </c>
      <c r="G1451" t="n">
        <v>15.01</v>
      </c>
      <c r="H1451" t="n">
        <v>0.28</v>
      </c>
      <c r="I1451" t="n">
        <v>29</v>
      </c>
      <c r="J1451" t="n">
        <v>108.37</v>
      </c>
      <c r="K1451" t="n">
        <v>41.65</v>
      </c>
      <c r="L1451" t="n">
        <v>1.75</v>
      </c>
      <c r="M1451" t="n">
        <v>27</v>
      </c>
      <c r="N1451" t="n">
        <v>14.97</v>
      </c>
      <c r="O1451" t="n">
        <v>13599.17</v>
      </c>
      <c r="P1451" t="n">
        <v>67.31</v>
      </c>
      <c r="Q1451" t="n">
        <v>204.21</v>
      </c>
      <c r="R1451" t="n">
        <v>39.54</v>
      </c>
      <c r="S1451" t="n">
        <v>17.37</v>
      </c>
      <c r="T1451" t="n">
        <v>8864.83</v>
      </c>
      <c r="U1451" t="n">
        <v>0.44</v>
      </c>
      <c r="V1451" t="n">
        <v>0.7</v>
      </c>
      <c r="W1451" t="n">
        <v>1.18</v>
      </c>
      <c r="X1451" t="n">
        <v>0.5600000000000001</v>
      </c>
      <c r="Y1451" t="n">
        <v>1</v>
      </c>
      <c r="Z1451" t="n">
        <v>10</v>
      </c>
    </row>
    <row r="1452">
      <c r="A1452" t="n">
        <v>4</v>
      </c>
      <c r="B1452" t="n">
        <v>50</v>
      </c>
      <c r="C1452" t="inlineStr">
        <is>
          <t xml:space="preserve">CONCLUIDO	</t>
        </is>
      </c>
      <c r="D1452" t="n">
        <v>10.2279</v>
      </c>
      <c r="E1452" t="n">
        <v>9.779999999999999</v>
      </c>
      <c r="F1452" t="n">
        <v>7.19</v>
      </c>
      <c r="G1452" t="n">
        <v>17.25</v>
      </c>
      <c r="H1452" t="n">
        <v>0.32</v>
      </c>
      <c r="I1452" t="n">
        <v>25</v>
      </c>
      <c r="J1452" t="n">
        <v>108.68</v>
      </c>
      <c r="K1452" t="n">
        <v>41.65</v>
      </c>
      <c r="L1452" t="n">
        <v>2</v>
      </c>
      <c r="M1452" t="n">
        <v>23</v>
      </c>
      <c r="N1452" t="n">
        <v>15.03</v>
      </c>
      <c r="O1452" t="n">
        <v>13638.32</v>
      </c>
      <c r="P1452" t="n">
        <v>66.28</v>
      </c>
      <c r="Q1452" t="n">
        <v>204.14</v>
      </c>
      <c r="R1452" t="n">
        <v>37.17</v>
      </c>
      <c r="S1452" t="n">
        <v>17.37</v>
      </c>
      <c r="T1452" t="n">
        <v>7701.1</v>
      </c>
      <c r="U1452" t="n">
        <v>0.47</v>
      </c>
      <c r="V1452" t="n">
        <v>0.71</v>
      </c>
      <c r="W1452" t="n">
        <v>1.18</v>
      </c>
      <c r="X1452" t="n">
        <v>0.49</v>
      </c>
      <c r="Y1452" t="n">
        <v>1</v>
      </c>
      <c r="Z1452" t="n">
        <v>10</v>
      </c>
    </row>
    <row r="1453">
      <c r="A1453" t="n">
        <v>5</v>
      </c>
      <c r="B1453" t="n">
        <v>50</v>
      </c>
      <c r="C1453" t="inlineStr">
        <is>
          <t xml:space="preserve">CONCLUIDO	</t>
        </is>
      </c>
      <c r="D1453" t="n">
        <v>10.3764</v>
      </c>
      <c r="E1453" t="n">
        <v>9.640000000000001</v>
      </c>
      <c r="F1453" t="n">
        <v>7.11</v>
      </c>
      <c r="G1453" t="n">
        <v>19.4</v>
      </c>
      <c r="H1453" t="n">
        <v>0.36</v>
      </c>
      <c r="I1453" t="n">
        <v>22</v>
      </c>
      <c r="J1453" t="n">
        <v>109</v>
      </c>
      <c r="K1453" t="n">
        <v>41.65</v>
      </c>
      <c r="L1453" t="n">
        <v>2.25</v>
      </c>
      <c r="M1453" t="n">
        <v>20</v>
      </c>
      <c r="N1453" t="n">
        <v>15.1</v>
      </c>
      <c r="O1453" t="n">
        <v>13677.51</v>
      </c>
      <c r="P1453" t="n">
        <v>65.23</v>
      </c>
      <c r="Q1453" t="n">
        <v>204.15</v>
      </c>
      <c r="R1453" t="n">
        <v>35.1</v>
      </c>
      <c r="S1453" t="n">
        <v>17.37</v>
      </c>
      <c r="T1453" t="n">
        <v>6680.64</v>
      </c>
      <c r="U1453" t="n">
        <v>0.5</v>
      </c>
      <c r="V1453" t="n">
        <v>0.72</v>
      </c>
      <c r="W1453" t="n">
        <v>1.17</v>
      </c>
      <c r="X1453" t="n">
        <v>0.42</v>
      </c>
      <c r="Y1453" t="n">
        <v>1</v>
      </c>
      <c r="Z1453" t="n">
        <v>10</v>
      </c>
    </row>
    <row r="1454">
      <c r="A1454" t="n">
        <v>6</v>
      </c>
      <c r="B1454" t="n">
        <v>50</v>
      </c>
      <c r="C1454" t="inlineStr">
        <is>
          <t xml:space="preserve">CONCLUIDO	</t>
        </is>
      </c>
      <c r="D1454" t="n">
        <v>10.466</v>
      </c>
      <c r="E1454" t="n">
        <v>9.550000000000001</v>
      </c>
      <c r="F1454" t="n">
        <v>7.07</v>
      </c>
      <c r="G1454" t="n">
        <v>21.22</v>
      </c>
      <c r="H1454" t="n">
        <v>0.4</v>
      </c>
      <c r="I1454" t="n">
        <v>20</v>
      </c>
      <c r="J1454" t="n">
        <v>109.32</v>
      </c>
      <c r="K1454" t="n">
        <v>41.65</v>
      </c>
      <c r="L1454" t="n">
        <v>2.5</v>
      </c>
      <c r="M1454" t="n">
        <v>18</v>
      </c>
      <c r="N1454" t="n">
        <v>15.17</v>
      </c>
      <c r="O1454" t="n">
        <v>13716.72</v>
      </c>
      <c r="P1454" t="n">
        <v>64.56</v>
      </c>
      <c r="Q1454" t="n">
        <v>204.19</v>
      </c>
      <c r="R1454" t="n">
        <v>33.76</v>
      </c>
      <c r="S1454" t="n">
        <v>17.37</v>
      </c>
      <c r="T1454" t="n">
        <v>6023.14</v>
      </c>
      <c r="U1454" t="n">
        <v>0.51</v>
      </c>
      <c r="V1454" t="n">
        <v>0.72</v>
      </c>
      <c r="W1454" t="n">
        <v>1.17</v>
      </c>
      <c r="X1454" t="n">
        <v>0.38</v>
      </c>
      <c r="Y1454" t="n">
        <v>1</v>
      </c>
      <c r="Z1454" t="n">
        <v>10</v>
      </c>
    </row>
    <row r="1455">
      <c r="A1455" t="n">
        <v>7</v>
      </c>
      <c r="B1455" t="n">
        <v>50</v>
      </c>
      <c r="C1455" t="inlineStr">
        <is>
          <t xml:space="preserve">CONCLUIDO	</t>
        </is>
      </c>
      <c r="D1455" t="n">
        <v>10.5758</v>
      </c>
      <c r="E1455" t="n">
        <v>9.460000000000001</v>
      </c>
      <c r="F1455" t="n">
        <v>7.02</v>
      </c>
      <c r="G1455" t="n">
        <v>23.4</v>
      </c>
      <c r="H1455" t="n">
        <v>0.44</v>
      </c>
      <c r="I1455" t="n">
        <v>18</v>
      </c>
      <c r="J1455" t="n">
        <v>109.64</v>
      </c>
      <c r="K1455" t="n">
        <v>41.65</v>
      </c>
      <c r="L1455" t="n">
        <v>2.75</v>
      </c>
      <c r="M1455" t="n">
        <v>16</v>
      </c>
      <c r="N1455" t="n">
        <v>15.24</v>
      </c>
      <c r="O1455" t="n">
        <v>13755.95</v>
      </c>
      <c r="P1455" t="n">
        <v>63.72</v>
      </c>
      <c r="Q1455" t="n">
        <v>204.16</v>
      </c>
      <c r="R1455" t="n">
        <v>31.99</v>
      </c>
      <c r="S1455" t="n">
        <v>17.37</v>
      </c>
      <c r="T1455" t="n">
        <v>5146.01</v>
      </c>
      <c r="U1455" t="n">
        <v>0.54</v>
      </c>
      <c r="V1455" t="n">
        <v>0.73</v>
      </c>
      <c r="W1455" t="n">
        <v>1.17</v>
      </c>
      <c r="X1455" t="n">
        <v>0.33</v>
      </c>
      <c r="Y1455" t="n">
        <v>1</v>
      </c>
      <c r="Z1455" t="n">
        <v>10</v>
      </c>
    </row>
    <row r="1456">
      <c r="A1456" t="n">
        <v>8</v>
      </c>
      <c r="B1456" t="n">
        <v>50</v>
      </c>
      <c r="C1456" t="inlineStr">
        <is>
          <t xml:space="preserve">CONCLUIDO	</t>
        </is>
      </c>
      <c r="D1456" t="n">
        <v>10.6051</v>
      </c>
      <c r="E1456" t="n">
        <v>9.43</v>
      </c>
      <c r="F1456" t="n">
        <v>7.02</v>
      </c>
      <c r="G1456" t="n">
        <v>24.76</v>
      </c>
      <c r="H1456" t="n">
        <v>0.48</v>
      </c>
      <c r="I1456" t="n">
        <v>17</v>
      </c>
      <c r="J1456" t="n">
        <v>109.96</v>
      </c>
      <c r="K1456" t="n">
        <v>41.65</v>
      </c>
      <c r="L1456" t="n">
        <v>3</v>
      </c>
      <c r="M1456" t="n">
        <v>15</v>
      </c>
      <c r="N1456" t="n">
        <v>15.31</v>
      </c>
      <c r="O1456" t="n">
        <v>13795.21</v>
      </c>
      <c r="P1456" t="n">
        <v>63.4</v>
      </c>
      <c r="Q1456" t="n">
        <v>204.26</v>
      </c>
      <c r="R1456" t="n">
        <v>31.94</v>
      </c>
      <c r="S1456" t="n">
        <v>17.37</v>
      </c>
      <c r="T1456" t="n">
        <v>5126.38</v>
      </c>
      <c r="U1456" t="n">
        <v>0.54</v>
      </c>
      <c r="V1456" t="n">
        <v>0.73</v>
      </c>
      <c r="W1456" t="n">
        <v>1.16</v>
      </c>
      <c r="X1456" t="n">
        <v>0.32</v>
      </c>
      <c r="Y1456" t="n">
        <v>1</v>
      </c>
      <c r="Z1456" t="n">
        <v>10</v>
      </c>
    </row>
    <row r="1457">
      <c r="A1457" t="n">
        <v>9</v>
      </c>
      <c r="B1457" t="n">
        <v>50</v>
      </c>
      <c r="C1457" t="inlineStr">
        <is>
          <t xml:space="preserve">CONCLUIDO	</t>
        </is>
      </c>
      <c r="D1457" t="n">
        <v>10.7047</v>
      </c>
      <c r="E1457" t="n">
        <v>9.34</v>
      </c>
      <c r="F1457" t="n">
        <v>6.97</v>
      </c>
      <c r="G1457" t="n">
        <v>27.89</v>
      </c>
      <c r="H1457" t="n">
        <v>0.52</v>
      </c>
      <c r="I1457" t="n">
        <v>15</v>
      </c>
      <c r="J1457" t="n">
        <v>110.27</v>
      </c>
      <c r="K1457" t="n">
        <v>41.65</v>
      </c>
      <c r="L1457" t="n">
        <v>3.25</v>
      </c>
      <c r="M1457" t="n">
        <v>13</v>
      </c>
      <c r="N1457" t="n">
        <v>15.37</v>
      </c>
      <c r="O1457" t="n">
        <v>13834.5</v>
      </c>
      <c r="P1457" t="n">
        <v>62.68</v>
      </c>
      <c r="Q1457" t="n">
        <v>204.16</v>
      </c>
      <c r="R1457" t="n">
        <v>30.59</v>
      </c>
      <c r="S1457" t="n">
        <v>17.37</v>
      </c>
      <c r="T1457" t="n">
        <v>4463.66</v>
      </c>
      <c r="U1457" t="n">
        <v>0.57</v>
      </c>
      <c r="V1457" t="n">
        <v>0.73</v>
      </c>
      <c r="W1457" t="n">
        <v>1.16</v>
      </c>
      <c r="X1457" t="n">
        <v>0.28</v>
      </c>
      <c r="Y1457" t="n">
        <v>1</v>
      </c>
      <c r="Z1457" t="n">
        <v>10</v>
      </c>
    </row>
    <row r="1458">
      <c r="A1458" t="n">
        <v>10</v>
      </c>
      <c r="B1458" t="n">
        <v>50</v>
      </c>
      <c r="C1458" t="inlineStr">
        <is>
          <t xml:space="preserve">CONCLUIDO	</t>
        </is>
      </c>
      <c r="D1458" t="n">
        <v>10.7585</v>
      </c>
      <c r="E1458" t="n">
        <v>9.300000000000001</v>
      </c>
      <c r="F1458" t="n">
        <v>6.95</v>
      </c>
      <c r="G1458" t="n">
        <v>29.78</v>
      </c>
      <c r="H1458" t="n">
        <v>0.5600000000000001</v>
      </c>
      <c r="I1458" t="n">
        <v>14</v>
      </c>
      <c r="J1458" t="n">
        <v>110.59</v>
      </c>
      <c r="K1458" t="n">
        <v>41.65</v>
      </c>
      <c r="L1458" t="n">
        <v>3.5</v>
      </c>
      <c r="M1458" t="n">
        <v>12</v>
      </c>
      <c r="N1458" t="n">
        <v>15.44</v>
      </c>
      <c r="O1458" t="n">
        <v>13873.81</v>
      </c>
      <c r="P1458" t="n">
        <v>62.02</v>
      </c>
      <c r="Q1458" t="n">
        <v>204.15</v>
      </c>
      <c r="R1458" t="n">
        <v>29.79</v>
      </c>
      <c r="S1458" t="n">
        <v>17.37</v>
      </c>
      <c r="T1458" t="n">
        <v>4069.45</v>
      </c>
      <c r="U1458" t="n">
        <v>0.58</v>
      </c>
      <c r="V1458" t="n">
        <v>0.74</v>
      </c>
      <c r="W1458" t="n">
        <v>1.16</v>
      </c>
      <c r="X1458" t="n">
        <v>0.26</v>
      </c>
      <c r="Y1458" t="n">
        <v>1</v>
      </c>
      <c r="Z1458" t="n">
        <v>10</v>
      </c>
    </row>
    <row r="1459">
      <c r="A1459" t="n">
        <v>11</v>
      </c>
      <c r="B1459" t="n">
        <v>50</v>
      </c>
      <c r="C1459" t="inlineStr">
        <is>
          <t xml:space="preserve">CONCLUIDO	</t>
        </is>
      </c>
      <c r="D1459" t="n">
        <v>10.8037</v>
      </c>
      <c r="E1459" t="n">
        <v>9.26</v>
      </c>
      <c r="F1459" t="n">
        <v>6.93</v>
      </c>
      <c r="G1459" t="n">
        <v>31.99</v>
      </c>
      <c r="H1459" t="n">
        <v>0.6</v>
      </c>
      <c r="I1459" t="n">
        <v>13</v>
      </c>
      <c r="J1459" t="n">
        <v>110.91</v>
      </c>
      <c r="K1459" t="n">
        <v>41.65</v>
      </c>
      <c r="L1459" t="n">
        <v>3.75</v>
      </c>
      <c r="M1459" t="n">
        <v>11</v>
      </c>
      <c r="N1459" t="n">
        <v>15.51</v>
      </c>
      <c r="O1459" t="n">
        <v>13913.15</v>
      </c>
      <c r="P1459" t="n">
        <v>61.53</v>
      </c>
      <c r="Q1459" t="n">
        <v>204.16</v>
      </c>
      <c r="R1459" t="n">
        <v>29.29</v>
      </c>
      <c r="S1459" t="n">
        <v>17.37</v>
      </c>
      <c r="T1459" t="n">
        <v>3819.96</v>
      </c>
      <c r="U1459" t="n">
        <v>0.59</v>
      </c>
      <c r="V1459" t="n">
        <v>0.74</v>
      </c>
      <c r="W1459" t="n">
        <v>1.16</v>
      </c>
      <c r="X1459" t="n">
        <v>0.24</v>
      </c>
      <c r="Y1459" t="n">
        <v>1</v>
      </c>
      <c r="Z1459" t="n">
        <v>10</v>
      </c>
    </row>
    <row r="1460">
      <c r="A1460" t="n">
        <v>12</v>
      </c>
      <c r="B1460" t="n">
        <v>50</v>
      </c>
      <c r="C1460" t="inlineStr">
        <is>
          <t xml:space="preserve">CONCLUIDO	</t>
        </is>
      </c>
      <c r="D1460" t="n">
        <v>10.8538</v>
      </c>
      <c r="E1460" t="n">
        <v>9.210000000000001</v>
      </c>
      <c r="F1460" t="n">
        <v>6.91</v>
      </c>
      <c r="G1460" t="n">
        <v>34.55</v>
      </c>
      <c r="H1460" t="n">
        <v>0.63</v>
      </c>
      <c r="I1460" t="n">
        <v>12</v>
      </c>
      <c r="J1460" t="n">
        <v>111.23</v>
      </c>
      <c r="K1460" t="n">
        <v>41.65</v>
      </c>
      <c r="L1460" t="n">
        <v>4</v>
      </c>
      <c r="M1460" t="n">
        <v>10</v>
      </c>
      <c r="N1460" t="n">
        <v>15.58</v>
      </c>
      <c r="O1460" t="n">
        <v>13952.52</v>
      </c>
      <c r="P1460" t="n">
        <v>61.02</v>
      </c>
      <c r="Q1460" t="n">
        <v>204.15</v>
      </c>
      <c r="R1460" t="n">
        <v>28.71</v>
      </c>
      <c r="S1460" t="n">
        <v>17.37</v>
      </c>
      <c r="T1460" t="n">
        <v>3534.87</v>
      </c>
      <c r="U1460" t="n">
        <v>0.61</v>
      </c>
      <c r="V1460" t="n">
        <v>0.74</v>
      </c>
      <c r="W1460" t="n">
        <v>1.15</v>
      </c>
      <c r="X1460" t="n">
        <v>0.22</v>
      </c>
      <c r="Y1460" t="n">
        <v>1</v>
      </c>
      <c r="Z1460" t="n">
        <v>10</v>
      </c>
    </row>
    <row r="1461">
      <c r="A1461" t="n">
        <v>13</v>
      </c>
      <c r="B1461" t="n">
        <v>50</v>
      </c>
      <c r="C1461" t="inlineStr">
        <is>
          <t xml:space="preserve">CONCLUIDO	</t>
        </is>
      </c>
      <c r="D1461" t="n">
        <v>10.8561</v>
      </c>
      <c r="E1461" t="n">
        <v>9.210000000000001</v>
      </c>
      <c r="F1461" t="n">
        <v>6.91</v>
      </c>
      <c r="G1461" t="n">
        <v>34.54</v>
      </c>
      <c r="H1461" t="n">
        <v>0.67</v>
      </c>
      <c r="I1461" t="n">
        <v>12</v>
      </c>
      <c r="J1461" t="n">
        <v>111.55</v>
      </c>
      <c r="K1461" t="n">
        <v>41.65</v>
      </c>
      <c r="L1461" t="n">
        <v>4.25</v>
      </c>
      <c r="M1461" t="n">
        <v>10</v>
      </c>
      <c r="N1461" t="n">
        <v>15.65</v>
      </c>
      <c r="O1461" t="n">
        <v>13991.91</v>
      </c>
      <c r="P1461" t="n">
        <v>60.54</v>
      </c>
      <c r="Q1461" t="n">
        <v>204.14</v>
      </c>
      <c r="R1461" t="n">
        <v>28.63</v>
      </c>
      <c r="S1461" t="n">
        <v>17.37</v>
      </c>
      <c r="T1461" t="n">
        <v>3498.47</v>
      </c>
      <c r="U1461" t="n">
        <v>0.61</v>
      </c>
      <c r="V1461" t="n">
        <v>0.74</v>
      </c>
      <c r="W1461" t="n">
        <v>1.15</v>
      </c>
      <c r="X1461" t="n">
        <v>0.22</v>
      </c>
      <c r="Y1461" t="n">
        <v>1</v>
      </c>
      <c r="Z1461" t="n">
        <v>10</v>
      </c>
    </row>
    <row r="1462">
      <c r="A1462" t="n">
        <v>14</v>
      </c>
      <c r="B1462" t="n">
        <v>50</v>
      </c>
      <c r="C1462" t="inlineStr">
        <is>
          <t xml:space="preserve">CONCLUIDO	</t>
        </is>
      </c>
      <c r="D1462" t="n">
        <v>10.9117</v>
      </c>
      <c r="E1462" t="n">
        <v>9.16</v>
      </c>
      <c r="F1462" t="n">
        <v>6.88</v>
      </c>
      <c r="G1462" t="n">
        <v>37.55</v>
      </c>
      <c r="H1462" t="n">
        <v>0.71</v>
      </c>
      <c r="I1462" t="n">
        <v>11</v>
      </c>
      <c r="J1462" t="n">
        <v>111.87</v>
      </c>
      <c r="K1462" t="n">
        <v>41.65</v>
      </c>
      <c r="L1462" t="n">
        <v>4.5</v>
      </c>
      <c r="M1462" t="n">
        <v>9</v>
      </c>
      <c r="N1462" t="n">
        <v>15.72</v>
      </c>
      <c r="O1462" t="n">
        <v>14031.33</v>
      </c>
      <c r="P1462" t="n">
        <v>60</v>
      </c>
      <c r="Q1462" t="n">
        <v>204.14</v>
      </c>
      <c r="R1462" t="n">
        <v>27.78</v>
      </c>
      <c r="S1462" t="n">
        <v>17.37</v>
      </c>
      <c r="T1462" t="n">
        <v>3078.84</v>
      </c>
      <c r="U1462" t="n">
        <v>0.63</v>
      </c>
      <c r="V1462" t="n">
        <v>0.74</v>
      </c>
      <c r="W1462" t="n">
        <v>1.15</v>
      </c>
      <c r="X1462" t="n">
        <v>0.19</v>
      </c>
      <c r="Y1462" t="n">
        <v>1</v>
      </c>
      <c r="Z1462" t="n">
        <v>10</v>
      </c>
    </row>
    <row r="1463">
      <c r="A1463" t="n">
        <v>15</v>
      </c>
      <c r="B1463" t="n">
        <v>50</v>
      </c>
      <c r="C1463" t="inlineStr">
        <is>
          <t xml:space="preserve">CONCLUIDO	</t>
        </is>
      </c>
      <c r="D1463" t="n">
        <v>10.9589</v>
      </c>
      <c r="E1463" t="n">
        <v>9.119999999999999</v>
      </c>
      <c r="F1463" t="n">
        <v>6.87</v>
      </c>
      <c r="G1463" t="n">
        <v>41.2</v>
      </c>
      <c r="H1463" t="n">
        <v>0.75</v>
      </c>
      <c r="I1463" t="n">
        <v>10</v>
      </c>
      <c r="J1463" t="n">
        <v>112.19</v>
      </c>
      <c r="K1463" t="n">
        <v>41.65</v>
      </c>
      <c r="L1463" t="n">
        <v>4.75</v>
      </c>
      <c r="M1463" t="n">
        <v>8</v>
      </c>
      <c r="N1463" t="n">
        <v>15.79</v>
      </c>
      <c r="O1463" t="n">
        <v>14070.77</v>
      </c>
      <c r="P1463" t="n">
        <v>59.12</v>
      </c>
      <c r="Q1463" t="n">
        <v>204.15</v>
      </c>
      <c r="R1463" t="n">
        <v>27.24</v>
      </c>
      <c r="S1463" t="n">
        <v>17.37</v>
      </c>
      <c r="T1463" t="n">
        <v>2811.34</v>
      </c>
      <c r="U1463" t="n">
        <v>0.64</v>
      </c>
      <c r="V1463" t="n">
        <v>0.74</v>
      </c>
      <c r="W1463" t="n">
        <v>1.15</v>
      </c>
      <c r="X1463" t="n">
        <v>0.17</v>
      </c>
      <c r="Y1463" t="n">
        <v>1</v>
      </c>
      <c r="Z1463" t="n">
        <v>10</v>
      </c>
    </row>
    <row r="1464">
      <c r="A1464" t="n">
        <v>16</v>
      </c>
      <c r="B1464" t="n">
        <v>50</v>
      </c>
      <c r="C1464" t="inlineStr">
        <is>
          <t xml:space="preserve">CONCLUIDO	</t>
        </is>
      </c>
      <c r="D1464" t="n">
        <v>10.9526</v>
      </c>
      <c r="E1464" t="n">
        <v>9.130000000000001</v>
      </c>
      <c r="F1464" t="n">
        <v>6.87</v>
      </c>
      <c r="G1464" t="n">
        <v>41.23</v>
      </c>
      <c r="H1464" t="n">
        <v>0.78</v>
      </c>
      <c r="I1464" t="n">
        <v>10</v>
      </c>
      <c r="J1464" t="n">
        <v>112.51</v>
      </c>
      <c r="K1464" t="n">
        <v>41.65</v>
      </c>
      <c r="L1464" t="n">
        <v>5</v>
      </c>
      <c r="M1464" t="n">
        <v>8</v>
      </c>
      <c r="N1464" t="n">
        <v>15.86</v>
      </c>
      <c r="O1464" t="n">
        <v>14110.24</v>
      </c>
      <c r="P1464" t="n">
        <v>59.09</v>
      </c>
      <c r="Q1464" t="n">
        <v>204.17</v>
      </c>
      <c r="R1464" t="n">
        <v>27.42</v>
      </c>
      <c r="S1464" t="n">
        <v>17.37</v>
      </c>
      <c r="T1464" t="n">
        <v>2901.6</v>
      </c>
      <c r="U1464" t="n">
        <v>0.63</v>
      </c>
      <c r="V1464" t="n">
        <v>0.74</v>
      </c>
      <c r="W1464" t="n">
        <v>1.15</v>
      </c>
      <c r="X1464" t="n">
        <v>0.18</v>
      </c>
      <c r="Y1464" t="n">
        <v>1</v>
      </c>
      <c r="Z1464" t="n">
        <v>10</v>
      </c>
    </row>
    <row r="1465">
      <c r="A1465" t="n">
        <v>17</v>
      </c>
      <c r="B1465" t="n">
        <v>50</v>
      </c>
      <c r="C1465" t="inlineStr">
        <is>
          <t xml:space="preserve">CONCLUIDO	</t>
        </is>
      </c>
      <c r="D1465" t="n">
        <v>11.0051</v>
      </c>
      <c r="E1465" t="n">
        <v>9.09</v>
      </c>
      <c r="F1465" t="n">
        <v>6.85</v>
      </c>
      <c r="G1465" t="n">
        <v>45.67</v>
      </c>
      <c r="H1465" t="n">
        <v>0.82</v>
      </c>
      <c r="I1465" t="n">
        <v>9</v>
      </c>
      <c r="J1465" t="n">
        <v>112.83</v>
      </c>
      <c r="K1465" t="n">
        <v>41.65</v>
      </c>
      <c r="L1465" t="n">
        <v>5.25</v>
      </c>
      <c r="M1465" t="n">
        <v>7</v>
      </c>
      <c r="N1465" t="n">
        <v>15.93</v>
      </c>
      <c r="O1465" t="n">
        <v>14149.74</v>
      </c>
      <c r="P1465" t="n">
        <v>58.29</v>
      </c>
      <c r="Q1465" t="n">
        <v>204.16</v>
      </c>
      <c r="R1465" t="n">
        <v>26.76</v>
      </c>
      <c r="S1465" t="n">
        <v>17.37</v>
      </c>
      <c r="T1465" t="n">
        <v>2577.47</v>
      </c>
      <c r="U1465" t="n">
        <v>0.65</v>
      </c>
      <c r="V1465" t="n">
        <v>0.75</v>
      </c>
      <c r="W1465" t="n">
        <v>1.15</v>
      </c>
      <c r="X1465" t="n">
        <v>0.16</v>
      </c>
      <c r="Y1465" t="n">
        <v>1</v>
      </c>
      <c r="Z1465" t="n">
        <v>10</v>
      </c>
    </row>
    <row r="1466">
      <c r="A1466" t="n">
        <v>18</v>
      </c>
      <c r="B1466" t="n">
        <v>50</v>
      </c>
      <c r="C1466" t="inlineStr">
        <is>
          <t xml:space="preserve">CONCLUIDO	</t>
        </is>
      </c>
      <c r="D1466" t="n">
        <v>10.9944</v>
      </c>
      <c r="E1466" t="n">
        <v>9.1</v>
      </c>
      <c r="F1466" t="n">
        <v>6.86</v>
      </c>
      <c r="G1466" t="n">
        <v>45.73</v>
      </c>
      <c r="H1466" t="n">
        <v>0.86</v>
      </c>
      <c r="I1466" t="n">
        <v>9</v>
      </c>
      <c r="J1466" t="n">
        <v>113.15</v>
      </c>
      <c r="K1466" t="n">
        <v>41.65</v>
      </c>
      <c r="L1466" t="n">
        <v>5.5</v>
      </c>
      <c r="M1466" t="n">
        <v>7</v>
      </c>
      <c r="N1466" t="n">
        <v>16</v>
      </c>
      <c r="O1466" t="n">
        <v>14189.26</v>
      </c>
      <c r="P1466" t="n">
        <v>58.69</v>
      </c>
      <c r="Q1466" t="n">
        <v>204.14</v>
      </c>
      <c r="R1466" t="n">
        <v>27.06</v>
      </c>
      <c r="S1466" t="n">
        <v>17.37</v>
      </c>
      <c r="T1466" t="n">
        <v>2728.1</v>
      </c>
      <c r="U1466" t="n">
        <v>0.64</v>
      </c>
      <c r="V1466" t="n">
        <v>0.74</v>
      </c>
      <c r="W1466" t="n">
        <v>1.15</v>
      </c>
      <c r="X1466" t="n">
        <v>0.17</v>
      </c>
      <c r="Y1466" t="n">
        <v>1</v>
      </c>
      <c r="Z1466" t="n">
        <v>10</v>
      </c>
    </row>
    <row r="1467">
      <c r="A1467" t="n">
        <v>19</v>
      </c>
      <c r="B1467" t="n">
        <v>50</v>
      </c>
      <c r="C1467" t="inlineStr">
        <is>
          <t xml:space="preserve">CONCLUIDO	</t>
        </is>
      </c>
      <c r="D1467" t="n">
        <v>10.9954</v>
      </c>
      <c r="E1467" t="n">
        <v>9.09</v>
      </c>
      <c r="F1467" t="n">
        <v>6.86</v>
      </c>
      <c r="G1467" t="n">
        <v>45.72</v>
      </c>
      <c r="H1467" t="n">
        <v>0.89</v>
      </c>
      <c r="I1467" t="n">
        <v>9</v>
      </c>
      <c r="J1467" t="n">
        <v>113.47</v>
      </c>
      <c r="K1467" t="n">
        <v>41.65</v>
      </c>
      <c r="L1467" t="n">
        <v>5.75</v>
      </c>
      <c r="M1467" t="n">
        <v>7</v>
      </c>
      <c r="N1467" t="n">
        <v>16.07</v>
      </c>
      <c r="O1467" t="n">
        <v>14228.81</v>
      </c>
      <c r="P1467" t="n">
        <v>57.91</v>
      </c>
      <c r="Q1467" t="n">
        <v>204.14</v>
      </c>
      <c r="R1467" t="n">
        <v>27.06</v>
      </c>
      <c r="S1467" t="n">
        <v>17.37</v>
      </c>
      <c r="T1467" t="n">
        <v>2726.3</v>
      </c>
      <c r="U1467" t="n">
        <v>0.64</v>
      </c>
      <c r="V1467" t="n">
        <v>0.74</v>
      </c>
      <c r="W1467" t="n">
        <v>1.15</v>
      </c>
      <c r="X1467" t="n">
        <v>0.17</v>
      </c>
      <c r="Y1467" t="n">
        <v>1</v>
      </c>
      <c r="Z1467" t="n">
        <v>10</v>
      </c>
    </row>
    <row r="1468">
      <c r="A1468" t="n">
        <v>20</v>
      </c>
      <c r="B1468" t="n">
        <v>50</v>
      </c>
      <c r="C1468" t="inlineStr">
        <is>
          <t xml:space="preserve">CONCLUIDO	</t>
        </is>
      </c>
      <c r="D1468" t="n">
        <v>11.0691</v>
      </c>
      <c r="E1468" t="n">
        <v>9.029999999999999</v>
      </c>
      <c r="F1468" t="n">
        <v>6.82</v>
      </c>
      <c r="G1468" t="n">
        <v>51.15</v>
      </c>
      <c r="H1468" t="n">
        <v>0.93</v>
      </c>
      <c r="I1468" t="n">
        <v>8</v>
      </c>
      <c r="J1468" t="n">
        <v>113.79</v>
      </c>
      <c r="K1468" t="n">
        <v>41.65</v>
      </c>
      <c r="L1468" t="n">
        <v>6</v>
      </c>
      <c r="M1468" t="n">
        <v>6</v>
      </c>
      <c r="N1468" t="n">
        <v>16.14</v>
      </c>
      <c r="O1468" t="n">
        <v>14268.39</v>
      </c>
      <c r="P1468" t="n">
        <v>57.14</v>
      </c>
      <c r="Q1468" t="n">
        <v>204.14</v>
      </c>
      <c r="R1468" t="n">
        <v>25.84</v>
      </c>
      <c r="S1468" t="n">
        <v>17.37</v>
      </c>
      <c r="T1468" t="n">
        <v>2124.26</v>
      </c>
      <c r="U1468" t="n">
        <v>0.67</v>
      </c>
      <c r="V1468" t="n">
        <v>0.75</v>
      </c>
      <c r="W1468" t="n">
        <v>1.15</v>
      </c>
      <c r="X1468" t="n">
        <v>0.13</v>
      </c>
      <c r="Y1468" t="n">
        <v>1</v>
      </c>
      <c r="Z1468" t="n">
        <v>10</v>
      </c>
    </row>
    <row r="1469">
      <c r="A1469" t="n">
        <v>21</v>
      </c>
      <c r="B1469" t="n">
        <v>50</v>
      </c>
      <c r="C1469" t="inlineStr">
        <is>
          <t xml:space="preserve">CONCLUIDO	</t>
        </is>
      </c>
      <c r="D1469" t="n">
        <v>11.0541</v>
      </c>
      <c r="E1469" t="n">
        <v>9.050000000000001</v>
      </c>
      <c r="F1469" t="n">
        <v>6.83</v>
      </c>
      <c r="G1469" t="n">
        <v>51.24</v>
      </c>
      <c r="H1469" t="n">
        <v>0.97</v>
      </c>
      <c r="I1469" t="n">
        <v>8</v>
      </c>
      <c r="J1469" t="n">
        <v>114.11</v>
      </c>
      <c r="K1469" t="n">
        <v>41.65</v>
      </c>
      <c r="L1469" t="n">
        <v>6.25</v>
      </c>
      <c r="M1469" t="n">
        <v>6</v>
      </c>
      <c r="N1469" t="n">
        <v>16.21</v>
      </c>
      <c r="O1469" t="n">
        <v>14307.99</v>
      </c>
      <c r="P1469" t="n">
        <v>56.6</v>
      </c>
      <c r="Q1469" t="n">
        <v>204.14</v>
      </c>
      <c r="R1469" t="n">
        <v>26.3</v>
      </c>
      <c r="S1469" t="n">
        <v>17.37</v>
      </c>
      <c r="T1469" t="n">
        <v>2350.63</v>
      </c>
      <c r="U1469" t="n">
        <v>0.66</v>
      </c>
      <c r="V1469" t="n">
        <v>0.75</v>
      </c>
      <c r="W1469" t="n">
        <v>1.15</v>
      </c>
      <c r="X1469" t="n">
        <v>0.14</v>
      </c>
      <c r="Y1469" t="n">
        <v>1</v>
      </c>
      <c r="Z1469" t="n">
        <v>10</v>
      </c>
    </row>
    <row r="1470">
      <c r="A1470" t="n">
        <v>22</v>
      </c>
      <c r="B1470" t="n">
        <v>50</v>
      </c>
      <c r="C1470" t="inlineStr">
        <is>
          <t xml:space="preserve">CONCLUIDO	</t>
        </is>
      </c>
      <c r="D1470" t="n">
        <v>11.0626</v>
      </c>
      <c r="E1470" t="n">
        <v>9.039999999999999</v>
      </c>
      <c r="F1470" t="n">
        <v>6.83</v>
      </c>
      <c r="G1470" t="n">
        <v>51.19</v>
      </c>
      <c r="H1470" t="n">
        <v>1</v>
      </c>
      <c r="I1470" t="n">
        <v>8</v>
      </c>
      <c r="J1470" t="n">
        <v>114.44</v>
      </c>
      <c r="K1470" t="n">
        <v>41.65</v>
      </c>
      <c r="L1470" t="n">
        <v>6.5</v>
      </c>
      <c r="M1470" t="n">
        <v>6</v>
      </c>
      <c r="N1470" t="n">
        <v>16.29</v>
      </c>
      <c r="O1470" t="n">
        <v>14347.62</v>
      </c>
      <c r="P1470" t="n">
        <v>56.12</v>
      </c>
      <c r="Q1470" t="n">
        <v>204.14</v>
      </c>
      <c r="R1470" t="n">
        <v>26.09</v>
      </c>
      <c r="S1470" t="n">
        <v>17.37</v>
      </c>
      <c r="T1470" t="n">
        <v>2247.72</v>
      </c>
      <c r="U1470" t="n">
        <v>0.67</v>
      </c>
      <c r="V1470" t="n">
        <v>0.75</v>
      </c>
      <c r="W1470" t="n">
        <v>1.15</v>
      </c>
      <c r="X1470" t="n">
        <v>0.13</v>
      </c>
      <c r="Y1470" t="n">
        <v>1</v>
      </c>
      <c r="Z1470" t="n">
        <v>10</v>
      </c>
    </row>
    <row r="1471">
      <c r="A1471" t="n">
        <v>23</v>
      </c>
      <c r="B1471" t="n">
        <v>50</v>
      </c>
      <c r="C1471" t="inlineStr">
        <is>
          <t xml:space="preserve">CONCLUIDO	</t>
        </is>
      </c>
      <c r="D1471" t="n">
        <v>11.1231</v>
      </c>
      <c r="E1471" t="n">
        <v>8.99</v>
      </c>
      <c r="F1471" t="n">
        <v>6.8</v>
      </c>
      <c r="G1471" t="n">
        <v>58.27</v>
      </c>
      <c r="H1471" t="n">
        <v>1.04</v>
      </c>
      <c r="I1471" t="n">
        <v>7</v>
      </c>
      <c r="J1471" t="n">
        <v>114.76</v>
      </c>
      <c r="K1471" t="n">
        <v>41.65</v>
      </c>
      <c r="L1471" t="n">
        <v>6.75</v>
      </c>
      <c r="M1471" t="n">
        <v>5</v>
      </c>
      <c r="N1471" t="n">
        <v>16.36</v>
      </c>
      <c r="O1471" t="n">
        <v>14387.27</v>
      </c>
      <c r="P1471" t="n">
        <v>55.71</v>
      </c>
      <c r="Q1471" t="n">
        <v>204.14</v>
      </c>
      <c r="R1471" t="n">
        <v>25.21</v>
      </c>
      <c r="S1471" t="n">
        <v>17.37</v>
      </c>
      <c r="T1471" t="n">
        <v>1811.29</v>
      </c>
      <c r="U1471" t="n">
        <v>0.6899999999999999</v>
      </c>
      <c r="V1471" t="n">
        <v>0.75</v>
      </c>
      <c r="W1471" t="n">
        <v>1.15</v>
      </c>
      <c r="X1471" t="n">
        <v>0.11</v>
      </c>
      <c r="Y1471" t="n">
        <v>1</v>
      </c>
      <c r="Z1471" t="n">
        <v>10</v>
      </c>
    </row>
    <row r="1472">
      <c r="A1472" t="n">
        <v>24</v>
      </c>
      <c r="B1472" t="n">
        <v>50</v>
      </c>
      <c r="C1472" t="inlineStr">
        <is>
          <t xml:space="preserve">CONCLUIDO	</t>
        </is>
      </c>
      <c r="D1472" t="n">
        <v>11.1084</v>
      </c>
      <c r="E1472" t="n">
        <v>9</v>
      </c>
      <c r="F1472" t="n">
        <v>6.81</v>
      </c>
      <c r="G1472" t="n">
        <v>58.38</v>
      </c>
      <c r="H1472" t="n">
        <v>1.07</v>
      </c>
      <c r="I1472" t="n">
        <v>7</v>
      </c>
      <c r="J1472" t="n">
        <v>115.08</v>
      </c>
      <c r="K1472" t="n">
        <v>41.65</v>
      </c>
      <c r="L1472" t="n">
        <v>7</v>
      </c>
      <c r="M1472" t="n">
        <v>5</v>
      </c>
      <c r="N1472" t="n">
        <v>16.43</v>
      </c>
      <c r="O1472" t="n">
        <v>14426.96</v>
      </c>
      <c r="P1472" t="n">
        <v>55.78</v>
      </c>
      <c r="Q1472" t="n">
        <v>204.15</v>
      </c>
      <c r="R1472" t="n">
        <v>25.56</v>
      </c>
      <c r="S1472" t="n">
        <v>17.37</v>
      </c>
      <c r="T1472" t="n">
        <v>1989.41</v>
      </c>
      <c r="U1472" t="n">
        <v>0.68</v>
      </c>
      <c r="V1472" t="n">
        <v>0.75</v>
      </c>
      <c r="W1472" t="n">
        <v>1.15</v>
      </c>
      <c r="X1472" t="n">
        <v>0.12</v>
      </c>
      <c r="Y1472" t="n">
        <v>1</v>
      </c>
      <c r="Z1472" t="n">
        <v>10</v>
      </c>
    </row>
    <row r="1473">
      <c r="A1473" t="n">
        <v>25</v>
      </c>
      <c r="B1473" t="n">
        <v>50</v>
      </c>
      <c r="C1473" t="inlineStr">
        <is>
          <t xml:space="preserve">CONCLUIDO	</t>
        </is>
      </c>
      <c r="D1473" t="n">
        <v>11.1063</v>
      </c>
      <c r="E1473" t="n">
        <v>9</v>
      </c>
      <c r="F1473" t="n">
        <v>6.81</v>
      </c>
      <c r="G1473" t="n">
        <v>58.39</v>
      </c>
      <c r="H1473" t="n">
        <v>1.11</v>
      </c>
      <c r="I1473" t="n">
        <v>7</v>
      </c>
      <c r="J1473" t="n">
        <v>115.4</v>
      </c>
      <c r="K1473" t="n">
        <v>41.65</v>
      </c>
      <c r="L1473" t="n">
        <v>7.25</v>
      </c>
      <c r="M1473" t="n">
        <v>5</v>
      </c>
      <c r="N1473" t="n">
        <v>16.5</v>
      </c>
      <c r="O1473" t="n">
        <v>14466.67</v>
      </c>
      <c r="P1473" t="n">
        <v>55.34</v>
      </c>
      <c r="Q1473" t="n">
        <v>204.14</v>
      </c>
      <c r="R1473" t="n">
        <v>25.61</v>
      </c>
      <c r="S1473" t="n">
        <v>17.37</v>
      </c>
      <c r="T1473" t="n">
        <v>2013.96</v>
      </c>
      <c r="U1473" t="n">
        <v>0.68</v>
      </c>
      <c r="V1473" t="n">
        <v>0.75</v>
      </c>
      <c r="W1473" t="n">
        <v>1.15</v>
      </c>
      <c r="X1473" t="n">
        <v>0.12</v>
      </c>
      <c r="Y1473" t="n">
        <v>1</v>
      </c>
      <c r="Z1473" t="n">
        <v>10</v>
      </c>
    </row>
    <row r="1474">
      <c r="A1474" t="n">
        <v>26</v>
      </c>
      <c r="B1474" t="n">
        <v>50</v>
      </c>
      <c r="C1474" t="inlineStr">
        <is>
          <t xml:space="preserve">CONCLUIDO	</t>
        </is>
      </c>
      <c r="D1474" t="n">
        <v>11.0998</v>
      </c>
      <c r="E1474" t="n">
        <v>9.01</v>
      </c>
      <c r="F1474" t="n">
        <v>6.82</v>
      </c>
      <c r="G1474" t="n">
        <v>58.44</v>
      </c>
      <c r="H1474" t="n">
        <v>1.14</v>
      </c>
      <c r="I1474" t="n">
        <v>7</v>
      </c>
      <c r="J1474" t="n">
        <v>115.72</v>
      </c>
      <c r="K1474" t="n">
        <v>41.65</v>
      </c>
      <c r="L1474" t="n">
        <v>7.5</v>
      </c>
      <c r="M1474" t="n">
        <v>5</v>
      </c>
      <c r="N1474" t="n">
        <v>16.57</v>
      </c>
      <c r="O1474" t="n">
        <v>14506.4</v>
      </c>
      <c r="P1474" t="n">
        <v>54.88</v>
      </c>
      <c r="Q1474" t="n">
        <v>204.21</v>
      </c>
      <c r="R1474" t="n">
        <v>25.83</v>
      </c>
      <c r="S1474" t="n">
        <v>17.37</v>
      </c>
      <c r="T1474" t="n">
        <v>2121.58</v>
      </c>
      <c r="U1474" t="n">
        <v>0.67</v>
      </c>
      <c r="V1474" t="n">
        <v>0.75</v>
      </c>
      <c r="W1474" t="n">
        <v>1.15</v>
      </c>
      <c r="X1474" t="n">
        <v>0.13</v>
      </c>
      <c r="Y1474" t="n">
        <v>1</v>
      </c>
      <c r="Z1474" t="n">
        <v>10</v>
      </c>
    </row>
    <row r="1475">
      <c r="A1475" t="n">
        <v>27</v>
      </c>
      <c r="B1475" t="n">
        <v>50</v>
      </c>
      <c r="C1475" t="inlineStr">
        <is>
          <t xml:space="preserve">CONCLUIDO	</t>
        </is>
      </c>
      <c r="D1475" t="n">
        <v>11.1676</v>
      </c>
      <c r="E1475" t="n">
        <v>8.949999999999999</v>
      </c>
      <c r="F1475" t="n">
        <v>6.79</v>
      </c>
      <c r="G1475" t="n">
        <v>67.84999999999999</v>
      </c>
      <c r="H1475" t="n">
        <v>1.18</v>
      </c>
      <c r="I1475" t="n">
        <v>6</v>
      </c>
      <c r="J1475" t="n">
        <v>116.05</v>
      </c>
      <c r="K1475" t="n">
        <v>41.65</v>
      </c>
      <c r="L1475" t="n">
        <v>7.75</v>
      </c>
      <c r="M1475" t="n">
        <v>4</v>
      </c>
      <c r="N1475" t="n">
        <v>16.65</v>
      </c>
      <c r="O1475" t="n">
        <v>14546.17</v>
      </c>
      <c r="P1475" t="n">
        <v>53.73</v>
      </c>
      <c r="Q1475" t="n">
        <v>204.15</v>
      </c>
      <c r="R1475" t="n">
        <v>24.71</v>
      </c>
      <c r="S1475" t="n">
        <v>17.37</v>
      </c>
      <c r="T1475" t="n">
        <v>1567.4</v>
      </c>
      <c r="U1475" t="n">
        <v>0.7</v>
      </c>
      <c r="V1475" t="n">
        <v>0.75</v>
      </c>
      <c r="W1475" t="n">
        <v>1.15</v>
      </c>
      <c r="X1475" t="n">
        <v>0.09</v>
      </c>
      <c r="Y1475" t="n">
        <v>1</v>
      </c>
      <c r="Z1475" t="n">
        <v>10</v>
      </c>
    </row>
    <row r="1476">
      <c r="A1476" t="n">
        <v>28</v>
      </c>
      <c r="B1476" t="n">
        <v>50</v>
      </c>
      <c r="C1476" t="inlineStr">
        <is>
          <t xml:space="preserve">CONCLUIDO	</t>
        </is>
      </c>
      <c r="D1476" t="n">
        <v>11.1628</v>
      </c>
      <c r="E1476" t="n">
        <v>8.960000000000001</v>
      </c>
      <c r="F1476" t="n">
        <v>6.79</v>
      </c>
      <c r="G1476" t="n">
        <v>67.89</v>
      </c>
      <c r="H1476" t="n">
        <v>1.21</v>
      </c>
      <c r="I1476" t="n">
        <v>6</v>
      </c>
      <c r="J1476" t="n">
        <v>116.37</v>
      </c>
      <c r="K1476" t="n">
        <v>41.65</v>
      </c>
      <c r="L1476" t="n">
        <v>8</v>
      </c>
      <c r="M1476" t="n">
        <v>4</v>
      </c>
      <c r="N1476" t="n">
        <v>16.72</v>
      </c>
      <c r="O1476" t="n">
        <v>14585.96</v>
      </c>
      <c r="P1476" t="n">
        <v>53.76</v>
      </c>
      <c r="Q1476" t="n">
        <v>204.14</v>
      </c>
      <c r="R1476" t="n">
        <v>24.8</v>
      </c>
      <c r="S1476" t="n">
        <v>17.37</v>
      </c>
      <c r="T1476" t="n">
        <v>1614.09</v>
      </c>
      <c r="U1476" t="n">
        <v>0.7</v>
      </c>
      <c r="V1476" t="n">
        <v>0.75</v>
      </c>
      <c r="W1476" t="n">
        <v>1.15</v>
      </c>
      <c r="X1476" t="n">
        <v>0.1</v>
      </c>
      <c r="Y1476" t="n">
        <v>1</v>
      </c>
      <c r="Z1476" t="n">
        <v>10</v>
      </c>
    </row>
    <row r="1477">
      <c r="A1477" t="n">
        <v>29</v>
      </c>
      <c r="B1477" t="n">
        <v>50</v>
      </c>
      <c r="C1477" t="inlineStr">
        <is>
          <t xml:space="preserve">CONCLUIDO	</t>
        </is>
      </c>
      <c r="D1477" t="n">
        <v>11.1676</v>
      </c>
      <c r="E1477" t="n">
        <v>8.949999999999999</v>
      </c>
      <c r="F1477" t="n">
        <v>6.79</v>
      </c>
      <c r="G1477" t="n">
        <v>67.84999999999999</v>
      </c>
      <c r="H1477" t="n">
        <v>1.25</v>
      </c>
      <c r="I1477" t="n">
        <v>6</v>
      </c>
      <c r="J1477" t="n">
        <v>116.69</v>
      </c>
      <c r="K1477" t="n">
        <v>41.65</v>
      </c>
      <c r="L1477" t="n">
        <v>8.25</v>
      </c>
      <c r="M1477" t="n">
        <v>3</v>
      </c>
      <c r="N1477" t="n">
        <v>16.79</v>
      </c>
      <c r="O1477" t="n">
        <v>14625.77</v>
      </c>
      <c r="P1477" t="n">
        <v>53.52</v>
      </c>
      <c r="Q1477" t="n">
        <v>204.14</v>
      </c>
      <c r="R1477" t="n">
        <v>24.68</v>
      </c>
      <c r="S1477" t="n">
        <v>17.37</v>
      </c>
      <c r="T1477" t="n">
        <v>1551.65</v>
      </c>
      <c r="U1477" t="n">
        <v>0.7</v>
      </c>
      <c r="V1477" t="n">
        <v>0.75</v>
      </c>
      <c r="W1477" t="n">
        <v>1.15</v>
      </c>
      <c r="X1477" t="n">
        <v>0.09</v>
      </c>
      <c r="Y1477" t="n">
        <v>1</v>
      </c>
      <c r="Z1477" t="n">
        <v>10</v>
      </c>
    </row>
    <row r="1478">
      <c r="A1478" t="n">
        <v>30</v>
      </c>
      <c r="B1478" t="n">
        <v>50</v>
      </c>
      <c r="C1478" t="inlineStr">
        <is>
          <t xml:space="preserve">CONCLUIDO	</t>
        </is>
      </c>
      <c r="D1478" t="n">
        <v>11.1663</v>
      </c>
      <c r="E1478" t="n">
        <v>8.960000000000001</v>
      </c>
      <c r="F1478" t="n">
        <v>6.79</v>
      </c>
      <c r="G1478" t="n">
        <v>67.86</v>
      </c>
      <c r="H1478" t="n">
        <v>1.28</v>
      </c>
      <c r="I1478" t="n">
        <v>6</v>
      </c>
      <c r="J1478" t="n">
        <v>117.01</v>
      </c>
      <c r="K1478" t="n">
        <v>41.65</v>
      </c>
      <c r="L1478" t="n">
        <v>8.5</v>
      </c>
      <c r="M1478" t="n">
        <v>3</v>
      </c>
      <c r="N1478" t="n">
        <v>16.86</v>
      </c>
      <c r="O1478" t="n">
        <v>14665.62</v>
      </c>
      <c r="P1478" t="n">
        <v>52.97</v>
      </c>
      <c r="Q1478" t="n">
        <v>204.14</v>
      </c>
      <c r="R1478" t="n">
        <v>24.81</v>
      </c>
      <c r="S1478" t="n">
        <v>17.37</v>
      </c>
      <c r="T1478" t="n">
        <v>1617.19</v>
      </c>
      <c r="U1478" t="n">
        <v>0.7</v>
      </c>
      <c r="V1478" t="n">
        <v>0.75</v>
      </c>
      <c r="W1478" t="n">
        <v>1.15</v>
      </c>
      <c r="X1478" t="n">
        <v>0.1</v>
      </c>
      <c r="Y1478" t="n">
        <v>1</v>
      </c>
      <c r="Z1478" t="n">
        <v>10</v>
      </c>
    </row>
    <row r="1479">
      <c r="A1479" t="n">
        <v>31</v>
      </c>
      <c r="B1479" t="n">
        <v>50</v>
      </c>
      <c r="C1479" t="inlineStr">
        <is>
          <t xml:space="preserve">CONCLUIDO	</t>
        </is>
      </c>
      <c r="D1479" t="n">
        <v>11.1552</v>
      </c>
      <c r="E1479" t="n">
        <v>8.960000000000001</v>
      </c>
      <c r="F1479" t="n">
        <v>6.79</v>
      </c>
      <c r="G1479" t="n">
        <v>67.95</v>
      </c>
      <c r="H1479" t="n">
        <v>1.32</v>
      </c>
      <c r="I1479" t="n">
        <v>6</v>
      </c>
      <c r="J1479" t="n">
        <v>117.34</v>
      </c>
      <c r="K1479" t="n">
        <v>41.65</v>
      </c>
      <c r="L1479" t="n">
        <v>8.75</v>
      </c>
      <c r="M1479" t="n">
        <v>2</v>
      </c>
      <c r="N1479" t="n">
        <v>16.94</v>
      </c>
      <c r="O1479" t="n">
        <v>14705.49</v>
      </c>
      <c r="P1479" t="n">
        <v>52.95</v>
      </c>
      <c r="Q1479" t="n">
        <v>204.14</v>
      </c>
      <c r="R1479" t="n">
        <v>25.02</v>
      </c>
      <c r="S1479" t="n">
        <v>17.37</v>
      </c>
      <c r="T1479" t="n">
        <v>1724.78</v>
      </c>
      <c r="U1479" t="n">
        <v>0.6899999999999999</v>
      </c>
      <c r="V1479" t="n">
        <v>0.75</v>
      </c>
      <c r="W1479" t="n">
        <v>1.15</v>
      </c>
      <c r="X1479" t="n">
        <v>0.1</v>
      </c>
      <c r="Y1479" t="n">
        <v>1</v>
      </c>
      <c r="Z1479" t="n">
        <v>10</v>
      </c>
    </row>
    <row r="1480">
      <c r="A1480" t="n">
        <v>32</v>
      </c>
      <c r="B1480" t="n">
        <v>50</v>
      </c>
      <c r="C1480" t="inlineStr">
        <is>
          <t xml:space="preserve">CONCLUIDO	</t>
        </is>
      </c>
      <c r="D1480" t="n">
        <v>11.1548</v>
      </c>
      <c r="E1480" t="n">
        <v>8.960000000000001</v>
      </c>
      <c r="F1480" t="n">
        <v>6.8</v>
      </c>
      <c r="G1480" t="n">
        <v>67.95</v>
      </c>
      <c r="H1480" t="n">
        <v>1.35</v>
      </c>
      <c r="I1480" t="n">
        <v>6</v>
      </c>
      <c r="J1480" t="n">
        <v>117.66</v>
      </c>
      <c r="K1480" t="n">
        <v>41.65</v>
      </c>
      <c r="L1480" t="n">
        <v>9</v>
      </c>
      <c r="M1480" t="n">
        <v>2</v>
      </c>
      <c r="N1480" t="n">
        <v>17.01</v>
      </c>
      <c r="O1480" t="n">
        <v>14745.39</v>
      </c>
      <c r="P1480" t="n">
        <v>52.8</v>
      </c>
      <c r="Q1480" t="n">
        <v>204.14</v>
      </c>
      <c r="R1480" t="n">
        <v>25.1</v>
      </c>
      <c r="S1480" t="n">
        <v>17.37</v>
      </c>
      <c r="T1480" t="n">
        <v>1762.31</v>
      </c>
      <c r="U1480" t="n">
        <v>0.6899999999999999</v>
      </c>
      <c r="V1480" t="n">
        <v>0.75</v>
      </c>
      <c r="W1480" t="n">
        <v>1.15</v>
      </c>
      <c r="X1480" t="n">
        <v>0.1</v>
      </c>
      <c r="Y1480" t="n">
        <v>1</v>
      </c>
      <c r="Z1480" t="n">
        <v>10</v>
      </c>
    </row>
    <row r="1481">
      <c r="A1481" t="n">
        <v>33</v>
      </c>
      <c r="B1481" t="n">
        <v>50</v>
      </c>
      <c r="C1481" t="inlineStr">
        <is>
          <t xml:space="preserve">CONCLUIDO	</t>
        </is>
      </c>
      <c r="D1481" t="n">
        <v>11.1552</v>
      </c>
      <c r="E1481" t="n">
        <v>8.960000000000001</v>
      </c>
      <c r="F1481" t="n">
        <v>6.79</v>
      </c>
      <c r="G1481" t="n">
        <v>67.95</v>
      </c>
      <c r="H1481" t="n">
        <v>1.38</v>
      </c>
      <c r="I1481" t="n">
        <v>6</v>
      </c>
      <c r="J1481" t="n">
        <v>117.98</v>
      </c>
      <c r="K1481" t="n">
        <v>41.65</v>
      </c>
      <c r="L1481" t="n">
        <v>9.25</v>
      </c>
      <c r="M1481" t="n">
        <v>1</v>
      </c>
      <c r="N1481" t="n">
        <v>17.08</v>
      </c>
      <c r="O1481" t="n">
        <v>14785.31</v>
      </c>
      <c r="P1481" t="n">
        <v>52.47</v>
      </c>
      <c r="Q1481" t="n">
        <v>204.14</v>
      </c>
      <c r="R1481" t="n">
        <v>25.02</v>
      </c>
      <c r="S1481" t="n">
        <v>17.37</v>
      </c>
      <c r="T1481" t="n">
        <v>1723.87</v>
      </c>
      <c r="U1481" t="n">
        <v>0.6899999999999999</v>
      </c>
      <c r="V1481" t="n">
        <v>0.75</v>
      </c>
      <c r="W1481" t="n">
        <v>1.15</v>
      </c>
      <c r="X1481" t="n">
        <v>0.1</v>
      </c>
      <c r="Y1481" t="n">
        <v>1</v>
      </c>
      <c r="Z1481" t="n">
        <v>10</v>
      </c>
    </row>
    <row r="1482">
      <c r="A1482" t="n">
        <v>34</v>
      </c>
      <c r="B1482" t="n">
        <v>50</v>
      </c>
      <c r="C1482" t="inlineStr">
        <is>
          <t xml:space="preserve">CONCLUIDO	</t>
        </is>
      </c>
      <c r="D1482" t="n">
        <v>11.1573</v>
      </c>
      <c r="E1482" t="n">
        <v>8.960000000000001</v>
      </c>
      <c r="F1482" t="n">
        <v>6.79</v>
      </c>
      <c r="G1482" t="n">
        <v>67.93000000000001</v>
      </c>
      <c r="H1482" t="n">
        <v>1.42</v>
      </c>
      <c r="I1482" t="n">
        <v>6</v>
      </c>
      <c r="J1482" t="n">
        <v>118.31</v>
      </c>
      <c r="K1482" t="n">
        <v>41.65</v>
      </c>
      <c r="L1482" t="n">
        <v>9.5</v>
      </c>
      <c r="M1482" t="n">
        <v>1</v>
      </c>
      <c r="N1482" t="n">
        <v>17.16</v>
      </c>
      <c r="O1482" t="n">
        <v>14825.26</v>
      </c>
      <c r="P1482" t="n">
        <v>52.34</v>
      </c>
      <c r="Q1482" t="n">
        <v>204.14</v>
      </c>
      <c r="R1482" t="n">
        <v>25</v>
      </c>
      <c r="S1482" t="n">
        <v>17.37</v>
      </c>
      <c r="T1482" t="n">
        <v>1710.93</v>
      </c>
      <c r="U1482" t="n">
        <v>0.7</v>
      </c>
      <c r="V1482" t="n">
        <v>0.75</v>
      </c>
      <c r="W1482" t="n">
        <v>1.15</v>
      </c>
      <c r="X1482" t="n">
        <v>0.1</v>
      </c>
      <c r="Y1482" t="n">
        <v>1</v>
      </c>
      <c r="Z1482" t="n">
        <v>10</v>
      </c>
    </row>
    <row r="1483">
      <c r="A1483" t="n">
        <v>35</v>
      </c>
      <c r="B1483" t="n">
        <v>50</v>
      </c>
      <c r="C1483" t="inlineStr">
        <is>
          <t xml:space="preserve">CONCLUIDO	</t>
        </is>
      </c>
      <c r="D1483" t="n">
        <v>11.1583</v>
      </c>
      <c r="E1483" t="n">
        <v>8.960000000000001</v>
      </c>
      <c r="F1483" t="n">
        <v>6.79</v>
      </c>
      <c r="G1483" t="n">
        <v>67.92</v>
      </c>
      <c r="H1483" t="n">
        <v>1.45</v>
      </c>
      <c r="I1483" t="n">
        <v>6</v>
      </c>
      <c r="J1483" t="n">
        <v>118.63</v>
      </c>
      <c r="K1483" t="n">
        <v>41.65</v>
      </c>
      <c r="L1483" t="n">
        <v>9.75</v>
      </c>
      <c r="M1483" t="n">
        <v>1</v>
      </c>
      <c r="N1483" t="n">
        <v>17.23</v>
      </c>
      <c r="O1483" t="n">
        <v>14865.24</v>
      </c>
      <c r="P1483" t="n">
        <v>52.19</v>
      </c>
      <c r="Q1483" t="n">
        <v>204.14</v>
      </c>
      <c r="R1483" t="n">
        <v>24.9</v>
      </c>
      <c r="S1483" t="n">
        <v>17.37</v>
      </c>
      <c r="T1483" t="n">
        <v>1664.32</v>
      </c>
      <c r="U1483" t="n">
        <v>0.7</v>
      </c>
      <c r="V1483" t="n">
        <v>0.75</v>
      </c>
      <c r="W1483" t="n">
        <v>1.15</v>
      </c>
      <c r="X1483" t="n">
        <v>0.1</v>
      </c>
      <c r="Y1483" t="n">
        <v>1</v>
      </c>
      <c r="Z1483" t="n">
        <v>10</v>
      </c>
    </row>
    <row r="1484">
      <c r="A1484" t="n">
        <v>36</v>
      </c>
      <c r="B1484" t="n">
        <v>50</v>
      </c>
      <c r="C1484" t="inlineStr">
        <is>
          <t xml:space="preserve">CONCLUIDO	</t>
        </is>
      </c>
      <c r="D1484" t="n">
        <v>11.1586</v>
      </c>
      <c r="E1484" t="n">
        <v>8.960000000000001</v>
      </c>
      <c r="F1484" t="n">
        <v>6.79</v>
      </c>
      <c r="G1484" t="n">
        <v>67.92</v>
      </c>
      <c r="H1484" t="n">
        <v>1.48</v>
      </c>
      <c r="I1484" t="n">
        <v>6</v>
      </c>
      <c r="J1484" t="n">
        <v>118.96</v>
      </c>
      <c r="K1484" t="n">
        <v>41.65</v>
      </c>
      <c r="L1484" t="n">
        <v>10</v>
      </c>
      <c r="M1484" t="n">
        <v>0</v>
      </c>
      <c r="N1484" t="n">
        <v>17.31</v>
      </c>
      <c r="O1484" t="n">
        <v>14905.25</v>
      </c>
      <c r="P1484" t="n">
        <v>52.21</v>
      </c>
      <c r="Q1484" t="n">
        <v>204.14</v>
      </c>
      <c r="R1484" t="n">
        <v>24.92</v>
      </c>
      <c r="S1484" t="n">
        <v>17.37</v>
      </c>
      <c r="T1484" t="n">
        <v>1672.37</v>
      </c>
      <c r="U1484" t="n">
        <v>0.7</v>
      </c>
      <c r="V1484" t="n">
        <v>0.75</v>
      </c>
      <c r="W1484" t="n">
        <v>1.15</v>
      </c>
      <c r="X1484" t="n">
        <v>0.1</v>
      </c>
      <c r="Y1484" t="n">
        <v>1</v>
      </c>
      <c r="Z1484" t="n">
        <v>10</v>
      </c>
    </row>
    <row r="1485">
      <c r="A1485" t="n">
        <v>0</v>
      </c>
      <c r="B1485" t="n">
        <v>25</v>
      </c>
      <c r="C1485" t="inlineStr">
        <is>
          <t xml:space="preserve">CONCLUIDO	</t>
        </is>
      </c>
      <c r="D1485" t="n">
        <v>10.4043</v>
      </c>
      <c r="E1485" t="n">
        <v>9.609999999999999</v>
      </c>
      <c r="F1485" t="n">
        <v>7.34</v>
      </c>
      <c r="G1485" t="n">
        <v>12.96</v>
      </c>
      <c r="H1485" t="n">
        <v>0.28</v>
      </c>
      <c r="I1485" t="n">
        <v>34</v>
      </c>
      <c r="J1485" t="n">
        <v>61.76</v>
      </c>
      <c r="K1485" t="n">
        <v>28.92</v>
      </c>
      <c r="L1485" t="n">
        <v>1</v>
      </c>
      <c r="M1485" t="n">
        <v>32</v>
      </c>
      <c r="N1485" t="n">
        <v>6.84</v>
      </c>
      <c r="O1485" t="n">
        <v>7851.41</v>
      </c>
      <c r="P1485" t="n">
        <v>45.91</v>
      </c>
      <c r="Q1485" t="n">
        <v>204.15</v>
      </c>
      <c r="R1485" t="n">
        <v>42.25</v>
      </c>
      <c r="S1485" t="n">
        <v>17.37</v>
      </c>
      <c r="T1485" t="n">
        <v>10197.17</v>
      </c>
      <c r="U1485" t="n">
        <v>0.41</v>
      </c>
      <c r="V1485" t="n">
        <v>0.7</v>
      </c>
      <c r="W1485" t="n">
        <v>1.19</v>
      </c>
      <c r="X1485" t="n">
        <v>0.65</v>
      </c>
      <c r="Y1485" t="n">
        <v>1</v>
      </c>
      <c r="Z1485" t="n">
        <v>10</v>
      </c>
    </row>
    <row r="1486">
      <c r="A1486" t="n">
        <v>1</v>
      </c>
      <c r="B1486" t="n">
        <v>25</v>
      </c>
      <c r="C1486" t="inlineStr">
        <is>
          <t xml:space="preserve">CONCLUIDO	</t>
        </is>
      </c>
      <c r="D1486" t="n">
        <v>10.6553</v>
      </c>
      <c r="E1486" t="n">
        <v>9.380000000000001</v>
      </c>
      <c r="F1486" t="n">
        <v>7.21</v>
      </c>
      <c r="G1486" t="n">
        <v>16.03</v>
      </c>
      <c r="H1486" t="n">
        <v>0.35</v>
      </c>
      <c r="I1486" t="n">
        <v>27</v>
      </c>
      <c r="J1486" t="n">
        <v>62.05</v>
      </c>
      <c r="K1486" t="n">
        <v>28.92</v>
      </c>
      <c r="L1486" t="n">
        <v>1.25</v>
      </c>
      <c r="M1486" t="n">
        <v>25</v>
      </c>
      <c r="N1486" t="n">
        <v>6.88</v>
      </c>
      <c r="O1486" t="n">
        <v>7887.12</v>
      </c>
      <c r="P1486" t="n">
        <v>44.45</v>
      </c>
      <c r="Q1486" t="n">
        <v>204.19</v>
      </c>
      <c r="R1486" t="n">
        <v>37.98</v>
      </c>
      <c r="S1486" t="n">
        <v>17.37</v>
      </c>
      <c r="T1486" t="n">
        <v>8095.35</v>
      </c>
      <c r="U1486" t="n">
        <v>0.46</v>
      </c>
      <c r="V1486" t="n">
        <v>0.71</v>
      </c>
      <c r="W1486" t="n">
        <v>1.18</v>
      </c>
      <c r="X1486" t="n">
        <v>0.52</v>
      </c>
      <c r="Y1486" t="n">
        <v>1</v>
      </c>
      <c r="Z1486" t="n">
        <v>10</v>
      </c>
    </row>
    <row r="1487">
      <c r="A1487" t="n">
        <v>2</v>
      </c>
      <c r="B1487" t="n">
        <v>25</v>
      </c>
      <c r="C1487" t="inlineStr">
        <is>
          <t xml:space="preserve">CONCLUIDO	</t>
        </is>
      </c>
      <c r="D1487" t="n">
        <v>10.8473</v>
      </c>
      <c r="E1487" t="n">
        <v>9.220000000000001</v>
      </c>
      <c r="F1487" t="n">
        <v>7.12</v>
      </c>
      <c r="G1487" t="n">
        <v>19.41</v>
      </c>
      <c r="H1487" t="n">
        <v>0.42</v>
      </c>
      <c r="I1487" t="n">
        <v>22</v>
      </c>
      <c r="J1487" t="n">
        <v>62.34</v>
      </c>
      <c r="K1487" t="n">
        <v>28.92</v>
      </c>
      <c r="L1487" t="n">
        <v>1.5</v>
      </c>
      <c r="M1487" t="n">
        <v>20</v>
      </c>
      <c r="N1487" t="n">
        <v>6.92</v>
      </c>
      <c r="O1487" t="n">
        <v>7922.85</v>
      </c>
      <c r="P1487" t="n">
        <v>43.29</v>
      </c>
      <c r="Q1487" t="n">
        <v>204.15</v>
      </c>
      <c r="R1487" t="n">
        <v>35.09</v>
      </c>
      <c r="S1487" t="n">
        <v>17.37</v>
      </c>
      <c r="T1487" t="n">
        <v>6677.52</v>
      </c>
      <c r="U1487" t="n">
        <v>0.5</v>
      </c>
      <c r="V1487" t="n">
        <v>0.72</v>
      </c>
      <c r="W1487" t="n">
        <v>1.17</v>
      </c>
      <c r="X1487" t="n">
        <v>0.43</v>
      </c>
      <c r="Y1487" t="n">
        <v>1</v>
      </c>
      <c r="Z1487" t="n">
        <v>10</v>
      </c>
    </row>
    <row r="1488">
      <c r="A1488" t="n">
        <v>3</v>
      </c>
      <c r="B1488" t="n">
        <v>25</v>
      </c>
      <c r="C1488" t="inlineStr">
        <is>
          <t xml:space="preserve">CONCLUIDO	</t>
        </is>
      </c>
      <c r="D1488" t="n">
        <v>10.98</v>
      </c>
      <c r="E1488" t="n">
        <v>9.109999999999999</v>
      </c>
      <c r="F1488" t="n">
        <v>7.05</v>
      </c>
      <c r="G1488" t="n">
        <v>22.26</v>
      </c>
      <c r="H1488" t="n">
        <v>0.49</v>
      </c>
      <c r="I1488" t="n">
        <v>19</v>
      </c>
      <c r="J1488" t="n">
        <v>62.63</v>
      </c>
      <c r="K1488" t="n">
        <v>28.92</v>
      </c>
      <c r="L1488" t="n">
        <v>1.75</v>
      </c>
      <c r="M1488" t="n">
        <v>17</v>
      </c>
      <c r="N1488" t="n">
        <v>6.96</v>
      </c>
      <c r="O1488" t="n">
        <v>7958.6</v>
      </c>
      <c r="P1488" t="n">
        <v>42.16</v>
      </c>
      <c r="Q1488" t="n">
        <v>204.17</v>
      </c>
      <c r="R1488" t="n">
        <v>32.97</v>
      </c>
      <c r="S1488" t="n">
        <v>17.37</v>
      </c>
      <c r="T1488" t="n">
        <v>5630.48</v>
      </c>
      <c r="U1488" t="n">
        <v>0.53</v>
      </c>
      <c r="V1488" t="n">
        <v>0.72</v>
      </c>
      <c r="W1488" t="n">
        <v>1.16</v>
      </c>
      <c r="X1488" t="n">
        <v>0.36</v>
      </c>
      <c r="Y1488" t="n">
        <v>1</v>
      </c>
      <c r="Z1488" t="n">
        <v>10</v>
      </c>
    </row>
    <row r="1489">
      <c r="A1489" t="n">
        <v>4</v>
      </c>
      <c r="B1489" t="n">
        <v>25</v>
      </c>
      <c r="C1489" t="inlineStr">
        <is>
          <t xml:space="preserve">CONCLUIDO	</t>
        </is>
      </c>
      <c r="D1489" t="n">
        <v>11.0981</v>
      </c>
      <c r="E1489" t="n">
        <v>9.01</v>
      </c>
      <c r="F1489" t="n">
        <v>6.99</v>
      </c>
      <c r="G1489" t="n">
        <v>26.22</v>
      </c>
      <c r="H1489" t="n">
        <v>0.55</v>
      </c>
      <c r="I1489" t="n">
        <v>16</v>
      </c>
      <c r="J1489" t="n">
        <v>62.92</v>
      </c>
      <c r="K1489" t="n">
        <v>28.92</v>
      </c>
      <c r="L1489" t="n">
        <v>2</v>
      </c>
      <c r="M1489" t="n">
        <v>14</v>
      </c>
      <c r="N1489" t="n">
        <v>7</v>
      </c>
      <c r="O1489" t="n">
        <v>7994.37</v>
      </c>
      <c r="P1489" t="n">
        <v>40.98</v>
      </c>
      <c r="Q1489" t="n">
        <v>204.18</v>
      </c>
      <c r="R1489" t="n">
        <v>31.38</v>
      </c>
      <c r="S1489" t="n">
        <v>17.37</v>
      </c>
      <c r="T1489" t="n">
        <v>4851.34</v>
      </c>
      <c r="U1489" t="n">
        <v>0.55</v>
      </c>
      <c r="V1489" t="n">
        <v>0.73</v>
      </c>
      <c r="W1489" t="n">
        <v>1.16</v>
      </c>
      <c r="X1489" t="n">
        <v>0.3</v>
      </c>
      <c r="Y1489" t="n">
        <v>1</v>
      </c>
      <c r="Z1489" t="n">
        <v>10</v>
      </c>
    </row>
    <row r="1490">
      <c r="A1490" t="n">
        <v>5</v>
      </c>
      <c r="B1490" t="n">
        <v>25</v>
      </c>
      <c r="C1490" t="inlineStr">
        <is>
          <t xml:space="preserve">CONCLUIDO	</t>
        </is>
      </c>
      <c r="D1490" t="n">
        <v>11.1878</v>
      </c>
      <c r="E1490" t="n">
        <v>8.94</v>
      </c>
      <c r="F1490" t="n">
        <v>6.95</v>
      </c>
      <c r="G1490" t="n">
        <v>29.78</v>
      </c>
      <c r="H1490" t="n">
        <v>0.62</v>
      </c>
      <c r="I1490" t="n">
        <v>14</v>
      </c>
      <c r="J1490" t="n">
        <v>63.21</v>
      </c>
      <c r="K1490" t="n">
        <v>28.92</v>
      </c>
      <c r="L1490" t="n">
        <v>2.25</v>
      </c>
      <c r="M1490" t="n">
        <v>12</v>
      </c>
      <c r="N1490" t="n">
        <v>7.04</v>
      </c>
      <c r="O1490" t="n">
        <v>8030.17</v>
      </c>
      <c r="P1490" t="n">
        <v>40.06</v>
      </c>
      <c r="Q1490" t="n">
        <v>204.19</v>
      </c>
      <c r="R1490" t="n">
        <v>29.78</v>
      </c>
      <c r="S1490" t="n">
        <v>17.37</v>
      </c>
      <c r="T1490" t="n">
        <v>4062.75</v>
      </c>
      <c r="U1490" t="n">
        <v>0.58</v>
      </c>
      <c r="V1490" t="n">
        <v>0.74</v>
      </c>
      <c r="W1490" t="n">
        <v>1.16</v>
      </c>
      <c r="X1490" t="n">
        <v>0.26</v>
      </c>
      <c r="Y1490" t="n">
        <v>1</v>
      </c>
      <c r="Z1490" t="n">
        <v>10</v>
      </c>
    </row>
    <row r="1491">
      <c r="A1491" t="n">
        <v>6</v>
      </c>
      <c r="B1491" t="n">
        <v>25</v>
      </c>
      <c r="C1491" t="inlineStr">
        <is>
          <t xml:space="preserve">CONCLUIDO	</t>
        </is>
      </c>
      <c r="D1491" t="n">
        <v>11.2188</v>
      </c>
      <c r="E1491" t="n">
        <v>8.91</v>
      </c>
      <c r="F1491" t="n">
        <v>6.94</v>
      </c>
      <c r="G1491" t="n">
        <v>32.02</v>
      </c>
      <c r="H1491" t="n">
        <v>0.6899999999999999</v>
      </c>
      <c r="I1491" t="n">
        <v>13</v>
      </c>
      <c r="J1491" t="n">
        <v>63.5</v>
      </c>
      <c r="K1491" t="n">
        <v>28.92</v>
      </c>
      <c r="L1491" t="n">
        <v>2.5</v>
      </c>
      <c r="M1491" t="n">
        <v>11</v>
      </c>
      <c r="N1491" t="n">
        <v>7.08</v>
      </c>
      <c r="O1491" t="n">
        <v>8065.98</v>
      </c>
      <c r="P1491" t="n">
        <v>39.17</v>
      </c>
      <c r="Q1491" t="n">
        <v>204.15</v>
      </c>
      <c r="R1491" t="n">
        <v>29.42</v>
      </c>
      <c r="S1491" t="n">
        <v>17.37</v>
      </c>
      <c r="T1491" t="n">
        <v>3885.61</v>
      </c>
      <c r="U1491" t="n">
        <v>0.59</v>
      </c>
      <c r="V1491" t="n">
        <v>0.74</v>
      </c>
      <c r="W1491" t="n">
        <v>1.16</v>
      </c>
      <c r="X1491" t="n">
        <v>0.25</v>
      </c>
      <c r="Y1491" t="n">
        <v>1</v>
      </c>
      <c r="Z1491" t="n">
        <v>10</v>
      </c>
    </row>
    <row r="1492">
      <c r="A1492" t="n">
        <v>7</v>
      </c>
      <c r="B1492" t="n">
        <v>25</v>
      </c>
      <c r="C1492" t="inlineStr">
        <is>
          <t xml:space="preserve">CONCLUIDO	</t>
        </is>
      </c>
      <c r="D1492" t="n">
        <v>11.3208</v>
      </c>
      <c r="E1492" t="n">
        <v>8.83</v>
      </c>
      <c r="F1492" t="n">
        <v>6.88</v>
      </c>
      <c r="G1492" t="n">
        <v>37.55</v>
      </c>
      <c r="H1492" t="n">
        <v>0.75</v>
      </c>
      <c r="I1492" t="n">
        <v>11</v>
      </c>
      <c r="J1492" t="n">
        <v>63.79</v>
      </c>
      <c r="K1492" t="n">
        <v>28.92</v>
      </c>
      <c r="L1492" t="n">
        <v>2.75</v>
      </c>
      <c r="M1492" t="n">
        <v>8</v>
      </c>
      <c r="N1492" t="n">
        <v>7.12</v>
      </c>
      <c r="O1492" t="n">
        <v>8101.81</v>
      </c>
      <c r="P1492" t="n">
        <v>37.93</v>
      </c>
      <c r="Q1492" t="n">
        <v>204.15</v>
      </c>
      <c r="R1492" t="n">
        <v>27.78</v>
      </c>
      <c r="S1492" t="n">
        <v>17.37</v>
      </c>
      <c r="T1492" t="n">
        <v>3075.92</v>
      </c>
      <c r="U1492" t="n">
        <v>0.63</v>
      </c>
      <c r="V1492" t="n">
        <v>0.74</v>
      </c>
      <c r="W1492" t="n">
        <v>1.16</v>
      </c>
      <c r="X1492" t="n">
        <v>0.19</v>
      </c>
      <c r="Y1492" t="n">
        <v>1</v>
      </c>
      <c r="Z1492" t="n">
        <v>10</v>
      </c>
    </row>
    <row r="1493">
      <c r="A1493" t="n">
        <v>8</v>
      </c>
      <c r="B1493" t="n">
        <v>25</v>
      </c>
      <c r="C1493" t="inlineStr">
        <is>
          <t xml:space="preserve">CONCLUIDO	</t>
        </is>
      </c>
      <c r="D1493" t="n">
        <v>11.3597</v>
      </c>
      <c r="E1493" t="n">
        <v>8.800000000000001</v>
      </c>
      <c r="F1493" t="n">
        <v>6.87</v>
      </c>
      <c r="G1493" t="n">
        <v>41.21</v>
      </c>
      <c r="H1493" t="n">
        <v>0.8100000000000001</v>
      </c>
      <c r="I1493" t="n">
        <v>10</v>
      </c>
      <c r="J1493" t="n">
        <v>64.08</v>
      </c>
      <c r="K1493" t="n">
        <v>28.92</v>
      </c>
      <c r="L1493" t="n">
        <v>3</v>
      </c>
      <c r="M1493" t="n">
        <v>6</v>
      </c>
      <c r="N1493" t="n">
        <v>7.16</v>
      </c>
      <c r="O1493" t="n">
        <v>8137.65</v>
      </c>
      <c r="P1493" t="n">
        <v>37.1</v>
      </c>
      <c r="Q1493" t="n">
        <v>204.15</v>
      </c>
      <c r="R1493" t="n">
        <v>27.24</v>
      </c>
      <c r="S1493" t="n">
        <v>17.37</v>
      </c>
      <c r="T1493" t="n">
        <v>2810.72</v>
      </c>
      <c r="U1493" t="n">
        <v>0.64</v>
      </c>
      <c r="V1493" t="n">
        <v>0.74</v>
      </c>
      <c r="W1493" t="n">
        <v>1.16</v>
      </c>
      <c r="X1493" t="n">
        <v>0.18</v>
      </c>
      <c r="Y1493" t="n">
        <v>1</v>
      </c>
      <c r="Z1493" t="n">
        <v>10</v>
      </c>
    </row>
    <row r="1494">
      <c r="A1494" t="n">
        <v>9</v>
      </c>
      <c r="B1494" t="n">
        <v>25</v>
      </c>
      <c r="C1494" t="inlineStr">
        <is>
          <t xml:space="preserve">CONCLUIDO	</t>
        </is>
      </c>
      <c r="D1494" t="n">
        <v>11.35</v>
      </c>
      <c r="E1494" t="n">
        <v>8.81</v>
      </c>
      <c r="F1494" t="n">
        <v>6.88</v>
      </c>
      <c r="G1494" t="n">
        <v>41.26</v>
      </c>
      <c r="H1494" t="n">
        <v>0.88</v>
      </c>
      <c r="I1494" t="n">
        <v>10</v>
      </c>
      <c r="J1494" t="n">
        <v>64.38</v>
      </c>
      <c r="K1494" t="n">
        <v>28.92</v>
      </c>
      <c r="L1494" t="n">
        <v>3.25</v>
      </c>
      <c r="M1494" t="n">
        <v>3</v>
      </c>
      <c r="N1494" t="n">
        <v>7.2</v>
      </c>
      <c r="O1494" t="n">
        <v>8173.52</v>
      </c>
      <c r="P1494" t="n">
        <v>36.85</v>
      </c>
      <c r="Q1494" t="n">
        <v>204.17</v>
      </c>
      <c r="R1494" t="n">
        <v>27.35</v>
      </c>
      <c r="S1494" t="n">
        <v>17.37</v>
      </c>
      <c r="T1494" t="n">
        <v>2864.99</v>
      </c>
      <c r="U1494" t="n">
        <v>0.64</v>
      </c>
      <c r="V1494" t="n">
        <v>0.74</v>
      </c>
      <c r="W1494" t="n">
        <v>1.16</v>
      </c>
      <c r="X1494" t="n">
        <v>0.18</v>
      </c>
      <c r="Y1494" t="n">
        <v>1</v>
      </c>
      <c r="Z1494" t="n">
        <v>10</v>
      </c>
    </row>
    <row r="1495">
      <c r="A1495" t="n">
        <v>10</v>
      </c>
      <c r="B1495" t="n">
        <v>25</v>
      </c>
      <c r="C1495" t="inlineStr">
        <is>
          <t xml:space="preserve">CONCLUIDO	</t>
        </is>
      </c>
      <c r="D1495" t="n">
        <v>11.3486</v>
      </c>
      <c r="E1495" t="n">
        <v>8.81</v>
      </c>
      <c r="F1495" t="n">
        <v>6.88</v>
      </c>
      <c r="G1495" t="n">
        <v>41.26</v>
      </c>
      <c r="H1495" t="n">
        <v>0.9399999999999999</v>
      </c>
      <c r="I1495" t="n">
        <v>10</v>
      </c>
      <c r="J1495" t="n">
        <v>64.67</v>
      </c>
      <c r="K1495" t="n">
        <v>28.92</v>
      </c>
      <c r="L1495" t="n">
        <v>3.5</v>
      </c>
      <c r="M1495" t="n">
        <v>1</v>
      </c>
      <c r="N1495" t="n">
        <v>7.24</v>
      </c>
      <c r="O1495" t="n">
        <v>8209.41</v>
      </c>
      <c r="P1495" t="n">
        <v>36.89</v>
      </c>
      <c r="Q1495" t="n">
        <v>204.14</v>
      </c>
      <c r="R1495" t="n">
        <v>27.4</v>
      </c>
      <c r="S1495" t="n">
        <v>17.37</v>
      </c>
      <c r="T1495" t="n">
        <v>2894.06</v>
      </c>
      <c r="U1495" t="n">
        <v>0.63</v>
      </c>
      <c r="V1495" t="n">
        <v>0.74</v>
      </c>
      <c r="W1495" t="n">
        <v>1.16</v>
      </c>
      <c r="X1495" t="n">
        <v>0.19</v>
      </c>
      <c r="Y1495" t="n">
        <v>1</v>
      </c>
      <c r="Z1495" t="n">
        <v>10</v>
      </c>
    </row>
    <row r="1496">
      <c r="A1496" t="n">
        <v>11</v>
      </c>
      <c r="B1496" t="n">
        <v>25</v>
      </c>
      <c r="C1496" t="inlineStr">
        <is>
          <t xml:space="preserve">CONCLUIDO	</t>
        </is>
      </c>
      <c r="D1496" t="n">
        <v>11.3464</v>
      </c>
      <c r="E1496" t="n">
        <v>8.81</v>
      </c>
      <c r="F1496" t="n">
        <v>6.88</v>
      </c>
      <c r="G1496" t="n">
        <v>41.27</v>
      </c>
      <c r="H1496" t="n">
        <v>1.01</v>
      </c>
      <c r="I1496" t="n">
        <v>10</v>
      </c>
      <c r="J1496" t="n">
        <v>64.95999999999999</v>
      </c>
      <c r="K1496" t="n">
        <v>28.92</v>
      </c>
      <c r="L1496" t="n">
        <v>3.75</v>
      </c>
      <c r="M1496" t="n">
        <v>0</v>
      </c>
      <c r="N1496" t="n">
        <v>7.28</v>
      </c>
      <c r="O1496" t="n">
        <v>8245.32</v>
      </c>
      <c r="P1496" t="n">
        <v>36.9</v>
      </c>
      <c r="Q1496" t="n">
        <v>204.14</v>
      </c>
      <c r="R1496" t="n">
        <v>27.36</v>
      </c>
      <c r="S1496" t="n">
        <v>17.37</v>
      </c>
      <c r="T1496" t="n">
        <v>2872.54</v>
      </c>
      <c r="U1496" t="n">
        <v>0.63</v>
      </c>
      <c r="V1496" t="n">
        <v>0.74</v>
      </c>
      <c r="W1496" t="n">
        <v>1.16</v>
      </c>
      <c r="X1496" t="n">
        <v>0.19</v>
      </c>
      <c r="Y1496" t="n">
        <v>1</v>
      </c>
      <c r="Z1496" t="n">
        <v>10</v>
      </c>
    </row>
    <row r="1497">
      <c r="A1497" t="n">
        <v>0</v>
      </c>
      <c r="B1497" t="n">
        <v>85</v>
      </c>
      <c r="C1497" t="inlineStr">
        <is>
          <t xml:space="preserve">CONCLUIDO	</t>
        </is>
      </c>
      <c r="D1497" t="n">
        <v>7.5949</v>
      </c>
      <c r="E1497" t="n">
        <v>13.17</v>
      </c>
      <c r="F1497" t="n">
        <v>8.220000000000001</v>
      </c>
      <c r="G1497" t="n">
        <v>6.49</v>
      </c>
      <c r="H1497" t="n">
        <v>0.11</v>
      </c>
      <c r="I1497" t="n">
        <v>76</v>
      </c>
      <c r="J1497" t="n">
        <v>167.88</v>
      </c>
      <c r="K1497" t="n">
        <v>51.39</v>
      </c>
      <c r="L1497" t="n">
        <v>1</v>
      </c>
      <c r="M1497" t="n">
        <v>74</v>
      </c>
      <c r="N1497" t="n">
        <v>30.49</v>
      </c>
      <c r="O1497" t="n">
        <v>20939.59</v>
      </c>
      <c r="P1497" t="n">
        <v>104.32</v>
      </c>
      <c r="Q1497" t="n">
        <v>204.18</v>
      </c>
      <c r="R1497" t="n">
        <v>69.45999999999999</v>
      </c>
      <c r="S1497" t="n">
        <v>17.37</v>
      </c>
      <c r="T1497" t="n">
        <v>23593.99</v>
      </c>
      <c r="U1497" t="n">
        <v>0.25</v>
      </c>
      <c r="V1497" t="n">
        <v>0.62</v>
      </c>
      <c r="W1497" t="n">
        <v>1.26</v>
      </c>
      <c r="X1497" t="n">
        <v>1.53</v>
      </c>
      <c r="Y1497" t="n">
        <v>1</v>
      </c>
      <c r="Z1497" t="n">
        <v>10</v>
      </c>
    </row>
    <row r="1498">
      <c r="A1498" t="n">
        <v>1</v>
      </c>
      <c r="B1498" t="n">
        <v>85</v>
      </c>
      <c r="C1498" t="inlineStr">
        <is>
          <t xml:space="preserve">CONCLUIDO	</t>
        </is>
      </c>
      <c r="D1498" t="n">
        <v>8.1546</v>
      </c>
      <c r="E1498" t="n">
        <v>12.26</v>
      </c>
      <c r="F1498" t="n">
        <v>7.89</v>
      </c>
      <c r="G1498" t="n">
        <v>8.02</v>
      </c>
      <c r="H1498" t="n">
        <v>0.13</v>
      </c>
      <c r="I1498" t="n">
        <v>59</v>
      </c>
      <c r="J1498" t="n">
        <v>168.25</v>
      </c>
      <c r="K1498" t="n">
        <v>51.39</v>
      </c>
      <c r="L1498" t="n">
        <v>1.25</v>
      </c>
      <c r="M1498" t="n">
        <v>57</v>
      </c>
      <c r="N1498" t="n">
        <v>30.6</v>
      </c>
      <c r="O1498" t="n">
        <v>20984.25</v>
      </c>
      <c r="P1498" t="n">
        <v>99.95999999999999</v>
      </c>
      <c r="Q1498" t="n">
        <v>204.19</v>
      </c>
      <c r="R1498" t="n">
        <v>59.09</v>
      </c>
      <c r="S1498" t="n">
        <v>17.37</v>
      </c>
      <c r="T1498" t="n">
        <v>18493.22</v>
      </c>
      <c r="U1498" t="n">
        <v>0.29</v>
      </c>
      <c r="V1498" t="n">
        <v>0.65</v>
      </c>
      <c r="W1498" t="n">
        <v>1.24</v>
      </c>
      <c r="X1498" t="n">
        <v>1.2</v>
      </c>
      <c r="Y1498" t="n">
        <v>1</v>
      </c>
      <c r="Z1498" t="n">
        <v>10</v>
      </c>
    </row>
    <row r="1499">
      <c r="A1499" t="n">
        <v>2</v>
      </c>
      <c r="B1499" t="n">
        <v>85</v>
      </c>
      <c r="C1499" t="inlineStr">
        <is>
          <t xml:space="preserve">CONCLUIDO	</t>
        </is>
      </c>
      <c r="D1499" t="n">
        <v>8.577400000000001</v>
      </c>
      <c r="E1499" t="n">
        <v>11.66</v>
      </c>
      <c r="F1499" t="n">
        <v>7.66</v>
      </c>
      <c r="G1499" t="n">
        <v>9.57</v>
      </c>
      <c r="H1499" t="n">
        <v>0.16</v>
      </c>
      <c r="I1499" t="n">
        <v>48</v>
      </c>
      <c r="J1499" t="n">
        <v>168.61</v>
      </c>
      <c r="K1499" t="n">
        <v>51.39</v>
      </c>
      <c r="L1499" t="n">
        <v>1.5</v>
      </c>
      <c r="M1499" t="n">
        <v>46</v>
      </c>
      <c r="N1499" t="n">
        <v>30.71</v>
      </c>
      <c r="O1499" t="n">
        <v>21028.94</v>
      </c>
      <c r="P1499" t="n">
        <v>96.81999999999999</v>
      </c>
      <c r="Q1499" t="n">
        <v>204.17</v>
      </c>
      <c r="R1499" t="n">
        <v>51.63</v>
      </c>
      <c r="S1499" t="n">
        <v>17.37</v>
      </c>
      <c r="T1499" t="n">
        <v>14816.87</v>
      </c>
      <c r="U1499" t="n">
        <v>0.34</v>
      </c>
      <c r="V1499" t="n">
        <v>0.67</v>
      </c>
      <c r="W1499" t="n">
        <v>1.23</v>
      </c>
      <c r="X1499" t="n">
        <v>0.97</v>
      </c>
      <c r="Y1499" t="n">
        <v>1</v>
      </c>
      <c r="Z1499" t="n">
        <v>10</v>
      </c>
    </row>
    <row r="1500">
      <c r="A1500" t="n">
        <v>3</v>
      </c>
      <c r="B1500" t="n">
        <v>85</v>
      </c>
      <c r="C1500" t="inlineStr">
        <is>
          <t xml:space="preserve">CONCLUIDO	</t>
        </is>
      </c>
      <c r="D1500" t="n">
        <v>8.9268</v>
      </c>
      <c r="E1500" t="n">
        <v>11.2</v>
      </c>
      <c r="F1500" t="n">
        <v>7.47</v>
      </c>
      <c r="G1500" t="n">
        <v>11.21</v>
      </c>
      <c r="H1500" t="n">
        <v>0.18</v>
      </c>
      <c r="I1500" t="n">
        <v>40</v>
      </c>
      <c r="J1500" t="n">
        <v>168.97</v>
      </c>
      <c r="K1500" t="n">
        <v>51.39</v>
      </c>
      <c r="L1500" t="n">
        <v>1.75</v>
      </c>
      <c r="M1500" t="n">
        <v>38</v>
      </c>
      <c r="N1500" t="n">
        <v>30.83</v>
      </c>
      <c r="O1500" t="n">
        <v>21073.68</v>
      </c>
      <c r="P1500" t="n">
        <v>94.28</v>
      </c>
      <c r="Q1500" t="n">
        <v>204.18</v>
      </c>
      <c r="R1500" t="n">
        <v>45.93</v>
      </c>
      <c r="S1500" t="n">
        <v>17.37</v>
      </c>
      <c r="T1500" t="n">
        <v>12006.27</v>
      </c>
      <c r="U1500" t="n">
        <v>0.38</v>
      </c>
      <c r="V1500" t="n">
        <v>0.68</v>
      </c>
      <c r="W1500" t="n">
        <v>1.21</v>
      </c>
      <c r="X1500" t="n">
        <v>0.78</v>
      </c>
      <c r="Y1500" t="n">
        <v>1</v>
      </c>
      <c r="Z1500" t="n">
        <v>10</v>
      </c>
    </row>
    <row r="1501">
      <c r="A1501" t="n">
        <v>4</v>
      </c>
      <c r="B1501" t="n">
        <v>85</v>
      </c>
      <c r="C1501" t="inlineStr">
        <is>
          <t xml:space="preserve">CONCLUIDO	</t>
        </is>
      </c>
      <c r="D1501" t="n">
        <v>9.1403</v>
      </c>
      <c r="E1501" t="n">
        <v>10.94</v>
      </c>
      <c r="F1501" t="n">
        <v>7.38</v>
      </c>
      <c r="G1501" t="n">
        <v>12.65</v>
      </c>
      <c r="H1501" t="n">
        <v>0.21</v>
      </c>
      <c r="I1501" t="n">
        <v>35</v>
      </c>
      <c r="J1501" t="n">
        <v>169.33</v>
      </c>
      <c r="K1501" t="n">
        <v>51.39</v>
      </c>
      <c r="L1501" t="n">
        <v>2</v>
      </c>
      <c r="M1501" t="n">
        <v>33</v>
      </c>
      <c r="N1501" t="n">
        <v>30.94</v>
      </c>
      <c r="O1501" t="n">
        <v>21118.46</v>
      </c>
      <c r="P1501" t="n">
        <v>92.91</v>
      </c>
      <c r="Q1501" t="n">
        <v>204.17</v>
      </c>
      <c r="R1501" t="n">
        <v>43.18</v>
      </c>
      <c r="S1501" t="n">
        <v>17.37</v>
      </c>
      <c r="T1501" t="n">
        <v>10659.18</v>
      </c>
      <c r="U1501" t="n">
        <v>0.4</v>
      </c>
      <c r="V1501" t="n">
        <v>0.6899999999999999</v>
      </c>
      <c r="W1501" t="n">
        <v>1.2</v>
      </c>
      <c r="X1501" t="n">
        <v>0.6899999999999999</v>
      </c>
      <c r="Y1501" t="n">
        <v>1</v>
      </c>
      <c r="Z1501" t="n">
        <v>10</v>
      </c>
    </row>
    <row r="1502">
      <c r="A1502" t="n">
        <v>5</v>
      </c>
      <c r="B1502" t="n">
        <v>85</v>
      </c>
      <c r="C1502" t="inlineStr">
        <is>
          <t xml:space="preserve">CONCLUIDO	</t>
        </is>
      </c>
      <c r="D1502" t="n">
        <v>9.331300000000001</v>
      </c>
      <c r="E1502" t="n">
        <v>10.72</v>
      </c>
      <c r="F1502" t="n">
        <v>7.29</v>
      </c>
      <c r="G1502" t="n">
        <v>14.12</v>
      </c>
      <c r="H1502" t="n">
        <v>0.24</v>
      </c>
      <c r="I1502" t="n">
        <v>31</v>
      </c>
      <c r="J1502" t="n">
        <v>169.7</v>
      </c>
      <c r="K1502" t="n">
        <v>51.39</v>
      </c>
      <c r="L1502" t="n">
        <v>2.25</v>
      </c>
      <c r="M1502" t="n">
        <v>29</v>
      </c>
      <c r="N1502" t="n">
        <v>31.05</v>
      </c>
      <c r="O1502" t="n">
        <v>21163.27</v>
      </c>
      <c r="P1502" t="n">
        <v>91.62</v>
      </c>
      <c r="Q1502" t="n">
        <v>204.21</v>
      </c>
      <c r="R1502" t="n">
        <v>40.68</v>
      </c>
      <c r="S1502" t="n">
        <v>17.37</v>
      </c>
      <c r="T1502" t="n">
        <v>9428.639999999999</v>
      </c>
      <c r="U1502" t="n">
        <v>0.43</v>
      </c>
      <c r="V1502" t="n">
        <v>0.7</v>
      </c>
      <c r="W1502" t="n">
        <v>1.18</v>
      </c>
      <c r="X1502" t="n">
        <v>0.6</v>
      </c>
      <c r="Y1502" t="n">
        <v>1</v>
      </c>
      <c r="Z1502" t="n">
        <v>10</v>
      </c>
    </row>
    <row r="1503">
      <c r="A1503" t="n">
        <v>6</v>
      </c>
      <c r="B1503" t="n">
        <v>85</v>
      </c>
      <c r="C1503" t="inlineStr">
        <is>
          <t xml:space="preserve">CONCLUIDO	</t>
        </is>
      </c>
      <c r="D1503" t="n">
        <v>9.5273</v>
      </c>
      <c r="E1503" t="n">
        <v>10.5</v>
      </c>
      <c r="F1503" t="n">
        <v>7.21</v>
      </c>
      <c r="G1503" t="n">
        <v>16.02</v>
      </c>
      <c r="H1503" t="n">
        <v>0.26</v>
      </c>
      <c r="I1503" t="n">
        <v>27</v>
      </c>
      <c r="J1503" t="n">
        <v>170.06</v>
      </c>
      <c r="K1503" t="n">
        <v>51.39</v>
      </c>
      <c r="L1503" t="n">
        <v>2.5</v>
      </c>
      <c r="M1503" t="n">
        <v>25</v>
      </c>
      <c r="N1503" t="n">
        <v>31.17</v>
      </c>
      <c r="O1503" t="n">
        <v>21208.12</v>
      </c>
      <c r="P1503" t="n">
        <v>90.33</v>
      </c>
      <c r="Q1503" t="n">
        <v>204.3</v>
      </c>
      <c r="R1503" t="n">
        <v>37.99</v>
      </c>
      <c r="S1503" t="n">
        <v>17.37</v>
      </c>
      <c r="T1503" t="n">
        <v>8102.47</v>
      </c>
      <c r="U1503" t="n">
        <v>0.46</v>
      </c>
      <c r="V1503" t="n">
        <v>0.71</v>
      </c>
      <c r="W1503" t="n">
        <v>1.18</v>
      </c>
      <c r="X1503" t="n">
        <v>0.52</v>
      </c>
      <c r="Y1503" t="n">
        <v>1</v>
      </c>
      <c r="Z1503" t="n">
        <v>10</v>
      </c>
    </row>
    <row r="1504">
      <c r="A1504" t="n">
        <v>7</v>
      </c>
      <c r="B1504" t="n">
        <v>85</v>
      </c>
      <c r="C1504" t="inlineStr">
        <is>
          <t xml:space="preserve">CONCLUIDO	</t>
        </is>
      </c>
      <c r="D1504" t="n">
        <v>9.633699999999999</v>
      </c>
      <c r="E1504" t="n">
        <v>10.38</v>
      </c>
      <c r="F1504" t="n">
        <v>7.16</v>
      </c>
      <c r="G1504" t="n">
        <v>17.19</v>
      </c>
      <c r="H1504" t="n">
        <v>0.29</v>
      </c>
      <c r="I1504" t="n">
        <v>25</v>
      </c>
      <c r="J1504" t="n">
        <v>170.42</v>
      </c>
      <c r="K1504" t="n">
        <v>51.39</v>
      </c>
      <c r="L1504" t="n">
        <v>2.75</v>
      </c>
      <c r="M1504" t="n">
        <v>23</v>
      </c>
      <c r="N1504" t="n">
        <v>31.28</v>
      </c>
      <c r="O1504" t="n">
        <v>21253.01</v>
      </c>
      <c r="P1504" t="n">
        <v>89.55</v>
      </c>
      <c r="Q1504" t="n">
        <v>204.14</v>
      </c>
      <c r="R1504" t="n">
        <v>36.7</v>
      </c>
      <c r="S1504" t="n">
        <v>17.37</v>
      </c>
      <c r="T1504" t="n">
        <v>7469.29</v>
      </c>
      <c r="U1504" t="n">
        <v>0.47</v>
      </c>
      <c r="V1504" t="n">
        <v>0.71</v>
      </c>
      <c r="W1504" t="n">
        <v>1.17</v>
      </c>
      <c r="X1504" t="n">
        <v>0.47</v>
      </c>
      <c r="Y1504" t="n">
        <v>1</v>
      </c>
      <c r="Z1504" t="n">
        <v>10</v>
      </c>
    </row>
    <row r="1505">
      <c r="A1505" t="n">
        <v>8</v>
      </c>
      <c r="B1505" t="n">
        <v>85</v>
      </c>
      <c r="C1505" t="inlineStr">
        <is>
          <t xml:space="preserve">CONCLUIDO	</t>
        </is>
      </c>
      <c r="D1505" t="n">
        <v>9.726000000000001</v>
      </c>
      <c r="E1505" t="n">
        <v>10.28</v>
      </c>
      <c r="F1505" t="n">
        <v>7.13</v>
      </c>
      <c r="G1505" t="n">
        <v>18.6</v>
      </c>
      <c r="H1505" t="n">
        <v>0.31</v>
      </c>
      <c r="I1505" t="n">
        <v>23</v>
      </c>
      <c r="J1505" t="n">
        <v>170.79</v>
      </c>
      <c r="K1505" t="n">
        <v>51.39</v>
      </c>
      <c r="L1505" t="n">
        <v>3</v>
      </c>
      <c r="M1505" t="n">
        <v>21</v>
      </c>
      <c r="N1505" t="n">
        <v>31.4</v>
      </c>
      <c r="O1505" t="n">
        <v>21297.94</v>
      </c>
      <c r="P1505" t="n">
        <v>88.94</v>
      </c>
      <c r="Q1505" t="n">
        <v>204.15</v>
      </c>
      <c r="R1505" t="n">
        <v>35.46</v>
      </c>
      <c r="S1505" t="n">
        <v>17.37</v>
      </c>
      <c r="T1505" t="n">
        <v>6857.55</v>
      </c>
      <c r="U1505" t="n">
        <v>0.49</v>
      </c>
      <c r="V1505" t="n">
        <v>0.72</v>
      </c>
      <c r="W1505" t="n">
        <v>1.17</v>
      </c>
      <c r="X1505" t="n">
        <v>0.44</v>
      </c>
      <c r="Y1505" t="n">
        <v>1</v>
      </c>
      <c r="Z1505" t="n">
        <v>10</v>
      </c>
    </row>
    <row r="1506">
      <c r="A1506" t="n">
        <v>9</v>
      </c>
      <c r="B1506" t="n">
        <v>85</v>
      </c>
      <c r="C1506" t="inlineStr">
        <is>
          <t xml:space="preserve">CONCLUIDO	</t>
        </is>
      </c>
      <c r="D1506" t="n">
        <v>9.8261</v>
      </c>
      <c r="E1506" t="n">
        <v>10.18</v>
      </c>
      <c r="F1506" t="n">
        <v>7.09</v>
      </c>
      <c r="G1506" t="n">
        <v>20.27</v>
      </c>
      <c r="H1506" t="n">
        <v>0.34</v>
      </c>
      <c r="I1506" t="n">
        <v>21</v>
      </c>
      <c r="J1506" t="n">
        <v>171.15</v>
      </c>
      <c r="K1506" t="n">
        <v>51.39</v>
      </c>
      <c r="L1506" t="n">
        <v>3.25</v>
      </c>
      <c r="M1506" t="n">
        <v>19</v>
      </c>
      <c r="N1506" t="n">
        <v>31.51</v>
      </c>
      <c r="O1506" t="n">
        <v>21342.91</v>
      </c>
      <c r="P1506" t="n">
        <v>88.29000000000001</v>
      </c>
      <c r="Q1506" t="n">
        <v>204.17</v>
      </c>
      <c r="R1506" t="n">
        <v>34.31</v>
      </c>
      <c r="S1506" t="n">
        <v>17.37</v>
      </c>
      <c r="T1506" t="n">
        <v>6293.72</v>
      </c>
      <c r="U1506" t="n">
        <v>0.51</v>
      </c>
      <c r="V1506" t="n">
        <v>0.72</v>
      </c>
      <c r="W1506" t="n">
        <v>1.17</v>
      </c>
      <c r="X1506" t="n">
        <v>0.4</v>
      </c>
      <c r="Y1506" t="n">
        <v>1</v>
      </c>
      <c r="Z1506" t="n">
        <v>10</v>
      </c>
    </row>
    <row r="1507">
      <c r="A1507" t="n">
        <v>10</v>
      </c>
      <c r="B1507" t="n">
        <v>85</v>
      </c>
      <c r="C1507" t="inlineStr">
        <is>
          <t xml:space="preserve">CONCLUIDO	</t>
        </is>
      </c>
      <c r="D1507" t="n">
        <v>9.9354</v>
      </c>
      <c r="E1507" t="n">
        <v>10.06</v>
      </c>
      <c r="F1507" t="n">
        <v>7.05</v>
      </c>
      <c r="G1507" t="n">
        <v>22.26</v>
      </c>
      <c r="H1507" t="n">
        <v>0.36</v>
      </c>
      <c r="I1507" t="n">
        <v>19</v>
      </c>
      <c r="J1507" t="n">
        <v>171.52</v>
      </c>
      <c r="K1507" t="n">
        <v>51.39</v>
      </c>
      <c r="L1507" t="n">
        <v>3.5</v>
      </c>
      <c r="M1507" t="n">
        <v>17</v>
      </c>
      <c r="N1507" t="n">
        <v>31.63</v>
      </c>
      <c r="O1507" t="n">
        <v>21387.92</v>
      </c>
      <c r="P1507" t="n">
        <v>87.53</v>
      </c>
      <c r="Q1507" t="n">
        <v>204.14</v>
      </c>
      <c r="R1507" t="n">
        <v>32.9</v>
      </c>
      <c r="S1507" t="n">
        <v>17.37</v>
      </c>
      <c r="T1507" t="n">
        <v>5597.8</v>
      </c>
      <c r="U1507" t="n">
        <v>0.53</v>
      </c>
      <c r="V1507" t="n">
        <v>0.72</v>
      </c>
      <c r="W1507" t="n">
        <v>1.17</v>
      </c>
      <c r="X1507" t="n">
        <v>0.36</v>
      </c>
      <c r="Y1507" t="n">
        <v>1</v>
      </c>
      <c r="Z1507" t="n">
        <v>10</v>
      </c>
    </row>
    <row r="1508">
      <c r="A1508" t="n">
        <v>11</v>
      </c>
      <c r="B1508" t="n">
        <v>85</v>
      </c>
      <c r="C1508" t="inlineStr">
        <is>
          <t xml:space="preserve">CONCLUIDO	</t>
        </is>
      </c>
      <c r="D1508" t="n">
        <v>9.999700000000001</v>
      </c>
      <c r="E1508" t="n">
        <v>10</v>
      </c>
      <c r="F1508" t="n">
        <v>7.02</v>
      </c>
      <c r="G1508" t="n">
        <v>23.39</v>
      </c>
      <c r="H1508" t="n">
        <v>0.39</v>
      </c>
      <c r="I1508" t="n">
        <v>18</v>
      </c>
      <c r="J1508" t="n">
        <v>171.88</v>
      </c>
      <c r="K1508" t="n">
        <v>51.39</v>
      </c>
      <c r="L1508" t="n">
        <v>3.75</v>
      </c>
      <c r="M1508" t="n">
        <v>16</v>
      </c>
      <c r="N1508" t="n">
        <v>31.74</v>
      </c>
      <c r="O1508" t="n">
        <v>21432.96</v>
      </c>
      <c r="P1508" t="n">
        <v>87.08</v>
      </c>
      <c r="Q1508" t="n">
        <v>204.15</v>
      </c>
      <c r="R1508" t="n">
        <v>31.91</v>
      </c>
      <c r="S1508" t="n">
        <v>17.37</v>
      </c>
      <c r="T1508" t="n">
        <v>5107.55</v>
      </c>
      <c r="U1508" t="n">
        <v>0.54</v>
      </c>
      <c r="V1508" t="n">
        <v>0.73</v>
      </c>
      <c r="W1508" t="n">
        <v>1.17</v>
      </c>
      <c r="X1508" t="n">
        <v>0.33</v>
      </c>
      <c r="Y1508" t="n">
        <v>1</v>
      </c>
      <c r="Z1508" t="n">
        <v>10</v>
      </c>
    </row>
    <row r="1509">
      <c r="A1509" t="n">
        <v>12</v>
      </c>
      <c r="B1509" t="n">
        <v>85</v>
      </c>
      <c r="C1509" t="inlineStr">
        <is>
          <t xml:space="preserve">CONCLUIDO	</t>
        </is>
      </c>
      <c r="D1509" t="n">
        <v>10.0226</v>
      </c>
      <c r="E1509" t="n">
        <v>9.98</v>
      </c>
      <c r="F1509" t="n">
        <v>7.03</v>
      </c>
      <c r="G1509" t="n">
        <v>24.81</v>
      </c>
      <c r="H1509" t="n">
        <v>0.41</v>
      </c>
      <c r="I1509" t="n">
        <v>17</v>
      </c>
      <c r="J1509" t="n">
        <v>172.25</v>
      </c>
      <c r="K1509" t="n">
        <v>51.39</v>
      </c>
      <c r="L1509" t="n">
        <v>4</v>
      </c>
      <c r="M1509" t="n">
        <v>15</v>
      </c>
      <c r="N1509" t="n">
        <v>31.86</v>
      </c>
      <c r="O1509" t="n">
        <v>21478.05</v>
      </c>
      <c r="P1509" t="n">
        <v>87</v>
      </c>
      <c r="Q1509" t="n">
        <v>204.14</v>
      </c>
      <c r="R1509" t="n">
        <v>32.38</v>
      </c>
      <c r="S1509" t="n">
        <v>17.37</v>
      </c>
      <c r="T1509" t="n">
        <v>5347.62</v>
      </c>
      <c r="U1509" t="n">
        <v>0.54</v>
      </c>
      <c r="V1509" t="n">
        <v>0.73</v>
      </c>
      <c r="W1509" t="n">
        <v>1.16</v>
      </c>
      <c r="X1509" t="n">
        <v>0.34</v>
      </c>
      <c r="Y1509" t="n">
        <v>1</v>
      </c>
      <c r="Z1509" t="n">
        <v>10</v>
      </c>
    </row>
    <row r="1510">
      <c r="A1510" t="n">
        <v>13</v>
      </c>
      <c r="B1510" t="n">
        <v>85</v>
      </c>
      <c r="C1510" t="inlineStr">
        <is>
          <t xml:space="preserve">CONCLUIDO	</t>
        </is>
      </c>
      <c r="D1510" t="n">
        <v>10.0843</v>
      </c>
      <c r="E1510" t="n">
        <v>9.92</v>
      </c>
      <c r="F1510" t="n">
        <v>7</v>
      </c>
      <c r="G1510" t="n">
        <v>26.26</v>
      </c>
      <c r="H1510" t="n">
        <v>0.44</v>
      </c>
      <c r="I1510" t="n">
        <v>16</v>
      </c>
      <c r="J1510" t="n">
        <v>172.61</v>
      </c>
      <c r="K1510" t="n">
        <v>51.39</v>
      </c>
      <c r="L1510" t="n">
        <v>4.25</v>
      </c>
      <c r="M1510" t="n">
        <v>14</v>
      </c>
      <c r="N1510" t="n">
        <v>31.97</v>
      </c>
      <c r="O1510" t="n">
        <v>21523.17</v>
      </c>
      <c r="P1510" t="n">
        <v>86.43000000000001</v>
      </c>
      <c r="Q1510" t="n">
        <v>204.15</v>
      </c>
      <c r="R1510" t="n">
        <v>31.42</v>
      </c>
      <c r="S1510" t="n">
        <v>17.37</v>
      </c>
      <c r="T1510" t="n">
        <v>4872.37</v>
      </c>
      <c r="U1510" t="n">
        <v>0.55</v>
      </c>
      <c r="V1510" t="n">
        <v>0.73</v>
      </c>
      <c r="W1510" t="n">
        <v>1.16</v>
      </c>
      <c r="X1510" t="n">
        <v>0.31</v>
      </c>
      <c r="Y1510" t="n">
        <v>1</v>
      </c>
      <c r="Z1510" t="n">
        <v>10</v>
      </c>
    </row>
    <row r="1511">
      <c r="A1511" t="n">
        <v>14</v>
      </c>
      <c r="B1511" t="n">
        <v>85</v>
      </c>
      <c r="C1511" t="inlineStr">
        <is>
          <t xml:space="preserve">CONCLUIDO	</t>
        </is>
      </c>
      <c r="D1511" t="n">
        <v>10.1603</v>
      </c>
      <c r="E1511" t="n">
        <v>9.84</v>
      </c>
      <c r="F1511" t="n">
        <v>6.96</v>
      </c>
      <c r="G1511" t="n">
        <v>27.85</v>
      </c>
      <c r="H1511" t="n">
        <v>0.46</v>
      </c>
      <c r="I1511" t="n">
        <v>15</v>
      </c>
      <c r="J1511" t="n">
        <v>172.98</v>
      </c>
      <c r="K1511" t="n">
        <v>51.39</v>
      </c>
      <c r="L1511" t="n">
        <v>4.5</v>
      </c>
      <c r="M1511" t="n">
        <v>13</v>
      </c>
      <c r="N1511" t="n">
        <v>32.09</v>
      </c>
      <c r="O1511" t="n">
        <v>21568.34</v>
      </c>
      <c r="P1511" t="n">
        <v>85.88</v>
      </c>
      <c r="Q1511" t="n">
        <v>204.17</v>
      </c>
      <c r="R1511" t="n">
        <v>30.27</v>
      </c>
      <c r="S1511" t="n">
        <v>17.37</v>
      </c>
      <c r="T1511" t="n">
        <v>4302.81</v>
      </c>
      <c r="U1511" t="n">
        <v>0.57</v>
      </c>
      <c r="V1511" t="n">
        <v>0.73</v>
      </c>
      <c r="W1511" t="n">
        <v>1.16</v>
      </c>
      <c r="X1511" t="n">
        <v>0.27</v>
      </c>
      <c r="Y1511" t="n">
        <v>1</v>
      </c>
      <c r="Z1511" t="n">
        <v>10</v>
      </c>
    </row>
    <row r="1512">
      <c r="A1512" t="n">
        <v>15</v>
      </c>
      <c r="B1512" t="n">
        <v>85</v>
      </c>
      <c r="C1512" t="inlineStr">
        <is>
          <t xml:space="preserve">CONCLUIDO	</t>
        </is>
      </c>
      <c r="D1512" t="n">
        <v>10.2035</v>
      </c>
      <c r="E1512" t="n">
        <v>9.800000000000001</v>
      </c>
      <c r="F1512" t="n">
        <v>6.95</v>
      </c>
      <c r="G1512" t="n">
        <v>29.8</v>
      </c>
      <c r="H1512" t="n">
        <v>0.49</v>
      </c>
      <c r="I1512" t="n">
        <v>14</v>
      </c>
      <c r="J1512" t="n">
        <v>173.35</v>
      </c>
      <c r="K1512" t="n">
        <v>51.39</v>
      </c>
      <c r="L1512" t="n">
        <v>4.75</v>
      </c>
      <c r="M1512" t="n">
        <v>12</v>
      </c>
      <c r="N1512" t="n">
        <v>32.2</v>
      </c>
      <c r="O1512" t="n">
        <v>21613.54</v>
      </c>
      <c r="P1512" t="n">
        <v>85.43000000000001</v>
      </c>
      <c r="Q1512" t="n">
        <v>204.16</v>
      </c>
      <c r="R1512" t="n">
        <v>30.08</v>
      </c>
      <c r="S1512" t="n">
        <v>17.37</v>
      </c>
      <c r="T1512" t="n">
        <v>4212.3</v>
      </c>
      <c r="U1512" t="n">
        <v>0.58</v>
      </c>
      <c r="V1512" t="n">
        <v>0.73</v>
      </c>
      <c r="W1512" t="n">
        <v>1.16</v>
      </c>
      <c r="X1512" t="n">
        <v>0.26</v>
      </c>
      <c r="Y1512" t="n">
        <v>1</v>
      </c>
      <c r="Z1512" t="n">
        <v>10</v>
      </c>
    </row>
    <row r="1513">
      <c r="A1513" t="n">
        <v>16</v>
      </c>
      <c r="B1513" t="n">
        <v>85</v>
      </c>
      <c r="C1513" t="inlineStr">
        <is>
          <t xml:space="preserve">CONCLUIDO	</t>
        </is>
      </c>
      <c r="D1513" t="n">
        <v>10.2029</v>
      </c>
      <c r="E1513" t="n">
        <v>9.800000000000001</v>
      </c>
      <c r="F1513" t="n">
        <v>6.95</v>
      </c>
      <c r="G1513" t="n">
        <v>29.8</v>
      </c>
      <c r="H1513" t="n">
        <v>0.51</v>
      </c>
      <c r="I1513" t="n">
        <v>14</v>
      </c>
      <c r="J1513" t="n">
        <v>173.71</v>
      </c>
      <c r="K1513" t="n">
        <v>51.39</v>
      </c>
      <c r="L1513" t="n">
        <v>5</v>
      </c>
      <c r="M1513" t="n">
        <v>12</v>
      </c>
      <c r="N1513" t="n">
        <v>32.32</v>
      </c>
      <c r="O1513" t="n">
        <v>21658.78</v>
      </c>
      <c r="P1513" t="n">
        <v>85.29000000000001</v>
      </c>
      <c r="Q1513" t="n">
        <v>204.15</v>
      </c>
      <c r="R1513" t="n">
        <v>29.99</v>
      </c>
      <c r="S1513" t="n">
        <v>17.37</v>
      </c>
      <c r="T1513" t="n">
        <v>4167.18</v>
      </c>
      <c r="U1513" t="n">
        <v>0.58</v>
      </c>
      <c r="V1513" t="n">
        <v>0.73</v>
      </c>
      <c r="W1513" t="n">
        <v>1.16</v>
      </c>
      <c r="X1513" t="n">
        <v>0.26</v>
      </c>
      <c r="Y1513" t="n">
        <v>1</v>
      </c>
      <c r="Z1513" t="n">
        <v>10</v>
      </c>
    </row>
    <row r="1514">
      <c r="A1514" t="n">
        <v>17</v>
      </c>
      <c r="B1514" t="n">
        <v>85</v>
      </c>
      <c r="C1514" t="inlineStr">
        <is>
          <t xml:space="preserve">CONCLUIDO	</t>
        </is>
      </c>
      <c r="D1514" t="n">
        <v>10.2693</v>
      </c>
      <c r="E1514" t="n">
        <v>9.74</v>
      </c>
      <c r="F1514" t="n">
        <v>6.92</v>
      </c>
      <c r="G1514" t="n">
        <v>31.96</v>
      </c>
      <c r="H1514" t="n">
        <v>0.53</v>
      </c>
      <c r="I1514" t="n">
        <v>13</v>
      </c>
      <c r="J1514" t="n">
        <v>174.08</v>
      </c>
      <c r="K1514" t="n">
        <v>51.39</v>
      </c>
      <c r="L1514" t="n">
        <v>5.25</v>
      </c>
      <c r="M1514" t="n">
        <v>11</v>
      </c>
      <c r="N1514" t="n">
        <v>32.44</v>
      </c>
      <c r="O1514" t="n">
        <v>21704.07</v>
      </c>
      <c r="P1514" t="n">
        <v>84.79000000000001</v>
      </c>
      <c r="Q1514" t="n">
        <v>204.14</v>
      </c>
      <c r="R1514" t="n">
        <v>29.2</v>
      </c>
      <c r="S1514" t="n">
        <v>17.37</v>
      </c>
      <c r="T1514" t="n">
        <v>3778.15</v>
      </c>
      <c r="U1514" t="n">
        <v>0.59</v>
      </c>
      <c r="V1514" t="n">
        <v>0.74</v>
      </c>
      <c r="W1514" t="n">
        <v>1.15</v>
      </c>
      <c r="X1514" t="n">
        <v>0.23</v>
      </c>
      <c r="Y1514" t="n">
        <v>1</v>
      </c>
      <c r="Z1514" t="n">
        <v>10</v>
      </c>
    </row>
    <row r="1515">
      <c r="A1515" t="n">
        <v>18</v>
      </c>
      <c r="B1515" t="n">
        <v>85</v>
      </c>
      <c r="C1515" t="inlineStr">
        <is>
          <t xml:space="preserve">CONCLUIDO	</t>
        </is>
      </c>
      <c r="D1515" t="n">
        <v>10.3235</v>
      </c>
      <c r="E1515" t="n">
        <v>9.69</v>
      </c>
      <c r="F1515" t="n">
        <v>6.91</v>
      </c>
      <c r="G1515" t="n">
        <v>34.54</v>
      </c>
      <c r="H1515" t="n">
        <v>0.5600000000000001</v>
      </c>
      <c r="I1515" t="n">
        <v>12</v>
      </c>
      <c r="J1515" t="n">
        <v>174.45</v>
      </c>
      <c r="K1515" t="n">
        <v>51.39</v>
      </c>
      <c r="L1515" t="n">
        <v>5.5</v>
      </c>
      <c r="M1515" t="n">
        <v>10</v>
      </c>
      <c r="N1515" t="n">
        <v>32.56</v>
      </c>
      <c r="O1515" t="n">
        <v>21749.39</v>
      </c>
      <c r="P1515" t="n">
        <v>84.33</v>
      </c>
      <c r="Q1515" t="n">
        <v>204.16</v>
      </c>
      <c r="R1515" t="n">
        <v>28.66</v>
      </c>
      <c r="S1515" t="n">
        <v>17.37</v>
      </c>
      <c r="T1515" t="n">
        <v>3510.05</v>
      </c>
      <c r="U1515" t="n">
        <v>0.61</v>
      </c>
      <c r="V1515" t="n">
        <v>0.74</v>
      </c>
      <c r="W1515" t="n">
        <v>1.15</v>
      </c>
      <c r="X1515" t="n">
        <v>0.22</v>
      </c>
      <c r="Y1515" t="n">
        <v>1</v>
      </c>
      <c r="Z1515" t="n">
        <v>10</v>
      </c>
    </row>
    <row r="1516">
      <c r="A1516" t="n">
        <v>19</v>
      </c>
      <c r="B1516" t="n">
        <v>85</v>
      </c>
      <c r="C1516" t="inlineStr">
        <is>
          <t xml:space="preserve">CONCLUIDO	</t>
        </is>
      </c>
      <c r="D1516" t="n">
        <v>10.3164</v>
      </c>
      <c r="E1516" t="n">
        <v>9.69</v>
      </c>
      <c r="F1516" t="n">
        <v>6.91</v>
      </c>
      <c r="G1516" t="n">
        <v>34.57</v>
      </c>
      <c r="H1516" t="n">
        <v>0.58</v>
      </c>
      <c r="I1516" t="n">
        <v>12</v>
      </c>
      <c r="J1516" t="n">
        <v>174.82</v>
      </c>
      <c r="K1516" t="n">
        <v>51.39</v>
      </c>
      <c r="L1516" t="n">
        <v>5.75</v>
      </c>
      <c r="M1516" t="n">
        <v>10</v>
      </c>
      <c r="N1516" t="n">
        <v>32.67</v>
      </c>
      <c r="O1516" t="n">
        <v>21794.75</v>
      </c>
      <c r="P1516" t="n">
        <v>84.34999999999999</v>
      </c>
      <c r="Q1516" t="n">
        <v>204.18</v>
      </c>
      <c r="R1516" t="n">
        <v>28.83</v>
      </c>
      <c r="S1516" t="n">
        <v>17.37</v>
      </c>
      <c r="T1516" t="n">
        <v>3595.9</v>
      </c>
      <c r="U1516" t="n">
        <v>0.6</v>
      </c>
      <c r="V1516" t="n">
        <v>0.74</v>
      </c>
      <c r="W1516" t="n">
        <v>1.15</v>
      </c>
      <c r="X1516" t="n">
        <v>0.22</v>
      </c>
      <c r="Y1516" t="n">
        <v>1</v>
      </c>
      <c r="Z1516" t="n">
        <v>10</v>
      </c>
    </row>
    <row r="1517">
      <c r="A1517" t="n">
        <v>20</v>
      </c>
      <c r="B1517" t="n">
        <v>85</v>
      </c>
      <c r="C1517" t="inlineStr">
        <is>
          <t xml:space="preserve">CONCLUIDO	</t>
        </is>
      </c>
      <c r="D1517" t="n">
        <v>10.3896</v>
      </c>
      <c r="E1517" t="n">
        <v>9.619999999999999</v>
      </c>
      <c r="F1517" t="n">
        <v>6.88</v>
      </c>
      <c r="G1517" t="n">
        <v>37.53</v>
      </c>
      <c r="H1517" t="n">
        <v>0.61</v>
      </c>
      <c r="I1517" t="n">
        <v>11</v>
      </c>
      <c r="J1517" t="n">
        <v>175.18</v>
      </c>
      <c r="K1517" t="n">
        <v>51.39</v>
      </c>
      <c r="L1517" t="n">
        <v>6</v>
      </c>
      <c r="M1517" t="n">
        <v>9</v>
      </c>
      <c r="N1517" t="n">
        <v>32.79</v>
      </c>
      <c r="O1517" t="n">
        <v>21840.16</v>
      </c>
      <c r="P1517" t="n">
        <v>83.41</v>
      </c>
      <c r="Q1517" t="n">
        <v>204.14</v>
      </c>
      <c r="R1517" t="n">
        <v>27.71</v>
      </c>
      <c r="S1517" t="n">
        <v>17.37</v>
      </c>
      <c r="T1517" t="n">
        <v>3043.75</v>
      </c>
      <c r="U1517" t="n">
        <v>0.63</v>
      </c>
      <c r="V1517" t="n">
        <v>0.74</v>
      </c>
      <c r="W1517" t="n">
        <v>1.15</v>
      </c>
      <c r="X1517" t="n">
        <v>0.19</v>
      </c>
      <c r="Y1517" t="n">
        <v>1</v>
      </c>
      <c r="Z1517" t="n">
        <v>10</v>
      </c>
    </row>
    <row r="1518">
      <c r="A1518" t="n">
        <v>21</v>
      </c>
      <c r="B1518" t="n">
        <v>85</v>
      </c>
      <c r="C1518" t="inlineStr">
        <is>
          <t xml:space="preserve">CONCLUIDO	</t>
        </is>
      </c>
      <c r="D1518" t="n">
        <v>10.3899</v>
      </c>
      <c r="E1518" t="n">
        <v>9.619999999999999</v>
      </c>
      <c r="F1518" t="n">
        <v>6.88</v>
      </c>
      <c r="G1518" t="n">
        <v>37.52</v>
      </c>
      <c r="H1518" t="n">
        <v>0.63</v>
      </c>
      <c r="I1518" t="n">
        <v>11</v>
      </c>
      <c r="J1518" t="n">
        <v>175.55</v>
      </c>
      <c r="K1518" t="n">
        <v>51.39</v>
      </c>
      <c r="L1518" t="n">
        <v>6.25</v>
      </c>
      <c r="M1518" t="n">
        <v>9</v>
      </c>
      <c r="N1518" t="n">
        <v>32.91</v>
      </c>
      <c r="O1518" t="n">
        <v>21885.6</v>
      </c>
      <c r="P1518" t="n">
        <v>83.43000000000001</v>
      </c>
      <c r="Q1518" t="n">
        <v>204.17</v>
      </c>
      <c r="R1518" t="n">
        <v>27.73</v>
      </c>
      <c r="S1518" t="n">
        <v>17.37</v>
      </c>
      <c r="T1518" t="n">
        <v>3051.99</v>
      </c>
      <c r="U1518" t="n">
        <v>0.63</v>
      </c>
      <c r="V1518" t="n">
        <v>0.74</v>
      </c>
      <c r="W1518" t="n">
        <v>1.15</v>
      </c>
      <c r="X1518" t="n">
        <v>0.19</v>
      </c>
      <c r="Y1518" t="n">
        <v>1</v>
      </c>
      <c r="Z1518" t="n">
        <v>10</v>
      </c>
    </row>
    <row r="1519">
      <c r="A1519" t="n">
        <v>22</v>
      </c>
      <c r="B1519" t="n">
        <v>85</v>
      </c>
      <c r="C1519" t="inlineStr">
        <is>
          <t xml:space="preserve">CONCLUIDO	</t>
        </is>
      </c>
      <c r="D1519" t="n">
        <v>10.3794</v>
      </c>
      <c r="E1519" t="n">
        <v>9.630000000000001</v>
      </c>
      <c r="F1519" t="n">
        <v>6.89</v>
      </c>
      <c r="G1519" t="n">
        <v>37.58</v>
      </c>
      <c r="H1519" t="n">
        <v>0.66</v>
      </c>
      <c r="I1519" t="n">
        <v>11</v>
      </c>
      <c r="J1519" t="n">
        <v>175.92</v>
      </c>
      <c r="K1519" t="n">
        <v>51.39</v>
      </c>
      <c r="L1519" t="n">
        <v>6.5</v>
      </c>
      <c r="M1519" t="n">
        <v>9</v>
      </c>
      <c r="N1519" t="n">
        <v>33.03</v>
      </c>
      <c r="O1519" t="n">
        <v>21931.08</v>
      </c>
      <c r="P1519" t="n">
        <v>83.23</v>
      </c>
      <c r="Q1519" t="n">
        <v>204.14</v>
      </c>
      <c r="R1519" t="n">
        <v>27.93</v>
      </c>
      <c r="S1519" t="n">
        <v>17.37</v>
      </c>
      <c r="T1519" t="n">
        <v>3154.65</v>
      </c>
      <c r="U1519" t="n">
        <v>0.62</v>
      </c>
      <c r="V1519" t="n">
        <v>0.74</v>
      </c>
      <c r="W1519" t="n">
        <v>1.16</v>
      </c>
      <c r="X1519" t="n">
        <v>0.2</v>
      </c>
      <c r="Y1519" t="n">
        <v>1</v>
      </c>
      <c r="Z1519" t="n">
        <v>10</v>
      </c>
    </row>
    <row r="1520">
      <c r="A1520" t="n">
        <v>23</v>
      </c>
      <c r="B1520" t="n">
        <v>85</v>
      </c>
      <c r="C1520" t="inlineStr">
        <is>
          <t xml:space="preserve">CONCLUIDO	</t>
        </is>
      </c>
      <c r="D1520" t="n">
        <v>10.4384</v>
      </c>
      <c r="E1520" t="n">
        <v>9.58</v>
      </c>
      <c r="F1520" t="n">
        <v>6.87</v>
      </c>
      <c r="G1520" t="n">
        <v>41.21</v>
      </c>
      <c r="H1520" t="n">
        <v>0.68</v>
      </c>
      <c r="I1520" t="n">
        <v>10</v>
      </c>
      <c r="J1520" t="n">
        <v>176.29</v>
      </c>
      <c r="K1520" t="n">
        <v>51.39</v>
      </c>
      <c r="L1520" t="n">
        <v>6.75</v>
      </c>
      <c r="M1520" t="n">
        <v>8</v>
      </c>
      <c r="N1520" t="n">
        <v>33.15</v>
      </c>
      <c r="O1520" t="n">
        <v>21976.61</v>
      </c>
      <c r="P1520" t="n">
        <v>82.68000000000001</v>
      </c>
      <c r="Q1520" t="n">
        <v>204.14</v>
      </c>
      <c r="R1520" t="n">
        <v>27.32</v>
      </c>
      <c r="S1520" t="n">
        <v>17.37</v>
      </c>
      <c r="T1520" t="n">
        <v>2850.97</v>
      </c>
      <c r="U1520" t="n">
        <v>0.64</v>
      </c>
      <c r="V1520" t="n">
        <v>0.74</v>
      </c>
      <c r="W1520" t="n">
        <v>1.15</v>
      </c>
      <c r="X1520" t="n">
        <v>0.18</v>
      </c>
      <c r="Y1520" t="n">
        <v>1</v>
      </c>
      <c r="Z1520" t="n">
        <v>10</v>
      </c>
    </row>
    <row r="1521">
      <c r="A1521" t="n">
        <v>24</v>
      </c>
      <c r="B1521" t="n">
        <v>85</v>
      </c>
      <c r="C1521" t="inlineStr">
        <is>
          <t xml:space="preserve">CONCLUIDO	</t>
        </is>
      </c>
      <c r="D1521" t="n">
        <v>10.436</v>
      </c>
      <c r="E1521" t="n">
        <v>9.58</v>
      </c>
      <c r="F1521" t="n">
        <v>6.87</v>
      </c>
      <c r="G1521" t="n">
        <v>41.23</v>
      </c>
      <c r="H1521" t="n">
        <v>0.7</v>
      </c>
      <c r="I1521" t="n">
        <v>10</v>
      </c>
      <c r="J1521" t="n">
        <v>176.66</v>
      </c>
      <c r="K1521" t="n">
        <v>51.39</v>
      </c>
      <c r="L1521" t="n">
        <v>7</v>
      </c>
      <c r="M1521" t="n">
        <v>8</v>
      </c>
      <c r="N1521" t="n">
        <v>33.27</v>
      </c>
      <c r="O1521" t="n">
        <v>22022.17</v>
      </c>
      <c r="P1521" t="n">
        <v>82.64</v>
      </c>
      <c r="Q1521" t="n">
        <v>204.14</v>
      </c>
      <c r="R1521" t="n">
        <v>27.44</v>
      </c>
      <c r="S1521" t="n">
        <v>17.37</v>
      </c>
      <c r="T1521" t="n">
        <v>2912.92</v>
      </c>
      <c r="U1521" t="n">
        <v>0.63</v>
      </c>
      <c r="V1521" t="n">
        <v>0.74</v>
      </c>
      <c r="W1521" t="n">
        <v>1.15</v>
      </c>
      <c r="X1521" t="n">
        <v>0.18</v>
      </c>
      <c r="Y1521" t="n">
        <v>1</v>
      </c>
      <c r="Z1521" t="n">
        <v>10</v>
      </c>
    </row>
    <row r="1522">
      <c r="A1522" t="n">
        <v>25</v>
      </c>
      <c r="B1522" t="n">
        <v>85</v>
      </c>
      <c r="C1522" t="inlineStr">
        <is>
          <t xml:space="preserve">CONCLUIDO	</t>
        </is>
      </c>
      <c r="D1522" t="n">
        <v>10.4342</v>
      </c>
      <c r="E1522" t="n">
        <v>9.58</v>
      </c>
      <c r="F1522" t="n">
        <v>6.87</v>
      </c>
      <c r="G1522" t="n">
        <v>41.23</v>
      </c>
      <c r="H1522" t="n">
        <v>0.73</v>
      </c>
      <c r="I1522" t="n">
        <v>10</v>
      </c>
      <c r="J1522" t="n">
        <v>177.03</v>
      </c>
      <c r="K1522" t="n">
        <v>51.39</v>
      </c>
      <c r="L1522" t="n">
        <v>7.25</v>
      </c>
      <c r="M1522" t="n">
        <v>8</v>
      </c>
      <c r="N1522" t="n">
        <v>33.39</v>
      </c>
      <c r="O1522" t="n">
        <v>22067.77</v>
      </c>
      <c r="P1522" t="n">
        <v>82.47</v>
      </c>
      <c r="Q1522" t="n">
        <v>204.15</v>
      </c>
      <c r="R1522" t="n">
        <v>27.52</v>
      </c>
      <c r="S1522" t="n">
        <v>17.37</v>
      </c>
      <c r="T1522" t="n">
        <v>2951.63</v>
      </c>
      <c r="U1522" t="n">
        <v>0.63</v>
      </c>
      <c r="V1522" t="n">
        <v>0.74</v>
      </c>
      <c r="W1522" t="n">
        <v>1.15</v>
      </c>
      <c r="X1522" t="n">
        <v>0.18</v>
      </c>
      <c r="Y1522" t="n">
        <v>1</v>
      </c>
      <c r="Z1522" t="n">
        <v>10</v>
      </c>
    </row>
    <row r="1523">
      <c r="A1523" t="n">
        <v>26</v>
      </c>
      <c r="B1523" t="n">
        <v>85</v>
      </c>
      <c r="C1523" t="inlineStr">
        <is>
          <t xml:space="preserve">CONCLUIDO	</t>
        </is>
      </c>
      <c r="D1523" t="n">
        <v>10.4898</v>
      </c>
      <c r="E1523" t="n">
        <v>9.529999999999999</v>
      </c>
      <c r="F1523" t="n">
        <v>6.86</v>
      </c>
      <c r="G1523" t="n">
        <v>45.7</v>
      </c>
      <c r="H1523" t="n">
        <v>0.75</v>
      </c>
      <c r="I1523" t="n">
        <v>9</v>
      </c>
      <c r="J1523" t="n">
        <v>177.4</v>
      </c>
      <c r="K1523" t="n">
        <v>51.39</v>
      </c>
      <c r="L1523" t="n">
        <v>7.5</v>
      </c>
      <c r="M1523" t="n">
        <v>7</v>
      </c>
      <c r="N1523" t="n">
        <v>33.51</v>
      </c>
      <c r="O1523" t="n">
        <v>22113.42</v>
      </c>
      <c r="P1523" t="n">
        <v>82.22</v>
      </c>
      <c r="Q1523" t="n">
        <v>204.22</v>
      </c>
      <c r="R1523" t="n">
        <v>26.97</v>
      </c>
      <c r="S1523" t="n">
        <v>17.37</v>
      </c>
      <c r="T1523" t="n">
        <v>2680.04</v>
      </c>
      <c r="U1523" t="n">
        <v>0.64</v>
      </c>
      <c r="V1523" t="n">
        <v>0.74</v>
      </c>
      <c r="W1523" t="n">
        <v>1.15</v>
      </c>
      <c r="X1523" t="n">
        <v>0.16</v>
      </c>
      <c r="Y1523" t="n">
        <v>1</v>
      </c>
      <c r="Z1523" t="n">
        <v>10</v>
      </c>
    </row>
    <row r="1524">
      <c r="A1524" t="n">
        <v>27</v>
      </c>
      <c r="B1524" t="n">
        <v>85</v>
      </c>
      <c r="C1524" t="inlineStr">
        <is>
          <t xml:space="preserve">CONCLUIDO	</t>
        </is>
      </c>
      <c r="D1524" t="n">
        <v>10.4855</v>
      </c>
      <c r="E1524" t="n">
        <v>9.539999999999999</v>
      </c>
      <c r="F1524" t="n">
        <v>6.86</v>
      </c>
      <c r="G1524" t="n">
        <v>45.73</v>
      </c>
      <c r="H1524" t="n">
        <v>0.77</v>
      </c>
      <c r="I1524" t="n">
        <v>9</v>
      </c>
      <c r="J1524" t="n">
        <v>177.77</v>
      </c>
      <c r="K1524" t="n">
        <v>51.39</v>
      </c>
      <c r="L1524" t="n">
        <v>7.75</v>
      </c>
      <c r="M1524" t="n">
        <v>7</v>
      </c>
      <c r="N1524" t="n">
        <v>33.63</v>
      </c>
      <c r="O1524" t="n">
        <v>22159.1</v>
      </c>
      <c r="P1524" t="n">
        <v>82.34</v>
      </c>
      <c r="Q1524" t="n">
        <v>204.14</v>
      </c>
      <c r="R1524" t="n">
        <v>26.98</v>
      </c>
      <c r="S1524" t="n">
        <v>17.37</v>
      </c>
      <c r="T1524" t="n">
        <v>2686.15</v>
      </c>
      <c r="U1524" t="n">
        <v>0.64</v>
      </c>
      <c r="V1524" t="n">
        <v>0.74</v>
      </c>
      <c r="W1524" t="n">
        <v>1.15</v>
      </c>
      <c r="X1524" t="n">
        <v>0.17</v>
      </c>
      <c r="Y1524" t="n">
        <v>1</v>
      </c>
      <c r="Z1524" t="n">
        <v>10</v>
      </c>
    </row>
    <row r="1525">
      <c r="A1525" t="n">
        <v>28</v>
      </c>
      <c r="B1525" t="n">
        <v>85</v>
      </c>
      <c r="C1525" t="inlineStr">
        <is>
          <t xml:space="preserve">CONCLUIDO	</t>
        </is>
      </c>
      <c r="D1525" t="n">
        <v>10.4883</v>
      </c>
      <c r="E1525" t="n">
        <v>9.529999999999999</v>
      </c>
      <c r="F1525" t="n">
        <v>6.86</v>
      </c>
      <c r="G1525" t="n">
        <v>45.71</v>
      </c>
      <c r="H1525" t="n">
        <v>0.8</v>
      </c>
      <c r="I1525" t="n">
        <v>9</v>
      </c>
      <c r="J1525" t="n">
        <v>178.14</v>
      </c>
      <c r="K1525" t="n">
        <v>51.39</v>
      </c>
      <c r="L1525" t="n">
        <v>8</v>
      </c>
      <c r="M1525" t="n">
        <v>7</v>
      </c>
      <c r="N1525" t="n">
        <v>33.75</v>
      </c>
      <c r="O1525" t="n">
        <v>22204.83</v>
      </c>
      <c r="P1525" t="n">
        <v>81.92</v>
      </c>
      <c r="Q1525" t="n">
        <v>204.15</v>
      </c>
      <c r="R1525" t="n">
        <v>27.08</v>
      </c>
      <c r="S1525" t="n">
        <v>17.37</v>
      </c>
      <c r="T1525" t="n">
        <v>2737.47</v>
      </c>
      <c r="U1525" t="n">
        <v>0.64</v>
      </c>
      <c r="V1525" t="n">
        <v>0.74</v>
      </c>
      <c r="W1525" t="n">
        <v>1.15</v>
      </c>
      <c r="X1525" t="n">
        <v>0.17</v>
      </c>
      <c r="Y1525" t="n">
        <v>1</v>
      </c>
      <c r="Z1525" t="n">
        <v>10</v>
      </c>
    </row>
    <row r="1526">
      <c r="A1526" t="n">
        <v>29</v>
      </c>
      <c r="B1526" t="n">
        <v>85</v>
      </c>
      <c r="C1526" t="inlineStr">
        <is>
          <t xml:space="preserve">CONCLUIDO	</t>
        </is>
      </c>
      <c r="D1526" t="n">
        <v>10.4947</v>
      </c>
      <c r="E1526" t="n">
        <v>9.529999999999999</v>
      </c>
      <c r="F1526" t="n">
        <v>6.85</v>
      </c>
      <c r="G1526" t="n">
        <v>45.67</v>
      </c>
      <c r="H1526" t="n">
        <v>0.82</v>
      </c>
      <c r="I1526" t="n">
        <v>9</v>
      </c>
      <c r="J1526" t="n">
        <v>178.51</v>
      </c>
      <c r="K1526" t="n">
        <v>51.39</v>
      </c>
      <c r="L1526" t="n">
        <v>8.25</v>
      </c>
      <c r="M1526" t="n">
        <v>7</v>
      </c>
      <c r="N1526" t="n">
        <v>33.87</v>
      </c>
      <c r="O1526" t="n">
        <v>22250.6</v>
      </c>
      <c r="P1526" t="n">
        <v>81.45</v>
      </c>
      <c r="Q1526" t="n">
        <v>204.14</v>
      </c>
      <c r="R1526" t="n">
        <v>26.86</v>
      </c>
      <c r="S1526" t="n">
        <v>17.37</v>
      </c>
      <c r="T1526" t="n">
        <v>2627.21</v>
      </c>
      <c r="U1526" t="n">
        <v>0.65</v>
      </c>
      <c r="V1526" t="n">
        <v>0.75</v>
      </c>
      <c r="W1526" t="n">
        <v>1.15</v>
      </c>
      <c r="X1526" t="n">
        <v>0.16</v>
      </c>
      <c r="Y1526" t="n">
        <v>1</v>
      </c>
      <c r="Z1526" t="n">
        <v>10</v>
      </c>
    </row>
    <row r="1527">
      <c r="A1527" t="n">
        <v>30</v>
      </c>
      <c r="B1527" t="n">
        <v>85</v>
      </c>
      <c r="C1527" t="inlineStr">
        <is>
          <t xml:space="preserve">CONCLUIDO	</t>
        </is>
      </c>
      <c r="D1527" t="n">
        <v>10.5671</v>
      </c>
      <c r="E1527" t="n">
        <v>9.460000000000001</v>
      </c>
      <c r="F1527" t="n">
        <v>6.82</v>
      </c>
      <c r="G1527" t="n">
        <v>51.15</v>
      </c>
      <c r="H1527" t="n">
        <v>0.84</v>
      </c>
      <c r="I1527" t="n">
        <v>8</v>
      </c>
      <c r="J1527" t="n">
        <v>178.88</v>
      </c>
      <c r="K1527" t="n">
        <v>51.39</v>
      </c>
      <c r="L1527" t="n">
        <v>8.5</v>
      </c>
      <c r="M1527" t="n">
        <v>6</v>
      </c>
      <c r="N1527" t="n">
        <v>33.99</v>
      </c>
      <c r="O1527" t="n">
        <v>22296.41</v>
      </c>
      <c r="P1527" t="n">
        <v>81.02</v>
      </c>
      <c r="Q1527" t="n">
        <v>204.14</v>
      </c>
      <c r="R1527" t="n">
        <v>25.74</v>
      </c>
      <c r="S1527" t="n">
        <v>17.37</v>
      </c>
      <c r="T1527" t="n">
        <v>2072.42</v>
      </c>
      <c r="U1527" t="n">
        <v>0.67</v>
      </c>
      <c r="V1527" t="n">
        <v>0.75</v>
      </c>
      <c r="W1527" t="n">
        <v>1.15</v>
      </c>
      <c r="X1527" t="n">
        <v>0.13</v>
      </c>
      <c r="Y1527" t="n">
        <v>1</v>
      </c>
      <c r="Z1527" t="n">
        <v>10</v>
      </c>
    </row>
    <row r="1528">
      <c r="A1528" t="n">
        <v>31</v>
      </c>
      <c r="B1528" t="n">
        <v>85</v>
      </c>
      <c r="C1528" t="inlineStr">
        <is>
          <t xml:space="preserve">CONCLUIDO	</t>
        </is>
      </c>
      <c r="D1528" t="n">
        <v>10.5612</v>
      </c>
      <c r="E1528" t="n">
        <v>9.470000000000001</v>
      </c>
      <c r="F1528" t="n">
        <v>6.83</v>
      </c>
      <c r="G1528" t="n">
        <v>51.19</v>
      </c>
      <c r="H1528" t="n">
        <v>0.87</v>
      </c>
      <c r="I1528" t="n">
        <v>8</v>
      </c>
      <c r="J1528" t="n">
        <v>179.26</v>
      </c>
      <c r="K1528" t="n">
        <v>51.39</v>
      </c>
      <c r="L1528" t="n">
        <v>8.75</v>
      </c>
      <c r="M1528" t="n">
        <v>6</v>
      </c>
      <c r="N1528" t="n">
        <v>34.11</v>
      </c>
      <c r="O1528" t="n">
        <v>22342.26</v>
      </c>
      <c r="P1528" t="n">
        <v>80.72</v>
      </c>
      <c r="Q1528" t="n">
        <v>204.14</v>
      </c>
      <c r="R1528" t="n">
        <v>25.94</v>
      </c>
      <c r="S1528" t="n">
        <v>17.37</v>
      </c>
      <c r="T1528" t="n">
        <v>2173.51</v>
      </c>
      <c r="U1528" t="n">
        <v>0.67</v>
      </c>
      <c r="V1528" t="n">
        <v>0.75</v>
      </c>
      <c r="W1528" t="n">
        <v>1.15</v>
      </c>
      <c r="X1528" t="n">
        <v>0.13</v>
      </c>
      <c r="Y1528" t="n">
        <v>1</v>
      </c>
      <c r="Z1528" t="n">
        <v>10</v>
      </c>
    </row>
    <row r="1529">
      <c r="A1529" t="n">
        <v>32</v>
      </c>
      <c r="B1529" t="n">
        <v>85</v>
      </c>
      <c r="C1529" t="inlineStr">
        <is>
          <t xml:space="preserve">CONCLUIDO	</t>
        </is>
      </c>
      <c r="D1529" t="n">
        <v>10.5547</v>
      </c>
      <c r="E1529" t="n">
        <v>9.470000000000001</v>
      </c>
      <c r="F1529" t="n">
        <v>6.83</v>
      </c>
      <c r="G1529" t="n">
        <v>51.23</v>
      </c>
      <c r="H1529" t="n">
        <v>0.89</v>
      </c>
      <c r="I1529" t="n">
        <v>8</v>
      </c>
      <c r="J1529" t="n">
        <v>179.63</v>
      </c>
      <c r="K1529" t="n">
        <v>51.39</v>
      </c>
      <c r="L1529" t="n">
        <v>9</v>
      </c>
      <c r="M1529" t="n">
        <v>6</v>
      </c>
      <c r="N1529" t="n">
        <v>34.24</v>
      </c>
      <c r="O1529" t="n">
        <v>22388.15</v>
      </c>
      <c r="P1529" t="n">
        <v>80.5</v>
      </c>
      <c r="Q1529" t="n">
        <v>204.16</v>
      </c>
      <c r="R1529" t="n">
        <v>26.13</v>
      </c>
      <c r="S1529" t="n">
        <v>17.37</v>
      </c>
      <c r="T1529" t="n">
        <v>2268.83</v>
      </c>
      <c r="U1529" t="n">
        <v>0.66</v>
      </c>
      <c r="V1529" t="n">
        <v>0.75</v>
      </c>
      <c r="W1529" t="n">
        <v>1.15</v>
      </c>
      <c r="X1529" t="n">
        <v>0.14</v>
      </c>
      <c r="Y1529" t="n">
        <v>1</v>
      </c>
      <c r="Z1529" t="n">
        <v>10</v>
      </c>
    </row>
    <row r="1530">
      <c r="A1530" t="n">
        <v>33</v>
      </c>
      <c r="B1530" t="n">
        <v>85</v>
      </c>
      <c r="C1530" t="inlineStr">
        <is>
          <t xml:space="preserve">CONCLUIDO	</t>
        </is>
      </c>
      <c r="D1530" t="n">
        <v>10.5575</v>
      </c>
      <c r="E1530" t="n">
        <v>9.470000000000001</v>
      </c>
      <c r="F1530" t="n">
        <v>6.83</v>
      </c>
      <c r="G1530" t="n">
        <v>51.21</v>
      </c>
      <c r="H1530" t="n">
        <v>0.91</v>
      </c>
      <c r="I1530" t="n">
        <v>8</v>
      </c>
      <c r="J1530" t="n">
        <v>180</v>
      </c>
      <c r="K1530" t="n">
        <v>51.39</v>
      </c>
      <c r="L1530" t="n">
        <v>9.25</v>
      </c>
      <c r="M1530" t="n">
        <v>6</v>
      </c>
      <c r="N1530" t="n">
        <v>34.36</v>
      </c>
      <c r="O1530" t="n">
        <v>22434.08</v>
      </c>
      <c r="P1530" t="n">
        <v>80.31999999999999</v>
      </c>
      <c r="Q1530" t="n">
        <v>204.14</v>
      </c>
      <c r="R1530" t="n">
        <v>26.08</v>
      </c>
      <c r="S1530" t="n">
        <v>17.37</v>
      </c>
      <c r="T1530" t="n">
        <v>2244.39</v>
      </c>
      <c r="U1530" t="n">
        <v>0.67</v>
      </c>
      <c r="V1530" t="n">
        <v>0.75</v>
      </c>
      <c r="W1530" t="n">
        <v>1.15</v>
      </c>
      <c r="X1530" t="n">
        <v>0.14</v>
      </c>
      <c r="Y1530" t="n">
        <v>1</v>
      </c>
      <c r="Z1530" t="n">
        <v>10</v>
      </c>
    </row>
    <row r="1531">
      <c r="A1531" t="n">
        <v>34</v>
      </c>
      <c r="B1531" t="n">
        <v>85</v>
      </c>
      <c r="C1531" t="inlineStr">
        <is>
          <t xml:space="preserve">CONCLUIDO	</t>
        </is>
      </c>
      <c r="D1531" t="n">
        <v>10.6289</v>
      </c>
      <c r="E1531" t="n">
        <v>9.41</v>
      </c>
      <c r="F1531" t="n">
        <v>6.8</v>
      </c>
      <c r="G1531" t="n">
        <v>58.27</v>
      </c>
      <c r="H1531" t="n">
        <v>0.93</v>
      </c>
      <c r="I1531" t="n">
        <v>7</v>
      </c>
      <c r="J1531" t="n">
        <v>180.37</v>
      </c>
      <c r="K1531" t="n">
        <v>51.39</v>
      </c>
      <c r="L1531" t="n">
        <v>9.5</v>
      </c>
      <c r="M1531" t="n">
        <v>5</v>
      </c>
      <c r="N1531" t="n">
        <v>34.48</v>
      </c>
      <c r="O1531" t="n">
        <v>22480.05</v>
      </c>
      <c r="P1531" t="n">
        <v>79.53</v>
      </c>
      <c r="Q1531" t="n">
        <v>204.14</v>
      </c>
      <c r="R1531" t="n">
        <v>25.26</v>
      </c>
      <c r="S1531" t="n">
        <v>17.37</v>
      </c>
      <c r="T1531" t="n">
        <v>1836.46</v>
      </c>
      <c r="U1531" t="n">
        <v>0.6899999999999999</v>
      </c>
      <c r="V1531" t="n">
        <v>0.75</v>
      </c>
      <c r="W1531" t="n">
        <v>1.14</v>
      </c>
      <c r="X1531" t="n">
        <v>0.11</v>
      </c>
      <c r="Y1531" t="n">
        <v>1</v>
      </c>
      <c r="Z1531" t="n">
        <v>10</v>
      </c>
    </row>
    <row r="1532">
      <c r="A1532" t="n">
        <v>35</v>
      </c>
      <c r="B1532" t="n">
        <v>85</v>
      </c>
      <c r="C1532" t="inlineStr">
        <is>
          <t xml:space="preserve">CONCLUIDO	</t>
        </is>
      </c>
      <c r="D1532" t="n">
        <v>10.6176</v>
      </c>
      <c r="E1532" t="n">
        <v>9.42</v>
      </c>
      <c r="F1532" t="n">
        <v>6.81</v>
      </c>
      <c r="G1532" t="n">
        <v>58.36</v>
      </c>
      <c r="H1532" t="n">
        <v>0.96</v>
      </c>
      <c r="I1532" t="n">
        <v>7</v>
      </c>
      <c r="J1532" t="n">
        <v>180.75</v>
      </c>
      <c r="K1532" t="n">
        <v>51.39</v>
      </c>
      <c r="L1532" t="n">
        <v>9.75</v>
      </c>
      <c r="M1532" t="n">
        <v>5</v>
      </c>
      <c r="N1532" t="n">
        <v>34.6</v>
      </c>
      <c r="O1532" t="n">
        <v>22526.07</v>
      </c>
      <c r="P1532" t="n">
        <v>79.78</v>
      </c>
      <c r="Q1532" t="n">
        <v>204.17</v>
      </c>
      <c r="R1532" t="n">
        <v>25.31</v>
      </c>
      <c r="S1532" t="n">
        <v>17.37</v>
      </c>
      <c r="T1532" t="n">
        <v>1861.59</v>
      </c>
      <c r="U1532" t="n">
        <v>0.6899999999999999</v>
      </c>
      <c r="V1532" t="n">
        <v>0.75</v>
      </c>
      <c r="W1532" t="n">
        <v>1.15</v>
      </c>
      <c r="X1532" t="n">
        <v>0.12</v>
      </c>
      <c r="Y1532" t="n">
        <v>1</v>
      </c>
      <c r="Z1532" t="n">
        <v>10</v>
      </c>
    </row>
    <row r="1533">
      <c r="A1533" t="n">
        <v>36</v>
      </c>
      <c r="B1533" t="n">
        <v>85</v>
      </c>
      <c r="C1533" t="inlineStr">
        <is>
          <t xml:space="preserve">CONCLUIDO	</t>
        </is>
      </c>
      <c r="D1533" t="n">
        <v>10.6217</v>
      </c>
      <c r="E1533" t="n">
        <v>9.41</v>
      </c>
      <c r="F1533" t="n">
        <v>6.8</v>
      </c>
      <c r="G1533" t="n">
        <v>58.33</v>
      </c>
      <c r="H1533" t="n">
        <v>0.98</v>
      </c>
      <c r="I1533" t="n">
        <v>7</v>
      </c>
      <c r="J1533" t="n">
        <v>181.12</v>
      </c>
      <c r="K1533" t="n">
        <v>51.39</v>
      </c>
      <c r="L1533" t="n">
        <v>10</v>
      </c>
      <c r="M1533" t="n">
        <v>5</v>
      </c>
      <c r="N1533" t="n">
        <v>34.73</v>
      </c>
      <c r="O1533" t="n">
        <v>22572.13</v>
      </c>
      <c r="P1533" t="n">
        <v>79.95</v>
      </c>
      <c r="Q1533" t="n">
        <v>204.15</v>
      </c>
      <c r="R1533" t="n">
        <v>25.28</v>
      </c>
      <c r="S1533" t="n">
        <v>17.37</v>
      </c>
      <c r="T1533" t="n">
        <v>1847.51</v>
      </c>
      <c r="U1533" t="n">
        <v>0.6899999999999999</v>
      </c>
      <c r="V1533" t="n">
        <v>0.75</v>
      </c>
      <c r="W1533" t="n">
        <v>1.15</v>
      </c>
      <c r="X1533" t="n">
        <v>0.11</v>
      </c>
      <c r="Y1533" t="n">
        <v>1</v>
      </c>
      <c r="Z1533" t="n">
        <v>10</v>
      </c>
    </row>
    <row r="1534">
      <c r="A1534" t="n">
        <v>37</v>
      </c>
      <c r="B1534" t="n">
        <v>85</v>
      </c>
      <c r="C1534" t="inlineStr">
        <is>
          <t xml:space="preserve">CONCLUIDO	</t>
        </is>
      </c>
      <c r="D1534" t="n">
        <v>10.6132</v>
      </c>
      <c r="E1534" t="n">
        <v>9.42</v>
      </c>
      <c r="F1534" t="n">
        <v>6.81</v>
      </c>
      <c r="G1534" t="n">
        <v>58.39</v>
      </c>
      <c r="H1534" t="n">
        <v>1</v>
      </c>
      <c r="I1534" t="n">
        <v>7</v>
      </c>
      <c r="J1534" t="n">
        <v>181.49</v>
      </c>
      <c r="K1534" t="n">
        <v>51.39</v>
      </c>
      <c r="L1534" t="n">
        <v>10.25</v>
      </c>
      <c r="M1534" t="n">
        <v>5</v>
      </c>
      <c r="N1534" t="n">
        <v>34.85</v>
      </c>
      <c r="O1534" t="n">
        <v>22618.23</v>
      </c>
      <c r="P1534" t="n">
        <v>79.84999999999999</v>
      </c>
      <c r="Q1534" t="n">
        <v>204.16</v>
      </c>
      <c r="R1534" t="n">
        <v>25.58</v>
      </c>
      <c r="S1534" t="n">
        <v>17.37</v>
      </c>
      <c r="T1534" t="n">
        <v>1997.26</v>
      </c>
      <c r="U1534" t="n">
        <v>0.68</v>
      </c>
      <c r="V1534" t="n">
        <v>0.75</v>
      </c>
      <c r="W1534" t="n">
        <v>1.15</v>
      </c>
      <c r="X1534" t="n">
        <v>0.12</v>
      </c>
      <c r="Y1534" t="n">
        <v>1</v>
      </c>
      <c r="Z1534" t="n">
        <v>10</v>
      </c>
    </row>
    <row r="1535">
      <c r="A1535" t="n">
        <v>38</v>
      </c>
      <c r="B1535" t="n">
        <v>85</v>
      </c>
      <c r="C1535" t="inlineStr">
        <is>
          <t xml:space="preserve">CONCLUIDO	</t>
        </is>
      </c>
      <c r="D1535" t="n">
        <v>10.6095</v>
      </c>
      <c r="E1535" t="n">
        <v>9.43</v>
      </c>
      <c r="F1535" t="n">
        <v>6.82</v>
      </c>
      <c r="G1535" t="n">
        <v>58.42</v>
      </c>
      <c r="H1535" t="n">
        <v>1.02</v>
      </c>
      <c r="I1535" t="n">
        <v>7</v>
      </c>
      <c r="J1535" t="n">
        <v>181.87</v>
      </c>
      <c r="K1535" t="n">
        <v>51.39</v>
      </c>
      <c r="L1535" t="n">
        <v>10.5</v>
      </c>
      <c r="M1535" t="n">
        <v>5</v>
      </c>
      <c r="N1535" t="n">
        <v>34.98</v>
      </c>
      <c r="O1535" t="n">
        <v>22664.49</v>
      </c>
      <c r="P1535" t="n">
        <v>79.56999999999999</v>
      </c>
      <c r="Q1535" t="n">
        <v>204.14</v>
      </c>
      <c r="R1535" t="n">
        <v>25.64</v>
      </c>
      <c r="S1535" t="n">
        <v>17.37</v>
      </c>
      <c r="T1535" t="n">
        <v>2027.55</v>
      </c>
      <c r="U1535" t="n">
        <v>0.68</v>
      </c>
      <c r="V1535" t="n">
        <v>0.75</v>
      </c>
      <c r="W1535" t="n">
        <v>1.15</v>
      </c>
      <c r="X1535" t="n">
        <v>0.12</v>
      </c>
      <c r="Y1535" t="n">
        <v>1</v>
      </c>
      <c r="Z1535" t="n">
        <v>10</v>
      </c>
    </row>
    <row r="1536">
      <c r="A1536" t="n">
        <v>39</v>
      </c>
      <c r="B1536" t="n">
        <v>85</v>
      </c>
      <c r="C1536" t="inlineStr">
        <is>
          <t xml:space="preserve">CONCLUIDO	</t>
        </is>
      </c>
      <c r="D1536" t="n">
        <v>10.607</v>
      </c>
      <c r="E1536" t="n">
        <v>9.43</v>
      </c>
      <c r="F1536" t="n">
        <v>6.82</v>
      </c>
      <c r="G1536" t="n">
        <v>58.44</v>
      </c>
      <c r="H1536" t="n">
        <v>1.05</v>
      </c>
      <c r="I1536" t="n">
        <v>7</v>
      </c>
      <c r="J1536" t="n">
        <v>182.24</v>
      </c>
      <c r="K1536" t="n">
        <v>51.39</v>
      </c>
      <c r="L1536" t="n">
        <v>10.75</v>
      </c>
      <c r="M1536" t="n">
        <v>5</v>
      </c>
      <c r="N1536" t="n">
        <v>35.1</v>
      </c>
      <c r="O1536" t="n">
        <v>22710.68</v>
      </c>
      <c r="P1536" t="n">
        <v>79.25</v>
      </c>
      <c r="Q1536" t="n">
        <v>204.15</v>
      </c>
      <c r="R1536" t="n">
        <v>25.77</v>
      </c>
      <c r="S1536" t="n">
        <v>17.37</v>
      </c>
      <c r="T1536" t="n">
        <v>2094.05</v>
      </c>
      <c r="U1536" t="n">
        <v>0.67</v>
      </c>
      <c r="V1536" t="n">
        <v>0.75</v>
      </c>
      <c r="W1536" t="n">
        <v>1.15</v>
      </c>
      <c r="X1536" t="n">
        <v>0.13</v>
      </c>
      <c r="Y1536" t="n">
        <v>1</v>
      </c>
      <c r="Z1536" t="n">
        <v>10</v>
      </c>
    </row>
    <row r="1537">
      <c r="A1537" t="n">
        <v>40</v>
      </c>
      <c r="B1537" t="n">
        <v>85</v>
      </c>
      <c r="C1537" t="inlineStr">
        <is>
          <t xml:space="preserve">CONCLUIDO	</t>
        </is>
      </c>
      <c r="D1537" t="n">
        <v>10.6123</v>
      </c>
      <c r="E1537" t="n">
        <v>9.42</v>
      </c>
      <c r="F1537" t="n">
        <v>6.81</v>
      </c>
      <c r="G1537" t="n">
        <v>58.4</v>
      </c>
      <c r="H1537" t="n">
        <v>1.07</v>
      </c>
      <c r="I1537" t="n">
        <v>7</v>
      </c>
      <c r="J1537" t="n">
        <v>182.62</v>
      </c>
      <c r="K1537" t="n">
        <v>51.39</v>
      </c>
      <c r="L1537" t="n">
        <v>11</v>
      </c>
      <c r="M1537" t="n">
        <v>5</v>
      </c>
      <c r="N1537" t="n">
        <v>35.22</v>
      </c>
      <c r="O1537" t="n">
        <v>22756.91</v>
      </c>
      <c r="P1537" t="n">
        <v>78.87</v>
      </c>
      <c r="Q1537" t="n">
        <v>204.15</v>
      </c>
      <c r="R1537" t="n">
        <v>25.63</v>
      </c>
      <c r="S1537" t="n">
        <v>17.37</v>
      </c>
      <c r="T1537" t="n">
        <v>2021.32</v>
      </c>
      <c r="U1537" t="n">
        <v>0.68</v>
      </c>
      <c r="V1537" t="n">
        <v>0.75</v>
      </c>
      <c r="W1537" t="n">
        <v>1.15</v>
      </c>
      <c r="X1537" t="n">
        <v>0.12</v>
      </c>
      <c r="Y1537" t="n">
        <v>1</v>
      </c>
      <c r="Z1537" t="n">
        <v>10</v>
      </c>
    </row>
    <row r="1538">
      <c r="A1538" t="n">
        <v>41</v>
      </c>
      <c r="B1538" t="n">
        <v>85</v>
      </c>
      <c r="C1538" t="inlineStr">
        <is>
          <t xml:space="preserve">CONCLUIDO	</t>
        </is>
      </c>
      <c r="D1538" t="n">
        <v>10.6828</v>
      </c>
      <c r="E1538" t="n">
        <v>9.359999999999999</v>
      </c>
      <c r="F1538" t="n">
        <v>6.79</v>
      </c>
      <c r="G1538" t="n">
        <v>67.84999999999999</v>
      </c>
      <c r="H1538" t="n">
        <v>1.09</v>
      </c>
      <c r="I1538" t="n">
        <v>6</v>
      </c>
      <c r="J1538" t="n">
        <v>182.99</v>
      </c>
      <c r="K1538" t="n">
        <v>51.39</v>
      </c>
      <c r="L1538" t="n">
        <v>11.25</v>
      </c>
      <c r="M1538" t="n">
        <v>4</v>
      </c>
      <c r="N1538" t="n">
        <v>35.35</v>
      </c>
      <c r="O1538" t="n">
        <v>22803.18</v>
      </c>
      <c r="P1538" t="n">
        <v>78.11</v>
      </c>
      <c r="Q1538" t="n">
        <v>204.14</v>
      </c>
      <c r="R1538" t="n">
        <v>24.73</v>
      </c>
      <c r="S1538" t="n">
        <v>17.37</v>
      </c>
      <c r="T1538" t="n">
        <v>1575.66</v>
      </c>
      <c r="U1538" t="n">
        <v>0.7</v>
      </c>
      <c r="V1538" t="n">
        <v>0.75</v>
      </c>
      <c r="W1538" t="n">
        <v>1.15</v>
      </c>
      <c r="X1538" t="n">
        <v>0.09</v>
      </c>
      <c r="Y1538" t="n">
        <v>1</v>
      </c>
      <c r="Z1538" t="n">
        <v>10</v>
      </c>
    </row>
    <row r="1539">
      <c r="A1539" t="n">
        <v>42</v>
      </c>
      <c r="B1539" t="n">
        <v>85</v>
      </c>
      <c r="C1539" t="inlineStr">
        <is>
          <t xml:space="preserve">CONCLUIDO	</t>
        </is>
      </c>
      <c r="D1539" t="n">
        <v>10.6771</v>
      </c>
      <c r="E1539" t="n">
        <v>9.369999999999999</v>
      </c>
      <c r="F1539" t="n">
        <v>6.79</v>
      </c>
      <c r="G1539" t="n">
        <v>67.90000000000001</v>
      </c>
      <c r="H1539" t="n">
        <v>1.11</v>
      </c>
      <c r="I1539" t="n">
        <v>6</v>
      </c>
      <c r="J1539" t="n">
        <v>183.37</v>
      </c>
      <c r="K1539" t="n">
        <v>51.39</v>
      </c>
      <c r="L1539" t="n">
        <v>11.5</v>
      </c>
      <c r="M1539" t="n">
        <v>4</v>
      </c>
      <c r="N1539" t="n">
        <v>35.48</v>
      </c>
      <c r="O1539" t="n">
        <v>22849.49</v>
      </c>
      <c r="P1539" t="n">
        <v>78.17</v>
      </c>
      <c r="Q1539" t="n">
        <v>204.15</v>
      </c>
      <c r="R1539" t="n">
        <v>24.89</v>
      </c>
      <c r="S1539" t="n">
        <v>17.37</v>
      </c>
      <c r="T1539" t="n">
        <v>1655.5</v>
      </c>
      <c r="U1539" t="n">
        <v>0.7</v>
      </c>
      <c r="V1539" t="n">
        <v>0.75</v>
      </c>
      <c r="W1539" t="n">
        <v>1.15</v>
      </c>
      <c r="X1539" t="n">
        <v>0.1</v>
      </c>
      <c r="Y1539" t="n">
        <v>1</v>
      </c>
      <c r="Z1539" t="n">
        <v>10</v>
      </c>
    </row>
    <row r="1540">
      <c r="A1540" t="n">
        <v>43</v>
      </c>
      <c r="B1540" t="n">
        <v>85</v>
      </c>
      <c r="C1540" t="inlineStr">
        <is>
          <t xml:space="preserve">CONCLUIDO	</t>
        </is>
      </c>
      <c r="D1540" t="n">
        <v>10.6796</v>
      </c>
      <c r="E1540" t="n">
        <v>9.359999999999999</v>
      </c>
      <c r="F1540" t="n">
        <v>6.79</v>
      </c>
      <c r="G1540" t="n">
        <v>67.88</v>
      </c>
      <c r="H1540" t="n">
        <v>1.13</v>
      </c>
      <c r="I1540" t="n">
        <v>6</v>
      </c>
      <c r="J1540" t="n">
        <v>183.74</v>
      </c>
      <c r="K1540" t="n">
        <v>51.39</v>
      </c>
      <c r="L1540" t="n">
        <v>11.75</v>
      </c>
      <c r="M1540" t="n">
        <v>4</v>
      </c>
      <c r="N1540" t="n">
        <v>35.6</v>
      </c>
      <c r="O1540" t="n">
        <v>22895.85</v>
      </c>
      <c r="P1540" t="n">
        <v>78.23999999999999</v>
      </c>
      <c r="Q1540" t="n">
        <v>204.14</v>
      </c>
      <c r="R1540" t="n">
        <v>24.8</v>
      </c>
      <c r="S1540" t="n">
        <v>17.37</v>
      </c>
      <c r="T1540" t="n">
        <v>1611.27</v>
      </c>
      <c r="U1540" t="n">
        <v>0.7</v>
      </c>
      <c r="V1540" t="n">
        <v>0.75</v>
      </c>
      <c r="W1540" t="n">
        <v>1.15</v>
      </c>
      <c r="X1540" t="n">
        <v>0.1</v>
      </c>
      <c r="Y1540" t="n">
        <v>1</v>
      </c>
      <c r="Z1540" t="n">
        <v>10</v>
      </c>
    </row>
    <row r="1541">
      <c r="A1541" t="n">
        <v>44</v>
      </c>
      <c r="B1541" t="n">
        <v>85</v>
      </c>
      <c r="C1541" t="inlineStr">
        <is>
          <t xml:space="preserve">CONCLUIDO	</t>
        </is>
      </c>
      <c r="D1541" t="n">
        <v>10.6806</v>
      </c>
      <c r="E1541" t="n">
        <v>9.359999999999999</v>
      </c>
      <c r="F1541" t="n">
        <v>6.79</v>
      </c>
      <c r="G1541" t="n">
        <v>67.87</v>
      </c>
      <c r="H1541" t="n">
        <v>1.16</v>
      </c>
      <c r="I1541" t="n">
        <v>6</v>
      </c>
      <c r="J1541" t="n">
        <v>184.12</v>
      </c>
      <c r="K1541" t="n">
        <v>51.39</v>
      </c>
      <c r="L1541" t="n">
        <v>12</v>
      </c>
      <c r="M1541" t="n">
        <v>4</v>
      </c>
      <c r="N1541" t="n">
        <v>35.73</v>
      </c>
      <c r="O1541" t="n">
        <v>22942.24</v>
      </c>
      <c r="P1541" t="n">
        <v>78.18000000000001</v>
      </c>
      <c r="Q1541" t="n">
        <v>204.14</v>
      </c>
      <c r="R1541" t="n">
        <v>24.86</v>
      </c>
      <c r="S1541" t="n">
        <v>17.37</v>
      </c>
      <c r="T1541" t="n">
        <v>1644.13</v>
      </c>
      <c r="U1541" t="n">
        <v>0.7</v>
      </c>
      <c r="V1541" t="n">
        <v>0.75</v>
      </c>
      <c r="W1541" t="n">
        <v>1.14</v>
      </c>
      <c r="X1541" t="n">
        <v>0.1</v>
      </c>
      <c r="Y1541" t="n">
        <v>1</v>
      </c>
      <c r="Z1541" t="n">
        <v>10</v>
      </c>
    </row>
    <row r="1542">
      <c r="A1542" t="n">
        <v>45</v>
      </c>
      <c r="B1542" t="n">
        <v>85</v>
      </c>
      <c r="C1542" t="inlineStr">
        <is>
          <t xml:space="preserve">CONCLUIDO	</t>
        </is>
      </c>
      <c r="D1542" t="n">
        <v>10.6879</v>
      </c>
      <c r="E1542" t="n">
        <v>9.359999999999999</v>
      </c>
      <c r="F1542" t="n">
        <v>6.78</v>
      </c>
      <c r="G1542" t="n">
        <v>67.81</v>
      </c>
      <c r="H1542" t="n">
        <v>1.18</v>
      </c>
      <c r="I1542" t="n">
        <v>6</v>
      </c>
      <c r="J1542" t="n">
        <v>184.5</v>
      </c>
      <c r="K1542" t="n">
        <v>51.39</v>
      </c>
      <c r="L1542" t="n">
        <v>12.25</v>
      </c>
      <c r="M1542" t="n">
        <v>4</v>
      </c>
      <c r="N1542" t="n">
        <v>35.85</v>
      </c>
      <c r="O1542" t="n">
        <v>22988.69</v>
      </c>
      <c r="P1542" t="n">
        <v>77.8</v>
      </c>
      <c r="Q1542" t="n">
        <v>204.14</v>
      </c>
      <c r="R1542" t="n">
        <v>24.61</v>
      </c>
      <c r="S1542" t="n">
        <v>17.37</v>
      </c>
      <c r="T1542" t="n">
        <v>1517.22</v>
      </c>
      <c r="U1542" t="n">
        <v>0.71</v>
      </c>
      <c r="V1542" t="n">
        <v>0.75</v>
      </c>
      <c r="W1542" t="n">
        <v>1.15</v>
      </c>
      <c r="X1542" t="n">
        <v>0.09</v>
      </c>
      <c r="Y1542" t="n">
        <v>1</v>
      </c>
      <c r="Z1542" t="n">
        <v>10</v>
      </c>
    </row>
    <row r="1543">
      <c r="A1543" t="n">
        <v>46</v>
      </c>
      <c r="B1543" t="n">
        <v>85</v>
      </c>
      <c r="C1543" t="inlineStr">
        <is>
          <t xml:space="preserve">CONCLUIDO	</t>
        </is>
      </c>
      <c r="D1543" t="n">
        <v>10.6803</v>
      </c>
      <c r="E1543" t="n">
        <v>9.359999999999999</v>
      </c>
      <c r="F1543" t="n">
        <v>6.79</v>
      </c>
      <c r="G1543" t="n">
        <v>67.87</v>
      </c>
      <c r="H1543" t="n">
        <v>1.2</v>
      </c>
      <c r="I1543" t="n">
        <v>6</v>
      </c>
      <c r="J1543" t="n">
        <v>184.87</v>
      </c>
      <c r="K1543" t="n">
        <v>51.39</v>
      </c>
      <c r="L1543" t="n">
        <v>12.5</v>
      </c>
      <c r="M1543" t="n">
        <v>4</v>
      </c>
      <c r="N1543" t="n">
        <v>35.98</v>
      </c>
      <c r="O1543" t="n">
        <v>23035.17</v>
      </c>
      <c r="P1543" t="n">
        <v>77.55</v>
      </c>
      <c r="Q1543" t="n">
        <v>204.14</v>
      </c>
      <c r="R1543" t="n">
        <v>24.82</v>
      </c>
      <c r="S1543" t="n">
        <v>17.37</v>
      </c>
      <c r="T1543" t="n">
        <v>1621.86</v>
      </c>
      <c r="U1543" t="n">
        <v>0.7</v>
      </c>
      <c r="V1543" t="n">
        <v>0.75</v>
      </c>
      <c r="W1543" t="n">
        <v>1.15</v>
      </c>
      <c r="X1543" t="n">
        <v>0.1</v>
      </c>
      <c r="Y1543" t="n">
        <v>1</v>
      </c>
      <c r="Z1543" t="n">
        <v>10</v>
      </c>
    </row>
    <row r="1544">
      <c r="A1544" t="n">
        <v>47</v>
      </c>
      <c r="B1544" t="n">
        <v>85</v>
      </c>
      <c r="C1544" t="inlineStr">
        <is>
          <t xml:space="preserve">CONCLUIDO	</t>
        </is>
      </c>
      <c r="D1544" t="n">
        <v>10.6733</v>
      </c>
      <c r="E1544" t="n">
        <v>9.369999999999999</v>
      </c>
      <c r="F1544" t="n">
        <v>6.79</v>
      </c>
      <c r="G1544" t="n">
        <v>67.93000000000001</v>
      </c>
      <c r="H1544" t="n">
        <v>1.22</v>
      </c>
      <c r="I1544" t="n">
        <v>6</v>
      </c>
      <c r="J1544" t="n">
        <v>185.25</v>
      </c>
      <c r="K1544" t="n">
        <v>51.39</v>
      </c>
      <c r="L1544" t="n">
        <v>12.75</v>
      </c>
      <c r="M1544" t="n">
        <v>4</v>
      </c>
      <c r="N1544" t="n">
        <v>36.11</v>
      </c>
      <c r="O1544" t="n">
        <v>23081.7</v>
      </c>
      <c r="P1544" t="n">
        <v>77.43000000000001</v>
      </c>
      <c r="Q1544" t="n">
        <v>204.14</v>
      </c>
      <c r="R1544" t="n">
        <v>25.04</v>
      </c>
      <c r="S1544" t="n">
        <v>17.37</v>
      </c>
      <c r="T1544" t="n">
        <v>1733.55</v>
      </c>
      <c r="U1544" t="n">
        <v>0.6899999999999999</v>
      </c>
      <c r="V1544" t="n">
        <v>0.75</v>
      </c>
      <c r="W1544" t="n">
        <v>1.15</v>
      </c>
      <c r="X1544" t="n">
        <v>0.1</v>
      </c>
      <c r="Y1544" t="n">
        <v>1</v>
      </c>
      <c r="Z1544" t="n">
        <v>10</v>
      </c>
    </row>
    <row r="1545">
      <c r="A1545" t="n">
        <v>48</v>
      </c>
      <c r="B1545" t="n">
        <v>85</v>
      </c>
      <c r="C1545" t="inlineStr">
        <is>
          <t xml:space="preserve">CONCLUIDO	</t>
        </is>
      </c>
      <c r="D1545" t="n">
        <v>10.6777</v>
      </c>
      <c r="E1545" t="n">
        <v>9.369999999999999</v>
      </c>
      <c r="F1545" t="n">
        <v>6.79</v>
      </c>
      <c r="G1545" t="n">
        <v>67.89</v>
      </c>
      <c r="H1545" t="n">
        <v>1.24</v>
      </c>
      <c r="I1545" t="n">
        <v>6</v>
      </c>
      <c r="J1545" t="n">
        <v>185.63</v>
      </c>
      <c r="K1545" t="n">
        <v>51.39</v>
      </c>
      <c r="L1545" t="n">
        <v>13</v>
      </c>
      <c r="M1545" t="n">
        <v>4</v>
      </c>
      <c r="N1545" t="n">
        <v>36.24</v>
      </c>
      <c r="O1545" t="n">
        <v>23128.27</v>
      </c>
      <c r="P1545" t="n">
        <v>77.01000000000001</v>
      </c>
      <c r="Q1545" t="n">
        <v>204.18</v>
      </c>
      <c r="R1545" t="n">
        <v>24.89</v>
      </c>
      <c r="S1545" t="n">
        <v>17.37</v>
      </c>
      <c r="T1545" t="n">
        <v>1655.28</v>
      </c>
      <c r="U1545" t="n">
        <v>0.7</v>
      </c>
      <c r="V1545" t="n">
        <v>0.75</v>
      </c>
      <c r="W1545" t="n">
        <v>1.15</v>
      </c>
      <c r="X1545" t="n">
        <v>0.1</v>
      </c>
      <c r="Y1545" t="n">
        <v>1</v>
      </c>
      <c r="Z1545" t="n">
        <v>10</v>
      </c>
    </row>
    <row r="1546">
      <c r="A1546" t="n">
        <v>49</v>
      </c>
      <c r="B1546" t="n">
        <v>85</v>
      </c>
      <c r="C1546" t="inlineStr">
        <is>
          <t xml:space="preserve">CONCLUIDO	</t>
        </is>
      </c>
      <c r="D1546" t="n">
        <v>10.6793</v>
      </c>
      <c r="E1546" t="n">
        <v>9.359999999999999</v>
      </c>
      <c r="F1546" t="n">
        <v>6.79</v>
      </c>
      <c r="G1546" t="n">
        <v>67.88</v>
      </c>
      <c r="H1546" t="n">
        <v>1.26</v>
      </c>
      <c r="I1546" t="n">
        <v>6</v>
      </c>
      <c r="J1546" t="n">
        <v>186.01</v>
      </c>
      <c r="K1546" t="n">
        <v>51.39</v>
      </c>
      <c r="L1546" t="n">
        <v>13.25</v>
      </c>
      <c r="M1546" t="n">
        <v>4</v>
      </c>
      <c r="N1546" t="n">
        <v>36.36</v>
      </c>
      <c r="O1546" t="n">
        <v>23174.88</v>
      </c>
      <c r="P1546" t="n">
        <v>76.83</v>
      </c>
      <c r="Q1546" t="n">
        <v>204.15</v>
      </c>
      <c r="R1546" t="n">
        <v>24.79</v>
      </c>
      <c r="S1546" t="n">
        <v>17.37</v>
      </c>
      <c r="T1546" t="n">
        <v>1609.24</v>
      </c>
      <c r="U1546" t="n">
        <v>0.7</v>
      </c>
      <c r="V1546" t="n">
        <v>0.75</v>
      </c>
      <c r="W1546" t="n">
        <v>1.15</v>
      </c>
      <c r="X1546" t="n">
        <v>0.1</v>
      </c>
      <c r="Y1546" t="n">
        <v>1</v>
      </c>
      <c r="Z1546" t="n">
        <v>10</v>
      </c>
    </row>
    <row r="1547">
      <c r="A1547" t="n">
        <v>50</v>
      </c>
      <c r="B1547" t="n">
        <v>85</v>
      </c>
      <c r="C1547" t="inlineStr">
        <is>
          <t xml:space="preserve">CONCLUIDO	</t>
        </is>
      </c>
      <c r="D1547" t="n">
        <v>10.6739</v>
      </c>
      <c r="E1547" t="n">
        <v>9.369999999999999</v>
      </c>
      <c r="F1547" t="n">
        <v>6.79</v>
      </c>
      <c r="G1547" t="n">
        <v>67.93000000000001</v>
      </c>
      <c r="H1547" t="n">
        <v>1.29</v>
      </c>
      <c r="I1547" t="n">
        <v>6</v>
      </c>
      <c r="J1547" t="n">
        <v>186.38</v>
      </c>
      <c r="K1547" t="n">
        <v>51.39</v>
      </c>
      <c r="L1547" t="n">
        <v>13.5</v>
      </c>
      <c r="M1547" t="n">
        <v>4</v>
      </c>
      <c r="N1547" t="n">
        <v>36.49</v>
      </c>
      <c r="O1547" t="n">
        <v>23221.54</v>
      </c>
      <c r="P1547" t="n">
        <v>76.23999999999999</v>
      </c>
      <c r="Q1547" t="n">
        <v>204.14</v>
      </c>
      <c r="R1547" t="n">
        <v>24.97</v>
      </c>
      <c r="S1547" t="n">
        <v>17.37</v>
      </c>
      <c r="T1547" t="n">
        <v>1696.91</v>
      </c>
      <c r="U1547" t="n">
        <v>0.7</v>
      </c>
      <c r="V1547" t="n">
        <v>0.75</v>
      </c>
      <c r="W1547" t="n">
        <v>1.15</v>
      </c>
      <c r="X1547" t="n">
        <v>0.1</v>
      </c>
      <c r="Y1547" t="n">
        <v>1</v>
      </c>
      <c r="Z1547" t="n">
        <v>10</v>
      </c>
    </row>
    <row r="1548">
      <c r="A1548" t="n">
        <v>51</v>
      </c>
      <c r="B1548" t="n">
        <v>85</v>
      </c>
      <c r="C1548" t="inlineStr">
        <is>
          <t xml:space="preserve">CONCLUIDO	</t>
        </is>
      </c>
      <c r="D1548" t="n">
        <v>10.7351</v>
      </c>
      <c r="E1548" t="n">
        <v>9.32</v>
      </c>
      <c r="F1548" t="n">
        <v>6.77</v>
      </c>
      <c r="G1548" t="n">
        <v>81.28</v>
      </c>
      <c r="H1548" t="n">
        <v>1.31</v>
      </c>
      <c r="I1548" t="n">
        <v>5</v>
      </c>
      <c r="J1548" t="n">
        <v>186.76</v>
      </c>
      <c r="K1548" t="n">
        <v>51.39</v>
      </c>
      <c r="L1548" t="n">
        <v>13.75</v>
      </c>
      <c r="M1548" t="n">
        <v>3</v>
      </c>
      <c r="N1548" t="n">
        <v>36.62</v>
      </c>
      <c r="O1548" t="n">
        <v>23268.24</v>
      </c>
      <c r="P1548" t="n">
        <v>76.01000000000001</v>
      </c>
      <c r="Q1548" t="n">
        <v>204.14</v>
      </c>
      <c r="R1548" t="n">
        <v>24.45</v>
      </c>
      <c r="S1548" t="n">
        <v>17.37</v>
      </c>
      <c r="T1548" t="n">
        <v>1442.87</v>
      </c>
      <c r="U1548" t="n">
        <v>0.71</v>
      </c>
      <c r="V1548" t="n">
        <v>0.75</v>
      </c>
      <c r="W1548" t="n">
        <v>1.14</v>
      </c>
      <c r="X1548" t="n">
        <v>0.08</v>
      </c>
      <c r="Y1548" t="n">
        <v>1</v>
      </c>
      <c r="Z1548" t="n">
        <v>10</v>
      </c>
    </row>
    <row r="1549">
      <c r="A1549" t="n">
        <v>52</v>
      </c>
      <c r="B1549" t="n">
        <v>85</v>
      </c>
      <c r="C1549" t="inlineStr">
        <is>
          <t xml:space="preserve">CONCLUIDO	</t>
        </is>
      </c>
      <c r="D1549" t="n">
        <v>10.7319</v>
      </c>
      <c r="E1549" t="n">
        <v>9.32</v>
      </c>
      <c r="F1549" t="n">
        <v>6.78</v>
      </c>
      <c r="G1549" t="n">
        <v>81.31</v>
      </c>
      <c r="H1549" t="n">
        <v>1.33</v>
      </c>
      <c r="I1549" t="n">
        <v>5</v>
      </c>
      <c r="J1549" t="n">
        <v>187.14</v>
      </c>
      <c r="K1549" t="n">
        <v>51.39</v>
      </c>
      <c r="L1549" t="n">
        <v>14</v>
      </c>
      <c r="M1549" t="n">
        <v>3</v>
      </c>
      <c r="N1549" t="n">
        <v>36.75</v>
      </c>
      <c r="O1549" t="n">
        <v>23314.98</v>
      </c>
      <c r="P1549" t="n">
        <v>76.25</v>
      </c>
      <c r="Q1549" t="n">
        <v>204.14</v>
      </c>
      <c r="R1549" t="n">
        <v>24.5</v>
      </c>
      <c r="S1549" t="n">
        <v>17.37</v>
      </c>
      <c r="T1549" t="n">
        <v>1467.2</v>
      </c>
      <c r="U1549" t="n">
        <v>0.71</v>
      </c>
      <c r="V1549" t="n">
        <v>0.75</v>
      </c>
      <c r="W1549" t="n">
        <v>1.14</v>
      </c>
      <c r="X1549" t="n">
        <v>0.09</v>
      </c>
      <c r="Y1549" t="n">
        <v>1</v>
      </c>
      <c r="Z1549" t="n">
        <v>10</v>
      </c>
    </row>
    <row r="1550">
      <c r="A1550" t="n">
        <v>53</v>
      </c>
      <c r="B1550" t="n">
        <v>85</v>
      </c>
      <c r="C1550" t="inlineStr">
        <is>
          <t xml:space="preserve">CONCLUIDO	</t>
        </is>
      </c>
      <c r="D1550" t="n">
        <v>10.7363</v>
      </c>
      <c r="E1550" t="n">
        <v>9.31</v>
      </c>
      <c r="F1550" t="n">
        <v>6.77</v>
      </c>
      <c r="G1550" t="n">
        <v>81.27</v>
      </c>
      <c r="H1550" t="n">
        <v>1.35</v>
      </c>
      <c r="I1550" t="n">
        <v>5</v>
      </c>
      <c r="J1550" t="n">
        <v>187.52</v>
      </c>
      <c r="K1550" t="n">
        <v>51.39</v>
      </c>
      <c r="L1550" t="n">
        <v>14.25</v>
      </c>
      <c r="M1550" t="n">
        <v>3</v>
      </c>
      <c r="N1550" t="n">
        <v>36.88</v>
      </c>
      <c r="O1550" t="n">
        <v>23361.77</v>
      </c>
      <c r="P1550" t="n">
        <v>76.31</v>
      </c>
      <c r="Q1550" t="n">
        <v>204.14</v>
      </c>
      <c r="R1550" t="n">
        <v>24.38</v>
      </c>
      <c r="S1550" t="n">
        <v>17.37</v>
      </c>
      <c r="T1550" t="n">
        <v>1408.88</v>
      </c>
      <c r="U1550" t="n">
        <v>0.71</v>
      </c>
      <c r="V1550" t="n">
        <v>0.75</v>
      </c>
      <c r="W1550" t="n">
        <v>1.14</v>
      </c>
      <c r="X1550" t="n">
        <v>0.08</v>
      </c>
      <c r="Y1550" t="n">
        <v>1</v>
      </c>
      <c r="Z1550" t="n">
        <v>10</v>
      </c>
    </row>
    <row r="1551">
      <c r="A1551" t="n">
        <v>54</v>
      </c>
      <c r="B1551" t="n">
        <v>85</v>
      </c>
      <c r="C1551" t="inlineStr">
        <is>
          <t xml:space="preserve">CONCLUIDO	</t>
        </is>
      </c>
      <c r="D1551" t="n">
        <v>10.737</v>
      </c>
      <c r="E1551" t="n">
        <v>9.31</v>
      </c>
      <c r="F1551" t="n">
        <v>6.77</v>
      </c>
      <c r="G1551" t="n">
        <v>81.26000000000001</v>
      </c>
      <c r="H1551" t="n">
        <v>1.37</v>
      </c>
      <c r="I1551" t="n">
        <v>5</v>
      </c>
      <c r="J1551" t="n">
        <v>187.9</v>
      </c>
      <c r="K1551" t="n">
        <v>51.39</v>
      </c>
      <c r="L1551" t="n">
        <v>14.5</v>
      </c>
      <c r="M1551" t="n">
        <v>3</v>
      </c>
      <c r="N1551" t="n">
        <v>37.01</v>
      </c>
      <c r="O1551" t="n">
        <v>23408.6</v>
      </c>
      <c r="P1551" t="n">
        <v>76.13</v>
      </c>
      <c r="Q1551" t="n">
        <v>204.14</v>
      </c>
      <c r="R1551" t="n">
        <v>24.44</v>
      </c>
      <c r="S1551" t="n">
        <v>17.37</v>
      </c>
      <c r="T1551" t="n">
        <v>1437.98</v>
      </c>
      <c r="U1551" t="n">
        <v>0.71</v>
      </c>
      <c r="V1551" t="n">
        <v>0.75</v>
      </c>
      <c r="W1551" t="n">
        <v>1.14</v>
      </c>
      <c r="X1551" t="n">
        <v>0.08</v>
      </c>
      <c r="Y1551" t="n">
        <v>1</v>
      </c>
      <c r="Z1551" t="n">
        <v>10</v>
      </c>
    </row>
    <row r="1552">
      <c r="A1552" t="n">
        <v>55</v>
      </c>
      <c r="B1552" t="n">
        <v>85</v>
      </c>
      <c r="C1552" t="inlineStr">
        <is>
          <t xml:space="preserve">CONCLUIDO	</t>
        </is>
      </c>
      <c r="D1552" t="n">
        <v>10.7347</v>
      </c>
      <c r="E1552" t="n">
        <v>9.32</v>
      </c>
      <c r="F1552" t="n">
        <v>6.77</v>
      </c>
      <c r="G1552" t="n">
        <v>81.28</v>
      </c>
      <c r="H1552" t="n">
        <v>1.39</v>
      </c>
      <c r="I1552" t="n">
        <v>5</v>
      </c>
      <c r="J1552" t="n">
        <v>188.28</v>
      </c>
      <c r="K1552" t="n">
        <v>51.39</v>
      </c>
      <c r="L1552" t="n">
        <v>14.75</v>
      </c>
      <c r="M1552" t="n">
        <v>3</v>
      </c>
      <c r="N1552" t="n">
        <v>37.14</v>
      </c>
      <c r="O1552" t="n">
        <v>23455.48</v>
      </c>
      <c r="P1552" t="n">
        <v>75.95999999999999</v>
      </c>
      <c r="Q1552" t="n">
        <v>204.14</v>
      </c>
      <c r="R1552" t="n">
        <v>24.45</v>
      </c>
      <c r="S1552" t="n">
        <v>17.37</v>
      </c>
      <c r="T1552" t="n">
        <v>1443.11</v>
      </c>
      <c r="U1552" t="n">
        <v>0.71</v>
      </c>
      <c r="V1552" t="n">
        <v>0.75</v>
      </c>
      <c r="W1552" t="n">
        <v>1.14</v>
      </c>
      <c r="X1552" t="n">
        <v>0.08</v>
      </c>
      <c r="Y1552" t="n">
        <v>1</v>
      </c>
      <c r="Z1552" t="n">
        <v>10</v>
      </c>
    </row>
    <row r="1553">
      <c r="A1553" t="n">
        <v>56</v>
      </c>
      <c r="B1553" t="n">
        <v>85</v>
      </c>
      <c r="C1553" t="inlineStr">
        <is>
          <t xml:space="preserve">CONCLUIDO	</t>
        </is>
      </c>
      <c r="D1553" t="n">
        <v>10.7296</v>
      </c>
      <c r="E1553" t="n">
        <v>9.32</v>
      </c>
      <c r="F1553" t="n">
        <v>6.78</v>
      </c>
      <c r="G1553" t="n">
        <v>81.34</v>
      </c>
      <c r="H1553" t="n">
        <v>1.41</v>
      </c>
      <c r="I1553" t="n">
        <v>5</v>
      </c>
      <c r="J1553" t="n">
        <v>188.66</v>
      </c>
      <c r="K1553" t="n">
        <v>51.39</v>
      </c>
      <c r="L1553" t="n">
        <v>15</v>
      </c>
      <c r="M1553" t="n">
        <v>3</v>
      </c>
      <c r="N1553" t="n">
        <v>37.27</v>
      </c>
      <c r="O1553" t="n">
        <v>23502.4</v>
      </c>
      <c r="P1553" t="n">
        <v>75.87</v>
      </c>
      <c r="Q1553" t="n">
        <v>204.14</v>
      </c>
      <c r="R1553" t="n">
        <v>24.53</v>
      </c>
      <c r="S1553" t="n">
        <v>17.37</v>
      </c>
      <c r="T1553" t="n">
        <v>1484.62</v>
      </c>
      <c r="U1553" t="n">
        <v>0.71</v>
      </c>
      <c r="V1553" t="n">
        <v>0.75</v>
      </c>
      <c r="W1553" t="n">
        <v>1.15</v>
      </c>
      <c r="X1553" t="n">
        <v>0.09</v>
      </c>
      <c r="Y1553" t="n">
        <v>1</v>
      </c>
      <c r="Z1553" t="n">
        <v>10</v>
      </c>
    </row>
    <row r="1554">
      <c r="A1554" t="n">
        <v>57</v>
      </c>
      <c r="B1554" t="n">
        <v>85</v>
      </c>
      <c r="C1554" t="inlineStr">
        <is>
          <t xml:space="preserve">CONCLUIDO	</t>
        </is>
      </c>
      <c r="D1554" t="n">
        <v>10.7322</v>
      </c>
      <c r="E1554" t="n">
        <v>9.32</v>
      </c>
      <c r="F1554" t="n">
        <v>6.78</v>
      </c>
      <c r="G1554" t="n">
        <v>81.31</v>
      </c>
      <c r="H1554" t="n">
        <v>1.43</v>
      </c>
      <c r="I1554" t="n">
        <v>5</v>
      </c>
      <c r="J1554" t="n">
        <v>189.04</v>
      </c>
      <c r="K1554" t="n">
        <v>51.39</v>
      </c>
      <c r="L1554" t="n">
        <v>15.25</v>
      </c>
      <c r="M1554" t="n">
        <v>3</v>
      </c>
      <c r="N1554" t="n">
        <v>37.4</v>
      </c>
      <c r="O1554" t="n">
        <v>23549.36</v>
      </c>
      <c r="P1554" t="n">
        <v>75.52</v>
      </c>
      <c r="Q1554" t="n">
        <v>204.18</v>
      </c>
      <c r="R1554" t="n">
        <v>24.46</v>
      </c>
      <c r="S1554" t="n">
        <v>17.37</v>
      </c>
      <c r="T1554" t="n">
        <v>1449.82</v>
      </c>
      <c r="U1554" t="n">
        <v>0.71</v>
      </c>
      <c r="V1554" t="n">
        <v>0.75</v>
      </c>
      <c r="W1554" t="n">
        <v>1.15</v>
      </c>
      <c r="X1554" t="n">
        <v>0.08</v>
      </c>
      <c r="Y1554" t="n">
        <v>1</v>
      </c>
      <c r="Z1554" t="n">
        <v>10</v>
      </c>
    </row>
    <row r="1555">
      <c r="A1555" t="n">
        <v>58</v>
      </c>
      <c r="B1555" t="n">
        <v>85</v>
      </c>
      <c r="C1555" t="inlineStr">
        <is>
          <t xml:space="preserve">CONCLUIDO	</t>
        </is>
      </c>
      <c r="D1555" t="n">
        <v>10.7443</v>
      </c>
      <c r="E1555" t="n">
        <v>9.31</v>
      </c>
      <c r="F1555" t="n">
        <v>6.77</v>
      </c>
      <c r="G1555" t="n">
        <v>81.18000000000001</v>
      </c>
      <c r="H1555" t="n">
        <v>1.45</v>
      </c>
      <c r="I1555" t="n">
        <v>5</v>
      </c>
      <c r="J1555" t="n">
        <v>189.42</v>
      </c>
      <c r="K1555" t="n">
        <v>51.39</v>
      </c>
      <c r="L1555" t="n">
        <v>15.5</v>
      </c>
      <c r="M1555" t="n">
        <v>3</v>
      </c>
      <c r="N1555" t="n">
        <v>37.53</v>
      </c>
      <c r="O1555" t="n">
        <v>23596.37</v>
      </c>
      <c r="P1555" t="n">
        <v>75.03</v>
      </c>
      <c r="Q1555" t="n">
        <v>204.14</v>
      </c>
      <c r="R1555" t="n">
        <v>24.13</v>
      </c>
      <c r="S1555" t="n">
        <v>17.37</v>
      </c>
      <c r="T1555" t="n">
        <v>1280.83</v>
      </c>
      <c r="U1555" t="n">
        <v>0.72</v>
      </c>
      <c r="V1555" t="n">
        <v>0.75</v>
      </c>
      <c r="W1555" t="n">
        <v>1.14</v>
      </c>
      <c r="X1555" t="n">
        <v>0.07000000000000001</v>
      </c>
      <c r="Y1555" t="n">
        <v>1</v>
      </c>
      <c r="Z1555" t="n">
        <v>10</v>
      </c>
    </row>
    <row r="1556">
      <c r="A1556" t="n">
        <v>59</v>
      </c>
      <c r="B1556" t="n">
        <v>85</v>
      </c>
      <c r="C1556" t="inlineStr">
        <is>
          <t xml:space="preserve">CONCLUIDO	</t>
        </is>
      </c>
      <c r="D1556" t="n">
        <v>10.7456</v>
      </c>
      <c r="E1556" t="n">
        <v>9.31</v>
      </c>
      <c r="F1556" t="n">
        <v>6.76</v>
      </c>
      <c r="G1556" t="n">
        <v>81.17</v>
      </c>
      <c r="H1556" t="n">
        <v>1.47</v>
      </c>
      <c r="I1556" t="n">
        <v>5</v>
      </c>
      <c r="J1556" t="n">
        <v>189.81</v>
      </c>
      <c r="K1556" t="n">
        <v>51.39</v>
      </c>
      <c r="L1556" t="n">
        <v>15.75</v>
      </c>
      <c r="M1556" t="n">
        <v>3</v>
      </c>
      <c r="N1556" t="n">
        <v>37.66</v>
      </c>
      <c r="O1556" t="n">
        <v>23643.43</v>
      </c>
      <c r="P1556" t="n">
        <v>74.42</v>
      </c>
      <c r="Q1556" t="n">
        <v>204.16</v>
      </c>
      <c r="R1556" t="n">
        <v>24.04</v>
      </c>
      <c r="S1556" t="n">
        <v>17.37</v>
      </c>
      <c r="T1556" t="n">
        <v>1235.76</v>
      </c>
      <c r="U1556" t="n">
        <v>0.72</v>
      </c>
      <c r="V1556" t="n">
        <v>0.76</v>
      </c>
      <c r="W1556" t="n">
        <v>1.15</v>
      </c>
      <c r="X1556" t="n">
        <v>0.07000000000000001</v>
      </c>
      <c r="Y1556" t="n">
        <v>1</v>
      </c>
      <c r="Z1556" t="n">
        <v>10</v>
      </c>
    </row>
    <row r="1557">
      <c r="A1557" t="n">
        <v>60</v>
      </c>
      <c r="B1557" t="n">
        <v>85</v>
      </c>
      <c r="C1557" t="inlineStr">
        <is>
          <t xml:space="preserve">CONCLUIDO	</t>
        </is>
      </c>
      <c r="D1557" t="n">
        <v>10.7376</v>
      </c>
      <c r="E1557" t="n">
        <v>9.31</v>
      </c>
      <c r="F1557" t="n">
        <v>6.77</v>
      </c>
      <c r="G1557" t="n">
        <v>81.25</v>
      </c>
      <c r="H1557" t="n">
        <v>1.49</v>
      </c>
      <c r="I1557" t="n">
        <v>5</v>
      </c>
      <c r="J1557" t="n">
        <v>190.19</v>
      </c>
      <c r="K1557" t="n">
        <v>51.39</v>
      </c>
      <c r="L1557" t="n">
        <v>16</v>
      </c>
      <c r="M1557" t="n">
        <v>3</v>
      </c>
      <c r="N1557" t="n">
        <v>37.79</v>
      </c>
      <c r="O1557" t="n">
        <v>23690.52</v>
      </c>
      <c r="P1557" t="n">
        <v>73.88</v>
      </c>
      <c r="Q1557" t="n">
        <v>204.14</v>
      </c>
      <c r="R1557" t="n">
        <v>24.22</v>
      </c>
      <c r="S1557" t="n">
        <v>17.37</v>
      </c>
      <c r="T1557" t="n">
        <v>1327.61</v>
      </c>
      <c r="U1557" t="n">
        <v>0.72</v>
      </c>
      <c r="V1557" t="n">
        <v>0.75</v>
      </c>
      <c r="W1557" t="n">
        <v>1.15</v>
      </c>
      <c r="X1557" t="n">
        <v>0.08</v>
      </c>
      <c r="Y1557" t="n">
        <v>1</v>
      </c>
      <c r="Z1557" t="n">
        <v>10</v>
      </c>
    </row>
    <row r="1558">
      <c r="A1558" t="n">
        <v>61</v>
      </c>
      <c r="B1558" t="n">
        <v>85</v>
      </c>
      <c r="C1558" t="inlineStr">
        <is>
          <t xml:space="preserve">CONCLUIDO	</t>
        </is>
      </c>
      <c r="D1558" t="n">
        <v>10.7421</v>
      </c>
      <c r="E1558" t="n">
        <v>9.31</v>
      </c>
      <c r="F1558" t="n">
        <v>6.77</v>
      </c>
      <c r="G1558" t="n">
        <v>81.20999999999999</v>
      </c>
      <c r="H1558" t="n">
        <v>1.51</v>
      </c>
      <c r="I1558" t="n">
        <v>5</v>
      </c>
      <c r="J1558" t="n">
        <v>190.57</v>
      </c>
      <c r="K1558" t="n">
        <v>51.39</v>
      </c>
      <c r="L1558" t="n">
        <v>16.25</v>
      </c>
      <c r="M1558" t="n">
        <v>3</v>
      </c>
      <c r="N1558" t="n">
        <v>37.93</v>
      </c>
      <c r="O1558" t="n">
        <v>23737.67</v>
      </c>
      <c r="P1558" t="n">
        <v>73.47</v>
      </c>
      <c r="Q1558" t="n">
        <v>204.14</v>
      </c>
      <c r="R1558" t="n">
        <v>24.19</v>
      </c>
      <c r="S1558" t="n">
        <v>17.37</v>
      </c>
      <c r="T1558" t="n">
        <v>1314.52</v>
      </c>
      <c r="U1558" t="n">
        <v>0.72</v>
      </c>
      <c r="V1558" t="n">
        <v>0.75</v>
      </c>
      <c r="W1558" t="n">
        <v>1.14</v>
      </c>
      <c r="X1558" t="n">
        <v>0.08</v>
      </c>
      <c r="Y1558" t="n">
        <v>1</v>
      </c>
      <c r="Z1558" t="n">
        <v>10</v>
      </c>
    </row>
    <row r="1559">
      <c r="A1559" t="n">
        <v>62</v>
      </c>
      <c r="B1559" t="n">
        <v>85</v>
      </c>
      <c r="C1559" t="inlineStr">
        <is>
          <t xml:space="preserve">CONCLUIDO	</t>
        </is>
      </c>
      <c r="D1559" t="n">
        <v>10.7383</v>
      </c>
      <c r="E1559" t="n">
        <v>9.31</v>
      </c>
      <c r="F1559" t="n">
        <v>6.77</v>
      </c>
      <c r="G1559" t="n">
        <v>81.25</v>
      </c>
      <c r="H1559" t="n">
        <v>1.53</v>
      </c>
      <c r="I1559" t="n">
        <v>5</v>
      </c>
      <c r="J1559" t="n">
        <v>190.95</v>
      </c>
      <c r="K1559" t="n">
        <v>51.39</v>
      </c>
      <c r="L1559" t="n">
        <v>16.5</v>
      </c>
      <c r="M1559" t="n">
        <v>3</v>
      </c>
      <c r="N1559" t="n">
        <v>38.06</v>
      </c>
      <c r="O1559" t="n">
        <v>23784.85</v>
      </c>
      <c r="P1559" t="n">
        <v>73.33</v>
      </c>
      <c r="Q1559" t="n">
        <v>204.16</v>
      </c>
      <c r="R1559" t="n">
        <v>24.33</v>
      </c>
      <c r="S1559" t="n">
        <v>17.37</v>
      </c>
      <c r="T1559" t="n">
        <v>1381.92</v>
      </c>
      <c r="U1559" t="n">
        <v>0.71</v>
      </c>
      <c r="V1559" t="n">
        <v>0.75</v>
      </c>
      <c r="W1559" t="n">
        <v>1.14</v>
      </c>
      <c r="X1559" t="n">
        <v>0.08</v>
      </c>
      <c r="Y1559" t="n">
        <v>1</v>
      </c>
      <c r="Z1559" t="n">
        <v>10</v>
      </c>
    </row>
    <row r="1560">
      <c r="A1560" t="n">
        <v>63</v>
      </c>
      <c r="B1560" t="n">
        <v>85</v>
      </c>
      <c r="C1560" t="inlineStr">
        <is>
          <t xml:space="preserve">CONCLUIDO	</t>
        </is>
      </c>
      <c r="D1560" t="n">
        <v>10.7354</v>
      </c>
      <c r="E1560" t="n">
        <v>9.32</v>
      </c>
      <c r="F1560" t="n">
        <v>6.77</v>
      </c>
      <c r="G1560" t="n">
        <v>81.28</v>
      </c>
      <c r="H1560" t="n">
        <v>1.55</v>
      </c>
      <c r="I1560" t="n">
        <v>5</v>
      </c>
      <c r="J1560" t="n">
        <v>191.34</v>
      </c>
      <c r="K1560" t="n">
        <v>51.39</v>
      </c>
      <c r="L1560" t="n">
        <v>16.75</v>
      </c>
      <c r="M1560" t="n">
        <v>3</v>
      </c>
      <c r="N1560" t="n">
        <v>38.19</v>
      </c>
      <c r="O1560" t="n">
        <v>23832.09</v>
      </c>
      <c r="P1560" t="n">
        <v>73</v>
      </c>
      <c r="Q1560" t="n">
        <v>204.16</v>
      </c>
      <c r="R1560" t="n">
        <v>24.36</v>
      </c>
      <c r="S1560" t="n">
        <v>17.37</v>
      </c>
      <c r="T1560" t="n">
        <v>1395.14</v>
      </c>
      <c r="U1560" t="n">
        <v>0.71</v>
      </c>
      <c r="V1560" t="n">
        <v>0.75</v>
      </c>
      <c r="W1560" t="n">
        <v>1.14</v>
      </c>
      <c r="X1560" t="n">
        <v>0.08</v>
      </c>
      <c r="Y1560" t="n">
        <v>1</v>
      </c>
      <c r="Z1560" t="n">
        <v>10</v>
      </c>
    </row>
    <row r="1561">
      <c r="A1561" t="n">
        <v>64</v>
      </c>
      <c r="B1561" t="n">
        <v>85</v>
      </c>
      <c r="C1561" t="inlineStr">
        <is>
          <t xml:space="preserve">CONCLUIDO	</t>
        </is>
      </c>
      <c r="D1561" t="n">
        <v>10.7453</v>
      </c>
      <c r="E1561" t="n">
        <v>9.31</v>
      </c>
      <c r="F1561" t="n">
        <v>6.76</v>
      </c>
      <c r="G1561" t="n">
        <v>81.17</v>
      </c>
      <c r="H1561" t="n">
        <v>1.57</v>
      </c>
      <c r="I1561" t="n">
        <v>5</v>
      </c>
      <c r="J1561" t="n">
        <v>191.72</v>
      </c>
      <c r="K1561" t="n">
        <v>51.39</v>
      </c>
      <c r="L1561" t="n">
        <v>17</v>
      </c>
      <c r="M1561" t="n">
        <v>3</v>
      </c>
      <c r="N1561" t="n">
        <v>38.33</v>
      </c>
      <c r="O1561" t="n">
        <v>23879.37</v>
      </c>
      <c r="P1561" t="n">
        <v>72.31</v>
      </c>
      <c r="Q1561" t="n">
        <v>204.15</v>
      </c>
      <c r="R1561" t="n">
        <v>24.17</v>
      </c>
      <c r="S1561" t="n">
        <v>17.37</v>
      </c>
      <c r="T1561" t="n">
        <v>1302.54</v>
      </c>
      <c r="U1561" t="n">
        <v>0.72</v>
      </c>
      <c r="V1561" t="n">
        <v>0.75</v>
      </c>
      <c r="W1561" t="n">
        <v>1.14</v>
      </c>
      <c r="X1561" t="n">
        <v>0.07000000000000001</v>
      </c>
      <c r="Y1561" t="n">
        <v>1</v>
      </c>
      <c r="Z1561" t="n">
        <v>10</v>
      </c>
    </row>
    <row r="1562">
      <c r="A1562" t="n">
        <v>65</v>
      </c>
      <c r="B1562" t="n">
        <v>85</v>
      </c>
      <c r="C1562" t="inlineStr">
        <is>
          <t xml:space="preserve">CONCLUIDO	</t>
        </is>
      </c>
      <c r="D1562" t="n">
        <v>10.8063</v>
      </c>
      <c r="E1562" t="n">
        <v>9.25</v>
      </c>
      <c r="F1562" t="n">
        <v>6.75</v>
      </c>
      <c r="G1562" t="n">
        <v>101.19</v>
      </c>
      <c r="H1562" t="n">
        <v>1.59</v>
      </c>
      <c r="I1562" t="n">
        <v>4</v>
      </c>
      <c r="J1562" t="n">
        <v>192.1</v>
      </c>
      <c r="K1562" t="n">
        <v>51.39</v>
      </c>
      <c r="L1562" t="n">
        <v>17.25</v>
      </c>
      <c r="M1562" t="n">
        <v>2</v>
      </c>
      <c r="N1562" t="n">
        <v>38.46</v>
      </c>
      <c r="O1562" t="n">
        <v>23926.69</v>
      </c>
      <c r="P1562" t="n">
        <v>71.7</v>
      </c>
      <c r="Q1562" t="n">
        <v>204.14</v>
      </c>
      <c r="R1562" t="n">
        <v>23.48</v>
      </c>
      <c r="S1562" t="n">
        <v>17.37</v>
      </c>
      <c r="T1562" t="n">
        <v>962.66</v>
      </c>
      <c r="U1562" t="n">
        <v>0.74</v>
      </c>
      <c r="V1562" t="n">
        <v>0.76</v>
      </c>
      <c r="W1562" t="n">
        <v>1.14</v>
      </c>
      <c r="X1562" t="n">
        <v>0.05</v>
      </c>
      <c r="Y1562" t="n">
        <v>1</v>
      </c>
      <c r="Z1562" t="n">
        <v>10</v>
      </c>
    </row>
    <row r="1563">
      <c r="A1563" t="n">
        <v>66</v>
      </c>
      <c r="B1563" t="n">
        <v>85</v>
      </c>
      <c r="C1563" t="inlineStr">
        <is>
          <t xml:space="preserve">CONCLUIDO	</t>
        </is>
      </c>
      <c r="D1563" t="n">
        <v>10.8024</v>
      </c>
      <c r="E1563" t="n">
        <v>9.26</v>
      </c>
      <c r="F1563" t="n">
        <v>6.75</v>
      </c>
      <c r="G1563" t="n">
        <v>101.24</v>
      </c>
      <c r="H1563" t="n">
        <v>1.61</v>
      </c>
      <c r="I1563" t="n">
        <v>4</v>
      </c>
      <c r="J1563" t="n">
        <v>192.49</v>
      </c>
      <c r="K1563" t="n">
        <v>51.39</v>
      </c>
      <c r="L1563" t="n">
        <v>17.5</v>
      </c>
      <c r="M1563" t="n">
        <v>2</v>
      </c>
      <c r="N1563" t="n">
        <v>38.59</v>
      </c>
      <c r="O1563" t="n">
        <v>23974.06</v>
      </c>
      <c r="P1563" t="n">
        <v>71.84</v>
      </c>
      <c r="Q1563" t="n">
        <v>204.19</v>
      </c>
      <c r="R1563" t="n">
        <v>23.61</v>
      </c>
      <c r="S1563" t="n">
        <v>17.37</v>
      </c>
      <c r="T1563" t="n">
        <v>1028.29</v>
      </c>
      <c r="U1563" t="n">
        <v>0.74</v>
      </c>
      <c r="V1563" t="n">
        <v>0.76</v>
      </c>
      <c r="W1563" t="n">
        <v>1.14</v>
      </c>
      <c r="X1563" t="n">
        <v>0.06</v>
      </c>
      <c r="Y1563" t="n">
        <v>1</v>
      </c>
      <c r="Z1563" t="n">
        <v>10</v>
      </c>
    </row>
    <row r="1564">
      <c r="A1564" t="n">
        <v>67</v>
      </c>
      <c r="B1564" t="n">
        <v>85</v>
      </c>
      <c r="C1564" t="inlineStr">
        <is>
          <t xml:space="preserve">CONCLUIDO	</t>
        </is>
      </c>
      <c r="D1564" t="n">
        <v>10.8014</v>
      </c>
      <c r="E1564" t="n">
        <v>9.26</v>
      </c>
      <c r="F1564" t="n">
        <v>6.75</v>
      </c>
      <c r="G1564" t="n">
        <v>101.25</v>
      </c>
      <c r="H1564" t="n">
        <v>1.63</v>
      </c>
      <c r="I1564" t="n">
        <v>4</v>
      </c>
      <c r="J1564" t="n">
        <v>192.87</v>
      </c>
      <c r="K1564" t="n">
        <v>51.39</v>
      </c>
      <c r="L1564" t="n">
        <v>17.75</v>
      </c>
      <c r="M1564" t="n">
        <v>2</v>
      </c>
      <c r="N1564" t="n">
        <v>38.73</v>
      </c>
      <c r="O1564" t="n">
        <v>24021.47</v>
      </c>
      <c r="P1564" t="n">
        <v>72.03</v>
      </c>
      <c r="Q1564" t="n">
        <v>204.14</v>
      </c>
      <c r="R1564" t="n">
        <v>23.66</v>
      </c>
      <c r="S1564" t="n">
        <v>17.37</v>
      </c>
      <c r="T1564" t="n">
        <v>1051.03</v>
      </c>
      <c r="U1564" t="n">
        <v>0.73</v>
      </c>
      <c r="V1564" t="n">
        <v>0.76</v>
      </c>
      <c r="W1564" t="n">
        <v>1.14</v>
      </c>
      <c r="X1564" t="n">
        <v>0.06</v>
      </c>
      <c r="Y1564" t="n">
        <v>1</v>
      </c>
      <c r="Z1564" t="n">
        <v>10</v>
      </c>
    </row>
    <row r="1565">
      <c r="A1565" t="n">
        <v>68</v>
      </c>
      <c r="B1565" t="n">
        <v>85</v>
      </c>
      <c r="C1565" t="inlineStr">
        <is>
          <t xml:space="preserve">CONCLUIDO	</t>
        </is>
      </c>
      <c r="D1565" t="n">
        <v>10.8017</v>
      </c>
      <c r="E1565" t="n">
        <v>9.26</v>
      </c>
      <c r="F1565" t="n">
        <v>6.75</v>
      </c>
      <c r="G1565" t="n">
        <v>101.25</v>
      </c>
      <c r="H1565" t="n">
        <v>1.65</v>
      </c>
      <c r="I1565" t="n">
        <v>4</v>
      </c>
      <c r="J1565" t="n">
        <v>193.26</v>
      </c>
      <c r="K1565" t="n">
        <v>51.39</v>
      </c>
      <c r="L1565" t="n">
        <v>18</v>
      </c>
      <c r="M1565" t="n">
        <v>2</v>
      </c>
      <c r="N1565" t="n">
        <v>38.86</v>
      </c>
      <c r="O1565" t="n">
        <v>24068.93</v>
      </c>
      <c r="P1565" t="n">
        <v>72.09</v>
      </c>
      <c r="Q1565" t="n">
        <v>204.14</v>
      </c>
      <c r="R1565" t="n">
        <v>23.68</v>
      </c>
      <c r="S1565" t="n">
        <v>17.37</v>
      </c>
      <c r="T1565" t="n">
        <v>1062.07</v>
      </c>
      <c r="U1565" t="n">
        <v>0.73</v>
      </c>
      <c r="V1565" t="n">
        <v>0.76</v>
      </c>
      <c r="W1565" t="n">
        <v>1.14</v>
      </c>
      <c r="X1565" t="n">
        <v>0.06</v>
      </c>
      <c r="Y1565" t="n">
        <v>1</v>
      </c>
      <c r="Z1565" t="n">
        <v>10</v>
      </c>
    </row>
    <row r="1566">
      <c r="A1566" t="n">
        <v>69</v>
      </c>
      <c r="B1566" t="n">
        <v>85</v>
      </c>
      <c r="C1566" t="inlineStr">
        <is>
          <t xml:space="preserve">CONCLUIDO	</t>
        </is>
      </c>
      <c r="D1566" t="n">
        <v>10.8066</v>
      </c>
      <c r="E1566" t="n">
        <v>9.25</v>
      </c>
      <c r="F1566" t="n">
        <v>6.75</v>
      </c>
      <c r="G1566" t="n">
        <v>101.18</v>
      </c>
      <c r="H1566" t="n">
        <v>1.67</v>
      </c>
      <c r="I1566" t="n">
        <v>4</v>
      </c>
      <c r="J1566" t="n">
        <v>193.64</v>
      </c>
      <c r="K1566" t="n">
        <v>51.39</v>
      </c>
      <c r="L1566" t="n">
        <v>18.25</v>
      </c>
      <c r="M1566" t="n">
        <v>2</v>
      </c>
      <c r="N1566" t="n">
        <v>39</v>
      </c>
      <c r="O1566" t="n">
        <v>24116.44</v>
      </c>
      <c r="P1566" t="n">
        <v>72.11</v>
      </c>
      <c r="Q1566" t="n">
        <v>204.14</v>
      </c>
      <c r="R1566" t="n">
        <v>23.59</v>
      </c>
      <c r="S1566" t="n">
        <v>17.37</v>
      </c>
      <c r="T1566" t="n">
        <v>1015.7</v>
      </c>
      <c r="U1566" t="n">
        <v>0.74</v>
      </c>
      <c r="V1566" t="n">
        <v>0.76</v>
      </c>
      <c r="W1566" t="n">
        <v>1.14</v>
      </c>
      <c r="X1566" t="n">
        <v>0.05</v>
      </c>
      <c r="Y1566" t="n">
        <v>1</v>
      </c>
      <c r="Z1566" t="n">
        <v>10</v>
      </c>
    </row>
    <row r="1567">
      <c r="A1567" t="n">
        <v>70</v>
      </c>
      <c r="B1567" t="n">
        <v>85</v>
      </c>
      <c r="C1567" t="inlineStr">
        <is>
          <t xml:space="preserve">CONCLUIDO	</t>
        </is>
      </c>
      <c r="D1567" t="n">
        <v>10.8098</v>
      </c>
      <c r="E1567" t="n">
        <v>9.25</v>
      </c>
      <c r="F1567" t="n">
        <v>6.74</v>
      </c>
      <c r="G1567" t="n">
        <v>101.14</v>
      </c>
      <c r="H1567" t="n">
        <v>1.69</v>
      </c>
      <c r="I1567" t="n">
        <v>4</v>
      </c>
      <c r="J1567" t="n">
        <v>194.03</v>
      </c>
      <c r="K1567" t="n">
        <v>51.39</v>
      </c>
      <c r="L1567" t="n">
        <v>18.5</v>
      </c>
      <c r="M1567" t="n">
        <v>2</v>
      </c>
      <c r="N1567" t="n">
        <v>39.13</v>
      </c>
      <c r="O1567" t="n">
        <v>24163.99</v>
      </c>
      <c r="P1567" t="n">
        <v>72.06999999999999</v>
      </c>
      <c r="Q1567" t="n">
        <v>204.16</v>
      </c>
      <c r="R1567" t="n">
        <v>23.44</v>
      </c>
      <c r="S1567" t="n">
        <v>17.37</v>
      </c>
      <c r="T1567" t="n">
        <v>944.4400000000001</v>
      </c>
      <c r="U1567" t="n">
        <v>0.74</v>
      </c>
      <c r="V1567" t="n">
        <v>0.76</v>
      </c>
      <c r="W1567" t="n">
        <v>1.14</v>
      </c>
      <c r="X1567" t="n">
        <v>0.05</v>
      </c>
      <c r="Y1567" t="n">
        <v>1</v>
      </c>
      <c r="Z1567" t="n">
        <v>10</v>
      </c>
    </row>
    <row r="1568">
      <c r="A1568" t="n">
        <v>71</v>
      </c>
      <c r="B1568" t="n">
        <v>85</v>
      </c>
      <c r="C1568" t="inlineStr">
        <is>
          <t xml:space="preserve">CONCLUIDO	</t>
        </is>
      </c>
      <c r="D1568" t="n">
        <v>10.8046</v>
      </c>
      <c r="E1568" t="n">
        <v>9.26</v>
      </c>
      <c r="F1568" t="n">
        <v>6.75</v>
      </c>
      <c r="G1568" t="n">
        <v>101.21</v>
      </c>
      <c r="H1568" t="n">
        <v>1.71</v>
      </c>
      <c r="I1568" t="n">
        <v>4</v>
      </c>
      <c r="J1568" t="n">
        <v>194.41</v>
      </c>
      <c r="K1568" t="n">
        <v>51.39</v>
      </c>
      <c r="L1568" t="n">
        <v>18.75</v>
      </c>
      <c r="M1568" t="n">
        <v>2</v>
      </c>
      <c r="N1568" t="n">
        <v>39.27</v>
      </c>
      <c r="O1568" t="n">
        <v>24211.59</v>
      </c>
      <c r="P1568" t="n">
        <v>72</v>
      </c>
      <c r="Q1568" t="n">
        <v>204.14</v>
      </c>
      <c r="R1568" t="n">
        <v>23.58</v>
      </c>
      <c r="S1568" t="n">
        <v>17.37</v>
      </c>
      <c r="T1568" t="n">
        <v>1009.91</v>
      </c>
      <c r="U1568" t="n">
        <v>0.74</v>
      </c>
      <c r="V1568" t="n">
        <v>0.76</v>
      </c>
      <c r="W1568" t="n">
        <v>1.14</v>
      </c>
      <c r="X1568" t="n">
        <v>0.06</v>
      </c>
      <c r="Y1568" t="n">
        <v>1</v>
      </c>
      <c r="Z1568" t="n">
        <v>10</v>
      </c>
    </row>
    <row r="1569">
      <c r="A1569" t="n">
        <v>72</v>
      </c>
      <c r="B1569" t="n">
        <v>85</v>
      </c>
      <c r="C1569" t="inlineStr">
        <is>
          <t xml:space="preserve">CONCLUIDO	</t>
        </is>
      </c>
      <c r="D1569" t="n">
        <v>10.8024</v>
      </c>
      <c r="E1569" t="n">
        <v>9.26</v>
      </c>
      <c r="F1569" t="n">
        <v>6.75</v>
      </c>
      <c r="G1569" t="n">
        <v>101.24</v>
      </c>
      <c r="H1569" t="n">
        <v>1.73</v>
      </c>
      <c r="I1569" t="n">
        <v>4</v>
      </c>
      <c r="J1569" t="n">
        <v>194.8</v>
      </c>
      <c r="K1569" t="n">
        <v>51.39</v>
      </c>
      <c r="L1569" t="n">
        <v>19</v>
      </c>
      <c r="M1569" t="n">
        <v>2</v>
      </c>
      <c r="N1569" t="n">
        <v>39.41</v>
      </c>
      <c r="O1569" t="n">
        <v>24259.23</v>
      </c>
      <c r="P1569" t="n">
        <v>71.89</v>
      </c>
      <c r="Q1569" t="n">
        <v>204.14</v>
      </c>
      <c r="R1569" t="n">
        <v>23.64</v>
      </c>
      <c r="S1569" t="n">
        <v>17.37</v>
      </c>
      <c r="T1569" t="n">
        <v>1042.85</v>
      </c>
      <c r="U1569" t="n">
        <v>0.73</v>
      </c>
      <c r="V1569" t="n">
        <v>0.76</v>
      </c>
      <c r="W1569" t="n">
        <v>1.14</v>
      </c>
      <c r="X1569" t="n">
        <v>0.06</v>
      </c>
      <c r="Y1569" t="n">
        <v>1</v>
      </c>
      <c r="Z1569" t="n">
        <v>10</v>
      </c>
    </row>
    <row r="1570">
      <c r="A1570" t="n">
        <v>73</v>
      </c>
      <c r="B1570" t="n">
        <v>85</v>
      </c>
      <c r="C1570" t="inlineStr">
        <is>
          <t xml:space="preserve">CONCLUIDO	</t>
        </is>
      </c>
      <c r="D1570" t="n">
        <v>10.7985</v>
      </c>
      <c r="E1570" t="n">
        <v>9.26</v>
      </c>
      <c r="F1570" t="n">
        <v>6.75</v>
      </c>
      <c r="G1570" t="n">
        <v>101.29</v>
      </c>
      <c r="H1570" t="n">
        <v>1.75</v>
      </c>
      <c r="I1570" t="n">
        <v>4</v>
      </c>
      <c r="J1570" t="n">
        <v>195.19</v>
      </c>
      <c r="K1570" t="n">
        <v>51.39</v>
      </c>
      <c r="L1570" t="n">
        <v>19.25</v>
      </c>
      <c r="M1570" t="n">
        <v>1</v>
      </c>
      <c r="N1570" t="n">
        <v>39.54</v>
      </c>
      <c r="O1570" t="n">
        <v>24306.92</v>
      </c>
      <c r="P1570" t="n">
        <v>71.84</v>
      </c>
      <c r="Q1570" t="n">
        <v>204.14</v>
      </c>
      <c r="R1570" t="n">
        <v>23.72</v>
      </c>
      <c r="S1570" t="n">
        <v>17.37</v>
      </c>
      <c r="T1570" t="n">
        <v>1083.28</v>
      </c>
      <c r="U1570" t="n">
        <v>0.73</v>
      </c>
      <c r="V1570" t="n">
        <v>0.76</v>
      </c>
      <c r="W1570" t="n">
        <v>1.14</v>
      </c>
      <c r="X1570" t="n">
        <v>0.06</v>
      </c>
      <c r="Y1570" t="n">
        <v>1</v>
      </c>
      <c r="Z1570" t="n">
        <v>10</v>
      </c>
    </row>
    <row r="1571">
      <c r="A1571" t="n">
        <v>74</v>
      </c>
      <c r="B1571" t="n">
        <v>85</v>
      </c>
      <c r="C1571" t="inlineStr">
        <is>
          <t xml:space="preserve">CONCLUIDO	</t>
        </is>
      </c>
      <c r="D1571" t="n">
        <v>10.8027</v>
      </c>
      <c r="E1571" t="n">
        <v>9.26</v>
      </c>
      <c r="F1571" t="n">
        <v>6.75</v>
      </c>
      <c r="G1571" t="n">
        <v>101.23</v>
      </c>
      <c r="H1571" t="n">
        <v>1.77</v>
      </c>
      <c r="I1571" t="n">
        <v>4</v>
      </c>
      <c r="J1571" t="n">
        <v>195.57</v>
      </c>
      <c r="K1571" t="n">
        <v>51.39</v>
      </c>
      <c r="L1571" t="n">
        <v>19.5</v>
      </c>
      <c r="M1571" t="n">
        <v>1</v>
      </c>
      <c r="N1571" t="n">
        <v>39.68</v>
      </c>
      <c r="O1571" t="n">
        <v>24354.66</v>
      </c>
      <c r="P1571" t="n">
        <v>71.75</v>
      </c>
      <c r="Q1571" t="n">
        <v>204.14</v>
      </c>
      <c r="R1571" t="n">
        <v>23.66</v>
      </c>
      <c r="S1571" t="n">
        <v>17.37</v>
      </c>
      <c r="T1571" t="n">
        <v>1053.71</v>
      </c>
      <c r="U1571" t="n">
        <v>0.73</v>
      </c>
      <c r="V1571" t="n">
        <v>0.76</v>
      </c>
      <c r="W1571" t="n">
        <v>1.14</v>
      </c>
      <c r="X1571" t="n">
        <v>0.06</v>
      </c>
      <c r="Y1571" t="n">
        <v>1</v>
      </c>
      <c r="Z1571" t="n">
        <v>10</v>
      </c>
    </row>
    <row r="1572">
      <c r="A1572" t="n">
        <v>75</v>
      </c>
      <c r="B1572" t="n">
        <v>85</v>
      </c>
      <c r="C1572" t="inlineStr">
        <is>
          <t xml:space="preserve">CONCLUIDO	</t>
        </is>
      </c>
      <c r="D1572" t="n">
        <v>10.8043</v>
      </c>
      <c r="E1572" t="n">
        <v>9.26</v>
      </c>
      <c r="F1572" t="n">
        <v>6.75</v>
      </c>
      <c r="G1572" t="n">
        <v>101.21</v>
      </c>
      <c r="H1572" t="n">
        <v>1.79</v>
      </c>
      <c r="I1572" t="n">
        <v>4</v>
      </c>
      <c r="J1572" t="n">
        <v>195.96</v>
      </c>
      <c r="K1572" t="n">
        <v>51.39</v>
      </c>
      <c r="L1572" t="n">
        <v>19.75</v>
      </c>
      <c r="M1572" t="n">
        <v>1</v>
      </c>
      <c r="N1572" t="n">
        <v>39.82</v>
      </c>
      <c r="O1572" t="n">
        <v>24402.44</v>
      </c>
      <c r="P1572" t="n">
        <v>71.70999999999999</v>
      </c>
      <c r="Q1572" t="n">
        <v>204.14</v>
      </c>
      <c r="R1572" t="n">
        <v>23.62</v>
      </c>
      <c r="S1572" t="n">
        <v>17.37</v>
      </c>
      <c r="T1572" t="n">
        <v>1032.2</v>
      </c>
      <c r="U1572" t="n">
        <v>0.74</v>
      </c>
      <c r="V1572" t="n">
        <v>0.76</v>
      </c>
      <c r="W1572" t="n">
        <v>1.14</v>
      </c>
      <c r="X1572" t="n">
        <v>0.06</v>
      </c>
      <c r="Y1572" t="n">
        <v>1</v>
      </c>
      <c r="Z1572" t="n">
        <v>10</v>
      </c>
    </row>
    <row r="1573">
      <c r="A1573" t="n">
        <v>76</v>
      </c>
      <c r="B1573" t="n">
        <v>85</v>
      </c>
      <c r="C1573" t="inlineStr">
        <is>
          <t xml:space="preserve">CONCLUIDO	</t>
        </is>
      </c>
      <c r="D1573" t="n">
        <v>10.8046</v>
      </c>
      <c r="E1573" t="n">
        <v>9.26</v>
      </c>
      <c r="F1573" t="n">
        <v>6.75</v>
      </c>
      <c r="G1573" t="n">
        <v>101.21</v>
      </c>
      <c r="H1573" t="n">
        <v>1.81</v>
      </c>
      <c r="I1573" t="n">
        <v>4</v>
      </c>
      <c r="J1573" t="n">
        <v>196.35</v>
      </c>
      <c r="K1573" t="n">
        <v>51.39</v>
      </c>
      <c r="L1573" t="n">
        <v>20</v>
      </c>
      <c r="M1573" t="n">
        <v>1</v>
      </c>
      <c r="N1573" t="n">
        <v>39.96</v>
      </c>
      <c r="O1573" t="n">
        <v>24450.27</v>
      </c>
      <c r="P1573" t="n">
        <v>71.67</v>
      </c>
      <c r="Q1573" t="n">
        <v>204.14</v>
      </c>
      <c r="R1573" t="n">
        <v>23.6</v>
      </c>
      <c r="S1573" t="n">
        <v>17.37</v>
      </c>
      <c r="T1573" t="n">
        <v>1019.86</v>
      </c>
      <c r="U1573" t="n">
        <v>0.74</v>
      </c>
      <c r="V1573" t="n">
        <v>0.76</v>
      </c>
      <c r="W1573" t="n">
        <v>1.14</v>
      </c>
      <c r="X1573" t="n">
        <v>0.06</v>
      </c>
      <c r="Y1573" t="n">
        <v>1</v>
      </c>
      <c r="Z1573" t="n">
        <v>10</v>
      </c>
    </row>
    <row r="1574">
      <c r="A1574" t="n">
        <v>77</v>
      </c>
      <c r="B1574" t="n">
        <v>85</v>
      </c>
      <c r="C1574" t="inlineStr">
        <is>
          <t xml:space="preserve">CONCLUIDO	</t>
        </is>
      </c>
      <c r="D1574" t="n">
        <v>10.8072</v>
      </c>
      <c r="E1574" t="n">
        <v>9.25</v>
      </c>
      <c r="F1574" t="n">
        <v>6.75</v>
      </c>
      <c r="G1574" t="n">
        <v>101.17</v>
      </c>
      <c r="H1574" t="n">
        <v>1.83</v>
      </c>
      <c r="I1574" t="n">
        <v>4</v>
      </c>
      <c r="J1574" t="n">
        <v>196.74</v>
      </c>
      <c r="K1574" t="n">
        <v>51.39</v>
      </c>
      <c r="L1574" t="n">
        <v>20.25</v>
      </c>
      <c r="M1574" t="n">
        <v>1</v>
      </c>
      <c r="N1574" t="n">
        <v>40.09</v>
      </c>
      <c r="O1574" t="n">
        <v>24498.15</v>
      </c>
      <c r="P1574" t="n">
        <v>71.55</v>
      </c>
      <c r="Q1574" t="n">
        <v>204.14</v>
      </c>
      <c r="R1574" t="n">
        <v>23.54</v>
      </c>
      <c r="S1574" t="n">
        <v>17.37</v>
      </c>
      <c r="T1574" t="n">
        <v>992.02</v>
      </c>
      <c r="U1574" t="n">
        <v>0.74</v>
      </c>
      <c r="V1574" t="n">
        <v>0.76</v>
      </c>
      <c r="W1574" t="n">
        <v>1.14</v>
      </c>
      <c r="X1574" t="n">
        <v>0.05</v>
      </c>
      <c r="Y1574" t="n">
        <v>1</v>
      </c>
      <c r="Z1574" t="n">
        <v>10</v>
      </c>
    </row>
    <row r="1575">
      <c r="A1575" t="n">
        <v>78</v>
      </c>
      <c r="B1575" t="n">
        <v>85</v>
      </c>
      <c r="C1575" t="inlineStr">
        <is>
          <t xml:space="preserve">CONCLUIDO	</t>
        </is>
      </c>
      <c r="D1575" t="n">
        <v>10.8098</v>
      </c>
      <c r="E1575" t="n">
        <v>9.25</v>
      </c>
      <c r="F1575" t="n">
        <v>6.74</v>
      </c>
      <c r="G1575" t="n">
        <v>101.14</v>
      </c>
      <c r="H1575" t="n">
        <v>1.85</v>
      </c>
      <c r="I1575" t="n">
        <v>4</v>
      </c>
      <c r="J1575" t="n">
        <v>197.12</v>
      </c>
      <c r="K1575" t="n">
        <v>51.39</v>
      </c>
      <c r="L1575" t="n">
        <v>20.5</v>
      </c>
      <c r="M1575" t="n">
        <v>1</v>
      </c>
      <c r="N1575" t="n">
        <v>40.23</v>
      </c>
      <c r="O1575" t="n">
        <v>24546.08</v>
      </c>
      <c r="P1575" t="n">
        <v>71.41</v>
      </c>
      <c r="Q1575" t="n">
        <v>204.15</v>
      </c>
      <c r="R1575" t="n">
        <v>23.44</v>
      </c>
      <c r="S1575" t="n">
        <v>17.37</v>
      </c>
      <c r="T1575" t="n">
        <v>942.46</v>
      </c>
      <c r="U1575" t="n">
        <v>0.74</v>
      </c>
      <c r="V1575" t="n">
        <v>0.76</v>
      </c>
      <c r="W1575" t="n">
        <v>1.14</v>
      </c>
      <c r="X1575" t="n">
        <v>0.05</v>
      </c>
      <c r="Y1575" t="n">
        <v>1</v>
      </c>
      <c r="Z1575" t="n">
        <v>10</v>
      </c>
    </row>
    <row r="1576">
      <c r="A1576" t="n">
        <v>79</v>
      </c>
      <c r="B1576" t="n">
        <v>85</v>
      </c>
      <c r="C1576" t="inlineStr">
        <is>
          <t xml:space="preserve">CONCLUIDO	</t>
        </is>
      </c>
      <c r="D1576" t="n">
        <v>10.8076</v>
      </c>
      <c r="E1576" t="n">
        <v>9.25</v>
      </c>
      <c r="F1576" t="n">
        <v>6.74</v>
      </c>
      <c r="G1576" t="n">
        <v>101.17</v>
      </c>
      <c r="H1576" t="n">
        <v>1.87</v>
      </c>
      <c r="I1576" t="n">
        <v>4</v>
      </c>
      <c r="J1576" t="n">
        <v>197.51</v>
      </c>
      <c r="K1576" t="n">
        <v>51.39</v>
      </c>
      <c r="L1576" t="n">
        <v>20.75</v>
      </c>
      <c r="M1576" t="n">
        <v>0</v>
      </c>
      <c r="N1576" t="n">
        <v>40.37</v>
      </c>
      <c r="O1576" t="n">
        <v>24594.05</v>
      </c>
      <c r="P1576" t="n">
        <v>71.45999999999999</v>
      </c>
      <c r="Q1576" t="n">
        <v>204.14</v>
      </c>
      <c r="R1576" t="n">
        <v>23.43</v>
      </c>
      <c r="S1576" t="n">
        <v>17.37</v>
      </c>
      <c r="T1576" t="n">
        <v>935.16</v>
      </c>
      <c r="U1576" t="n">
        <v>0.74</v>
      </c>
      <c r="V1576" t="n">
        <v>0.76</v>
      </c>
      <c r="W1576" t="n">
        <v>1.14</v>
      </c>
      <c r="X1576" t="n">
        <v>0.05</v>
      </c>
      <c r="Y1576" t="n">
        <v>1</v>
      </c>
      <c r="Z1576" t="n">
        <v>10</v>
      </c>
    </row>
    <row r="1577">
      <c r="A1577" t="n">
        <v>0</v>
      </c>
      <c r="B1577" t="n">
        <v>20</v>
      </c>
      <c r="C1577" t="inlineStr">
        <is>
          <t xml:space="preserve">CONCLUIDO	</t>
        </is>
      </c>
      <c r="D1577" t="n">
        <v>10.6635</v>
      </c>
      <c r="E1577" t="n">
        <v>9.380000000000001</v>
      </c>
      <c r="F1577" t="n">
        <v>7.28</v>
      </c>
      <c r="G1577" t="n">
        <v>15.05</v>
      </c>
      <c r="H1577" t="n">
        <v>0.34</v>
      </c>
      <c r="I1577" t="n">
        <v>29</v>
      </c>
      <c r="J1577" t="n">
        <v>51.33</v>
      </c>
      <c r="K1577" t="n">
        <v>24.83</v>
      </c>
      <c r="L1577" t="n">
        <v>1</v>
      </c>
      <c r="M1577" t="n">
        <v>27</v>
      </c>
      <c r="N1577" t="n">
        <v>5.51</v>
      </c>
      <c r="O1577" t="n">
        <v>6564.78</v>
      </c>
      <c r="P1577" t="n">
        <v>39.04</v>
      </c>
      <c r="Q1577" t="n">
        <v>204.16</v>
      </c>
      <c r="R1577" t="n">
        <v>39.87</v>
      </c>
      <c r="S1577" t="n">
        <v>17.37</v>
      </c>
      <c r="T1577" t="n">
        <v>9030.73</v>
      </c>
      <c r="U1577" t="n">
        <v>0.44</v>
      </c>
      <c r="V1577" t="n">
        <v>0.7</v>
      </c>
      <c r="W1577" t="n">
        <v>1.19</v>
      </c>
      <c r="X1577" t="n">
        <v>0.58</v>
      </c>
      <c r="Y1577" t="n">
        <v>1</v>
      </c>
      <c r="Z1577" t="n">
        <v>10</v>
      </c>
    </row>
    <row r="1578">
      <c r="A1578" t="n">
        <v>1</v>
      </c>
      <c r="B1578" t="n">
        <v>20</v>
      </c>
      <c r="C1578" t="inlineStr">
        <is>
          <t xml:space="preserve">CONCLUIDO	</t>
        </is>
      </c>
      <c r="D1578" t="n">
        <v>10.9117</v>
      </c>
      <c r="E1578" t="n">
        <v>9.16</v>
      </c>
      <c r="F1578" t="n">
        <v>7.14</v>
      </c>
      <c r="G1578" t="n">
        <v>18.61</v>
      </c>
      <c r="H1578" t="n">
        <v>0.42</v>
      </c>
      <c r="I1578" t="n">
        <v>23</v>
      </c>
      <c r="J1578" t="n">
        <v>51.62</v>
      </c>
      <c r="K1578" t="n">
        <v>24.83</v>
      </c>
      <c r="L1578" t="n">
        <v>1.25</v>
      </c>
      <c r="M1578" t="n">
        <v>21</v>
      </c>
      <c r="N1578" t="n">
        <v>5.54</v>
      </c>
      <c r="O1578" t="n">
        <v>6599.8</v>
      </c>
      <c r="P1578" t="n">
        <v>37.58</v>
      </c>
      <c r="Q1578" t="n">
        <v>204.16</v>
      </c>
      <c r="R1578" t="n">
        <v>35.58</v>
      </c>
      <c r="S1578" t="n">
        <v>17.37</v>
      </c>
      <c r="T1578" t="n">
        <v>6917.2</v>
      </c>
      <c r="U1578" t="n">
        <v>0.49</v>
      </c>
      <c r="V1578" t="n">
        <v>0.72</v>
      </c>
      <c r="W1578" t="n">
        <v>1.18</v>
      </c>
      <c r="X1578" t="n">
        <v>0.44</v>
      </c>
      <c r="Y1578" t="n">
        <v>1</v>
      </c>
      <c r="Z1578" t="n">
        <v>10</v>
      </c>
    </row>
    <row r="1579">
      <c r="A1579" t="n">
        <v>2</v>
      </c>
      <c r="B1579" t="n">
        <v>20</v>
      </c>
      <c r="C1579" t="inlineStr">
        <is>
          <t xml:space="preserve">CONCLUIDO	</t>
        </is>
      </c>
      <c r="D1579" t="n">
        <v>11.0762</v>
      </c>
      <c r="E1579" t="n">
        <v>9.029999999999999</v>
      </c>
      <c r="F1579" t="n">
        <v>7.05</v>
      </c>
      <c r="G1579" t="n">
        <v>22.26</v>
      </c>
      <c r="H1579" t="n">
        <v>0.5</v>
      </c>
      <c r="I1579" t="n">
        <v>19</v>
      </c>
      <c r="J1579" t="n">
        <v>51.9</v>
      </c>
      <c r="K1579" t="n">
        <v>24.83</v>
      </c>
      <c r="L1579" t="n">
        <v>1.5</v>
      </c>
      <c r="M1579" t="n">
        <v>17</v>
      </c>
      <c r="N1579" t="n">
        <v>5.57</v>
      </c>
      <c r="O1579" t="n">
        <v>6634.84</v>
      </c>
      <c r="P1579" t="n">
        <v>36.2</v>
      </c>
      <c r="Q1579" t="n">
        <v>204.17</v>
      </c>
      <c r="R1579" t="n">
        <v>32.95</v>
      </c>
      <c r="S1579" t="n">
        <v>17.37</v>
      </c>
      <c r="T1579" t="n">
        <v>5621.77</v>
      </c>
      <c r="U1579" t="n">
        <v>0.53</v>
      </c>
      <c r="V1579" t="n">
        <v>0.72</v>
      </c>
      <c r="W1579" t="n">
        <v>1.17</v>
      </c>
      <c r="X1579" t="n">
        <v>0.36</v>
      </c>
      <c r="Y1579" t="n">
        <v>1</v>
      </c>
      <c r="Z1579" t="n">
        <v>10</v>
      </c>
    </row>
    <row r="1580">
      <c r="A1580" t="n">
        <v>3</v>
      </c>
      <c r="B1580" t="n">
        <v>20</v>
      </c>
      <c r="C1580" t="inlineStr">
        <is>
          <t xml:space="preserve">CONCLUIDO	</t>
        </is>
      </c>
      <c r="D1580" t="n">
        <v>11.1732</v>
      </c>
      <c r="E1580" t="n">
        <v>8.949999999999999</v>
      </c>
      <c r="F1580" t="n">
        <v>7.01</v>
      </c>
      <c r="G1580" t="n">
        <v>26.27</v>
      </c>
      <c r="H1580" t="n">
        <v>0.58</v>
      </c>
      <c r="I1580" t="n">
        <v>16</v>
      </c>
      <c r="J1580" t="n">
        <v>52.19</v>
      </c>
      <c r="K1580" t="n">
        <v>24.83</v>
      </c>
      <c r="L1580" t="n">
        <v>1.75</v>
      </c>
      <c r="M1580" t="n">
        <v>14</v>
      </c>
      <c r="N1580" t="n">
        <v>5.61</v>
      </c>
      <c r="O1580" t="n">
        <v>6670.02</v>
      </c>
      <c r="P1580" t="n">
        <v>35.11</v>
      </c>
      <c r="Q1580" t="n">
        <v>204.15</v>
      </c>
      <c r="R1580" t="n">
        <v>31.8</v>
      </c>
      <c r="S1580" t="n">
        <v>17.37</v>
      </c>
      <c r="T1580" t="n">
        <v>5062.06</v>
      </c>
      <c r="U1580" t="n">
        <v>0.55</v>
      </c>
      <c r="V1580" t="n">
        <v>0.73</v>
      </c>
      <c r="W1580" t="n">
        <v>1.16</v>
      </c>
      <c r="X1580" t="n">
        <v>0.32</v>
      </c>
      <c r="Y1580" t="n">
        <v>1</v>
      </c>
      <c r="Z1580" t="n">
        <v>10</v>
      </c>
    </row>
    <row r="1581">
      <c r="A1581" t="n">
        <v>4</v>
      </c>
      <c r="B1581" t="n">
        <v>20</v>
      </c>
      <c r="C1581" t="inlineStr">
        <is>
          <t xml:space="preserve">CONCLUIDO	</t>
        </is>
      </c>
      <c r="D1581" t="n">
        <v>11.3136</v>
      </c>
      <c r="E1581" t="n">
        <v>8.84</v>
      </c>
      <c r="F1581" t="n">
        <v>6.93</v>
      </c>
      <c r="G1581" t="n">
        <v>31.99</v>
      </c>
      <c r="H1581" t="n">
        <v>0.66</v>
      </c>
      <c r="I1581" t="n">
        <v>13</v>
      </c>
      <c r="J1581" t="n">
        <v>52.47</v>
      </c>
      <c r="K1581" t="n">
        <v>24.83</v>
      </c>
      <c r="L1581" t="n">
        <v>2</v>
      </c>
      <c r="M1581" t="n">
        <v>11</v>
      </c>
      <c r="N1581" t="n">
        <v>5.64</v>
      </c>
      <c r="O1581" t="n">
        <v>6705.1</v>
      </c>
      <c r="P1581" t="n">
        <v>33.51</v>
      </c>
      <c r="Q1581" t="n">
        <v>204.15</v>
      </c>
      <c r="R1581" t="n">
        <v>29.27</v>
      </c>
      <c r="S1581" t="n">
        <v>17.37</v>
      </c>
      <c r="T1581" t="n">
        <v>3811.67</v>
      </c>
      <c r="U1581" t="n">
        <v>0.59</v>
      </c>
      <c r="V1581" t="n">
        <v>0.74</v>
      </c>
      <c r="W1581" t="n">
        <v>1.16</v>
      </c>
      <c r="X1581" t="n">
        <v>0.24</v>
      </c>
      <c r="Y1581" t="n">
        <v>1</v>
      </c>
      <c r="Z1581" t="n">
        <v>10</v>
      </c>
    </row>
    <row r="1582">
      <c r="A1582" t="n">
        <v>5</v>
      </c>
      <c r="B1582" t="n">
        <v>20</v>
      </c>
      <c r="C1582" t="inlineStr">
        <is>
          <t xml:space="preserve">CONCLUIDO	</t>
        </is>
      </c>
      <c r="D1582" t="n">
        <v>11.3543</v>
      </c>
      <c r="E1582" t="n">
        <v>8.81</v>
      </c>
      <c r="F1582" t="n">
        <v>6.91</v>
      </c>
      <c r="G1582" t="n">
        <v>34.56</v>
      </c>
      <c r="H1582" t="n">
        <v>0.74</v>
      </c>
      <c r="I1582" t="n">
        <v>12</v>
      </c>
      <c r="J1582" t="n">
        <v>52.75</v>
      </c>
      <c r="K1582" t="n">
        <v>24.83</v>
      </c>
      <c r="L1582" t="n">
        <v>2.25</v>
      </c>
      <c r="M1582" t="n">
        <v>4</v>
      </c>
      <c r="N1582" t="n">
        <v>5.68</v>
      </c>
      <c r="O1582" t="n">
        <v>6740.19</v>
      </c>
      <c r="P1582" t="n">
        <v>33.16</v>
      </c>
      <c r="Q1582" t="n">
        <v>204.14</v>
      </c>
      <c r="R1582" t="n">
        <v>28.58</v>
      </c>
      <c r="S1582" t="n">
        <v>17.37</v>
      </c>
      <c r="T1582" t="n">
        <v>3470.51</v>
      </c>
      <c r="U1582" t="n">
        <v>0.61</v>
      </c>
      <c r="V1582" t="n">
        <v>0.74</v>
      </c>
      <c r="W1582" t="n">
        <v>1.16</v>
      </c>
      <c r="X1582" t="n">
        <v>0.22</v>
      </c>
      <c r="Y1582" t="n">
        <v>1</v>
      </c>
      <c r="Z1582" t="n">
        <v>10</v>
      </c>
    </row>
    <row r="1583">
      <c r="A1583" t="n">
        <v>6</v>
      </c>
      <c r="B1583" t="n">
        <v>20</v>
      </c>
      <c r="C1583" t="inlineStr">
        <is>
          <t xml:space="preserve">CONCLUIDO	</t>
        </is>
      </c>
      <c r="D1583" t="n">
        <v>11.3393</v>
      </c>
      <c r="E1583" t="n">
        <v>8.82</v>
      </c>
      <c r="F1583" t="n">
        <v>6.92</v>
      </c>
      <c r="G1583" t="n">
        <v>34.62</v>
      </c>
      <c r="H1583" t="n">
        <v>0.82</v>
      </c>
      <c r="I1583" t="n">
        <v>12</v>
      </c>
      <c r="J1583" t="n">
        <v>53.04</v>
      </c>
      <c r="K1583" t="n">
        <v>24.83</v>
      </c>
      <c r="L1583" t="n">
        <v>2.5</v>
      </c>
      <c r="M1583" t="n">
        <v>1</v>
      </c>
      <c r="N1583" t="n">
        <v>5.71</v>
      </c>
      <c r="O1583" t="n">
        <v>6775.31</v>
      </c>
      <c r="P1583" t="n">
        <v>33.18</v>
      </c>
      <c r="Q1583" t="n">
        <v>204.18</v>
      </c>
      <c r="R1583" t="n">
        <v>28.75</v>
      </c>
      <c r="S1583" t="n">
        <v>17.37</v>
      </c>
      <c r="T1583" t="n">
        <v>3558.77</v>
      </c>
      <c r="U1583" t="n">
        <v>0.6</v>
      </c>
      <c r="V1583" t="n">
        <v>0.74</v>
      </c>
      <c r="W1583" t="n">
        <v>1.17</v>
      </c>
      <c r="X1583" t="n">
        <v>0.23</v>
      </c>
      <c r="Y1583" t="n">
        <v>1</v>
      </c>
      <c r="Z1583" t="n">
        <v>10</v>
      </c>
    </row>
    <row r="1584">
      <c r="A1584" t="n">
        <v>7</v>
      </c>
      <c r="B1584" t="n">
        <v>20</v>
      </c>
      <c r="C1584" t="inlineStr">
        <is>
          <t xml:space="preserve">CONCLUIDO	</t>
        </is>
      </c>
      <c r="D1584" t="n">
        <v>11.3407</v>
      </c>
      <c r="E1584" t="n">
        <v>8.82</v>
      </c>
      <c r="F1584" t="n">
        <v>6.92</v>
      </c>
      <c r="G1584" t="n">
        <v>34.62</v>
      </c>
      <c r="H1584" t="n">
        <v>0.89</v>
      </c>
      <c r="I1584" t="n">
        <v>12</v>
      </c>
      <c r="J1584" t="n">
        <v>53.32</v>
      </c>
      <c r="K1584" t="n">
        <v>24.83</v>
      </c>
      <c r="L1584" t="n">
        <v>2.75</v>
      </c>
      <c r="M1584" t="n">
        <v>1</v>
      </c>
      <c r="N1584" t="n">
        <v>5.75</v>
      </c>
      <c r="O1584" t="n">
        <v>6810.44</v>
      </c>
      <c r="P1584" t="n">
        <v>33.21</v>
      </c>
      <c r="Q1584" t="n">
        <v>204.18</v>
      </c>
      <c r="R1584" t="n">
        <v>28.7</v>
      </c>
      <c r="S1584" t="n">
        <v>17.37</v>
      </c>
      <c r="T1584" t="n">
        <v>3530.31</v>
      </c>
      <c r="U1584" t="n">
        <v>0.61</v>
      </c>
      <c r="V1584" t="n">
        <v>0.74</v>
      </c>
      <c r="W1584" t="n">
        <v>1.17</v>
      </c>
      <c r="X1584" t="n">
        <v>0.23</v>
      </c>
      <c r="Y1584" t="n">
        <v>1</v>
      </c>
      <c r="Z1584" t="n">
        <v>10</v>
      </c>
    </row>
    <row r="1585">
      <c r="A1585" t="n">
        <v>8</v>
      </c>
      <c r="B1585" t="n">
        <v>20</v>
      </c>
      <c r="C1585" t="inlineStr">
        <is>
          <t xml:space="preserve">CONCLUIDO	</t>
        </is>
      </c>
      <c r="D1585" t="n">
        <v>11.3389</v>
      </c>
      <c r="E1585" t="n">
        <v>8.82</v>
      </c>
      <c r="F1585" t="n">
        <v>6.92</v>
      </c>
      <c r="G1585" t="n">
        <v>34.62</v>
      </c>
      <c r="H1585" t="n">
        <v>0.97</v>
      </c>
      <c r="I1585" t="n">
        <v>12</v>
      </c>
      <c r="J1585" t="n">
        <v>53.61</v>
      </c>
      <c r="K1585" t="n">
        <v>24.83</v>
      </c>
      <c r="L1585" t="n">
        <v>3</v>
      </c>
      <c r="M1585" t="n">
        <v>0</v>
      </c>
      <c r="N1585" t="n">
        <v>5.78</v>
      </c>
      <c r="O1585" t="n">
        <v>6845.59</v>
      </c>
      <c r="P1585" t="n">
        <v>33.34</v>
      </c>
      <c r="Q1585" t="n">
        <v>204.18</v>
      </c>
      <c r="R1585" t="n">
        <v>28.73</v>
      </c>
      <c r="S1585" t="n">
        <v>17.37</v>
      </c>
      <c r="T1585" t="n">
        <v>3546.19</v>
      </c>
      <c r="U1585" t="n">
        <v>0.6</v>
      </c>
      <c r="V1585" t="n">
        <v>0.74</v>
      </c>
      <c r="W1585" t="n">
        <v>1.17</v>
      </c>
      <c r="X1585" t="n">
        <v>0.23</v>
      </c>
      <c r="Y1585" t="n">
        <v>1</v>
      </c>
      <c r="Z1585" t="n">
        <v>10</v>
      </c>
    </row>
    <row r="1586">
      <c r="A1586" t="n">
        <v>0</v>
      </c>
      <c r="B1586" t="n">
        <v>120</v>
      </c>
      <c r="C1586" t="inlineStr">
        <is>
          <t xml:space="preserve">CONCLUIDO	</t>
        </is>
      </c>
      <c r="D1586" t="n">
        <v>6.2745</v>
      </c>
      <c r="E1586" t="n">
        <v>15.94</v>
      </c>
      <c r="F1586" t="n">
        <v>8.720000000000001</v>
      </c>
      <c r="G1586" t="n">
        <v>5.28</v>
      </c>
      <c r="H1586" t="n">
        <v>0.08</v>
      </c>
      <c r="I1586" t="n">
        <v>99</v>
      </c>
      <c r="J1586" t="n">
        <v>232.68</v>
      </c>
      <c r="K1586" t="n">
        <v>57.72</v>
      </c>
      <c r="L1586" t="n">
        <v>1</v>
      </c>
      <c r="M1586" t="n">
        <v>97</v>
      </c>
      <c r="N1586" t="n">
        <v>53.95</v>
      </c>
      <c r="O1586" t="n">
        <v>28931.02</v>
      </c>
      <c r="P1586" t="n">
        <v>136.51</v>
      </c>
      <c r="Q1586" t="n">
        <v>204.22</v>
      </c>
      <c r="R1586" t="n">
        <v>84.7</v>
      </c>
      <c r="S1586" t="n">
        <v>17.37</v>
      </c>
      <c r="T1586" t="n">
        <v>31099.12</v>
      </c>
      <c r="U1586" t="n">
        <v>0.21</v>
      </c>
      <c r="V1586" t="n">
        <v>0.59</v>
      </c>
      <c r="W1586" t="n">
        <v>1.31</v>
      </c>
      <c r="X1586" t="n">
        <v>2.02</v>
      </c>
      <c r="Y1586" t="n">
        <v>1</v>
      </c>
      <c r="Z1586" t="n">
        <v>10</v>
      </c>
    </row>
    <row r="1587">
      <c r="A1587" t="n">
        <v>1</v>
      </c>
      <c r="B1587" t="n">
        <v>120</v>
      </c>
      <c r="C1587" t="inlineStr">
        <is>
          <t xml:space="preserve">CONCLUIDO	</t>
        </is>
      </c>
      <c r="D1587" t="n">
        <v>6.9678</v>
      </c>
      <c r="E1587" t="n">
        <v>14.35</v>
      </c>
      <c r="F1587" t="n">
        <v>8.23</v>
      </c>
      <c r="G1587" t="n">
        <v>6.58</v>
      </c>
      <c r="H1587" t="n">
        <v>0.1</v>
      </c>
      <c r="I1587" t="n">
        <v>75</v>
      </c>
      <c r="J1587" t="n">
        <v>233.1</v>
      </c>
      <c r="K1587" t="n">
        <v>57.72</v>
      </c>
      <c r="L1587" t="n">
        <v>1.25</v>
      </c>
      <c r="M1587" t="n">
        <v>73</v>
      </c>
      <c r="N1587" t="n">
        <v>54.13</v>
      </c>
      <c r="O1587" t="n">
        <v>28983.75</v>
      </c>
      <c r="P1587" t="n">
        <v>128.66</v>
      </c>
      <c r="Q1587" t="n">
        <v>204.25</v>
      </c>
      <c r="R1587" t="n">
        <v>69.19</v>
      </c>
      <c r="S1587" t="n">
        <v>17.37</v>
      </c>
      <c r="T1587" t="n">
        <v>23461.31</v>
      </c>
      <c r="U1587" t="n">
        <v>0.25</v>
      </c>
      <c r="V1587" t="n">
        <v>0.62</v>
      </c>
      <c r="W1587" t="n">
        <v>1.27</v>
      </c>
      <c r="X1587" t="n">
        <v>1.53</v>
      </c>
      <c r="Y1587" t="n">
        <v>1</v>
      </c>
      <c r="Z1587" t="n">
        <v>10</v>
      </c>
    </row>
    <row r="1588">
      <c r="A1588" t="n">
        <v>2</v>
      </c>
      <c r="B1588" t="n">
        <v>120</v>
      </c>
      <c r="C1588" t="inlineStr">
        <is>
          <t xml:space="preserve">CONCLUIDO	</t>
        </is>
      </c>
      <c r="D1588" t="n">
        <v>7.4988</v>
      </c>
      <c r="E1588" t="n">
        <v>13.34</v>
      </c>
      <c r="F1588" t="n">
        <v>7.89</v>
      </c>
      <c r="G1588" t="n">
        <v>7.89</v>
      </c>
      <c r="H1588" t="n">
        <v>0.11</v>
      </c>
      <c r="I1588" t="n">
        <v>60</v>
      </c>
      <c r="J1588" t="n">
        <v>233.53</v>
      </c>
      <c r="K1588" t="n">
        <v>57.72</v>
      </c>
      <c r="L1588" t="n">
        <v>1.5</v>
      </c>
      <c r="M1588" t="n">
        <v>58</v>
      </c>
      <c r="N1588" t="n">
        <v>54.31</v>
      </c>
      <c r="O1588" t="n">
        <v>29036.54</v>
      </c>
      <c r="P1588" t="n">
        <v>123.3</v>
      </c>
      <c r="Q1588" t="n">
        <v>204.21</v>
      </c>
      <c r="R1588" t="n">
        <v>59.54</v>
      </c>
      <c r="S1588" t="n">
        <v>17.37</v>
      </c>
      <c r="T1588" t="n">
        <v>18712.57</v>
      </c>
      <c r="U1588" t="n">
        <v>0.29</v>
      </c>
      <c r="V1588" t="n">
        <v>0.65</v>
      </c>
      <c r="W1588" t="n">
        <v>1.22</v>
      </c>
      <c r="X1588" t="n">
        <v>1.2</v>
      </c>
      <c r="Y1588" t="n">
        <v>1</v>
      </c>
      <c r="Z1588" t="n">
        <v>10</v>
      </c>
    </row>
    <row r="1589">
      <c r="A1589" t="n">
        <v>3</v>
      </c>
      <c r="B1589" t="n">
        <v>120</v>
      </c>
      <c r="C1589" t="inlineStr">
        <is>
          <t xml:space="preserve">CONCLUIDO	</t>
        </is>
      </c>
      <c r="D1589" t="n">
        <v>7.8421</v>
      </c>
      <c r="E1589" t="n">
        <v>12.75</v>
      </c>
      <c r="F1589" t="n">
        <v>7.72</v>
      </c>
      <c r="G1589" t="n">
        <v>9.08</v>
      </c>
      <c r="H1589" t="n">
        <v>0.13</v>
      </c>
      <c r="I1589" t="n">
        <v>51</v>
      </c>
      <c r="J1589" t="n">
        <v>233.96</v>
      </c>
      <c r="K1589" t="n">
        <v>57.72</v>
      </c>
      <c r="L1589" t="n">
        <v>1.75</v>
      </c>
      <c r="M1589" t="n">
        <v>49</v>
      </c>
      <c r="N1589" t="n">
        <v>54.49</v>
      </c>
      <c r="O1589" t="n">
        <v>29089.39</v>
      </c>
      <c r="P1589" t="n">
        <v>120.48</v>
      </c>
      <c r="Q1589" t="n">
        <v>204.16</v>
      </c>
      <c r="R1589" t="n">
        <v>53.38</v>
      </c>
      <c r="S1589" t="n">
        <v>17.37</v>
      </c>
      <c r="T1589" t="n">
        <v>15674.96</v>
      </c>
      <c r="U1589" t="n">
        <v>0.33</v>
      </c>
      <c r="V1589" t="n">
        <v>0.66</v>
      </c>
      <c r="W1589" t="n">
        <v>1.23</v>
      </c>
      <c r="X1589" t="n">
        <v>1.03</v>
      </c>
      <c r="Y1589" t="n">
        <v>1</v>
      </c>
      <c r="Z1589" t="n">
        <v>10</v>
      </c>
    </row>
    <row r="1590">
      <c r="A1590" t="n">
        <v>4</v>
      </c>
      <c r="B1590" t="n">
        <v>120</v>
      </c>
      <c r="C1590" t="inlineStr">
        <is>
          <t xml:space="preserve">CONCLUIDO	</t>
        </is>
      </c>
      <c r="D1590" t="n">
        <v>8.152699999999999</v>
      </c>
      <c r="E1590" t="n">
        <v>12.27</v>
      </c>
      <c r="F1590" t="n">
        <v>7.55</v>
      </c>
      <c r="G1590" t="n">
        <v>10.3</v>
      </c>
      <c r="H1590" t="n">
        <v>0.15</v>
      </c>
      <c r="I1590" t="n">
        <v>44</v>
      </c>
      <c r="J1590" t="n">
        <v>234.39</v>
      </c>
      <c r="K1590" t="n">
        <v>57.72</v>
      </c>
      <c r="L1590" t="n">
        <v>2</v>
      </c>
      <c r="M1590" t="n">
        <v>42</v>
      </c>
      <c r="N1590" t="n">
        <v>54.67</v>
      </c>
      <c r="O1590" t="n">
        <v>29142.31</v>
      </c>
      <c r="P1590" t="n">
        <v>117.77</v>
      </c>
      <c r="Q1590" t="n">
        <v>204.2</v>
      </c>
      <c r="R1590" t="n">
        <v>48.75</v>
      </c>
      <c r="S1590" t="n">
        <v>17.37</v>
      </c>
      <c r="T1590" t="n">
        <v>13395.76</v>
      </c>
      <c r="U1590" t="n">
        <v>0.36</v>
      </c>
      <c r="V1590" t="n">
        <v>0.68</v>
      </c>
      <c r="W1590" t="n">
        <v>1.2</v>
      </c>
      <c r="X1590" t="n">
        <v>0.86</v>
      </c>
      <c r="Y1590" t="n">
        <v>1</v>
      </c>
      <c r="Z1590" t="n">
        <v>10</v>
      </c>
    </row>
    <row r="1591">
      <c r="A1591" t="n">
        <v>5</v>
      </c>
      <c r="B1591" t="n">
        <v>120</v>
      </c>
      <c r="C1591" t="inlineStr">
        <is>
          <t xml:space="preserve">CONCLUIDO	</t>
        </is>
      </c>
      <c r="D1591" t="n">
        <v>8.4094</v>
      </c>
      <c r="E1591" t="n">
        <v>11.89</v>
      </c>
      <c r="F1591" t="n">
        <v>7.45</v>
      </c>
      <c r="G1591" t="n">
        <v>11.77</v>
      </c>
      <c r="H1591" t="n">
        <v>0.17</v>
      </c>
      <c r="I1591" t="n">
        <v>38</v>
      </c>
      <c r="J1591" t="n">
        <v>234.82</v>
      </c>
      <c r="K1591" t="n">
        <v>57.72</v>
      </c>
      <c r="L1591" t="n">
        <v>2.25</v>
      </c>
      <c r="M1591" t="n">
        <v>36</v>
      </c>
      <c r="N1591" t="n">
        <v>54.85</v>
      </c>
      <c r="O1591" t="n">
        <v>29195.29</v>
      </c>
      <c r="P1591" t="n">
        <v>116.06</v>
      </c>
      <c r="Q1591" t="n">
        <v>204.19</v>
      </c>
      <c r="R1591" t="n">
        <v>45.35</v>
      </c>
      <c r="S1591" t="n">
        <v>17.37</v>
      </c>
      <c r="T1591" t="n">
        <v>11728.06</v>
      </c>
      <c r="U1591" t="n">
        <v>0.38</v>
      </c>
      <c r="V1591" t="n">
        <v>0.6899999999999999</v>
      </c>
      <c r="W1591" t="n">
        <v>1.2</v>
      </c>
      <c r="X1591" t="n">
        <v>0.76</v>
      </c>
      <c r="Y1591" t="n">
        <v>1</v>
      </c>
      <c r="Z1591" t="n">
        <v>10</v>
      </c>
    </row>
    <row r="1592">
      <c r="A1592" t="n">
        <v>6</v>
      </c>
      <c r="B1592" t="n">
        <v>120</v>
      </c>
      <c r="C1592" t="inlineStr">
        <is>
          <t xml:space="preserve">CONCLUIDO	</t>
        </is>
      </c>
      <c r="D1592" t="n">
        <v>8.6174</v>
      </c>
      <c r="E1592" t="n">
        <v>11.6</v>
      </c>
      <c r="F1592" t="n">
        <v>7.35</v>
      </c>
      <c r="G1592" t="n">
        <v>12.96</v>
      </c>
      <c r="H1592" t="n">
        <v>0.19</v>
      </c>
      <c r="I1592" t="n">
        <v>34</v>
      </c>
      <c r="J1592" t="n">
        <v>235.25</v>
      </c>
      <c r="K1592" t="n">
        <v>57.72</v>
      </c>
      <c r="L1592" t="n">
        <v>2.5</v>
      </c>
      <c r="M1592" t="n">
        <v>32</v>
      </c>
      <c r="N1592" t="n">
        <v>55.03</v>
      </c>
      <c r="O1592" t="n">
        <v>29248.33</v>
      </c>
      <c r="P1592" t="n">
        <v>114.32</v>
      </c>
      <c r="Q1592" t="n">
        <v>204.2</v>
      </c>
      <c r="R1592" t="n">
        <v>42.46</v>
      </c>
      <c r="S1592" t="n">
        <v>17.37</v>
      </c>
      <c r="T1592" t="n">
        <v>10301.36</v>
      </c>
      <c r="U1592" t="n">
        <v>0.41</v>
      </c>
      <c r="V1592" t="n">
        <v>0.7</v>
      </c>
      <c r="W1592" t="n">
        <v>1.18</v>
      </c>
      <c r="X1592" t="n">
        <v>0.66</v>
      </c>
      <c r="Y1592" t="n">
        <v>1</v>
      </c>
      <c r="Z1592" t="n">
        <v>10</v>
      </c>
    </row>
    <row r="1593">
      <c r="A1593" t="n">
        <v>7</v>
      </c>
      <c r="B1593" t="n">
        <v>120</v>
      </c>
      <c r="C1593" t="inlineStr">
        <is>
          <t xml:space="preserve">CONCLUIDO	</t>
        </is>
      </c>
      <c r="D1593" t="n">
        <v>8.773199999999999</v>
      </c>
      <c r="E1593" t="n">
        <v>11.4</v>
      </c>
      <c r="F1593" t="n">
        <v>7.28</v>
      </c>
      <c r="G1593" t="n">
        <v>14.08</v>
      </c>
      <c r="H1593" t="n">
        <v>0.21</v>
      </c>
      <c r="I1593" t="n">
        <v>31</v>
      </c>
      <c r="J1593" t="n">
        <v>235.68</v>
      </c>
      <c r="K1593" t="n">
        <v>57.72</v>
      </c>
      <c r="L1593" t="n">
        <v>2.75</v>
      </c>
      <c r="M1593" t="n">
        <v>29</v>
      </c>
      <c r="N1593" t="n">
        <v>55.21</v>
      </c>
      <c r="O1593" t="n">
        <v>29301.44</v>
      </c>
      <c r="P1593" t="n">
        <v>113.13</v>
      </c>
      <c r="Q1593" t="n">
        <v>204.15</v>
      </c>
      <c r="R1593" t="n">
        <v>40.09</v>
      </c>
      <c r="S1593" t="n">
        <v>17.37</v>
      </c>
      <c r="T1593" t="n">
        <v>9132.280000000001</v>
      </c>
      <c r="U1593" t="n">
        <v>0.43</v>
      </c>
      <c r="V1593" t="n">
        <v>0.7</v>
      </c>
      <c r="W1593" t="n">
        <v>1.18</v>
      </c>
      <c r="X1593" t="n">
        <v>0.58</v>
      </c>
      <c r="Y1593" t="n">
        <v>1</v>
      </c>
      <c r="Z1593" t="n">
        <v>10</v>
      </c>
    </row>
    <row r="1594">
      <c r="A1594" t="n">
        <v>8</v>
      </c>
      <c r="B1594" t="n">
        <v>120</v>
      </c>
      <c r="C1594" t="inlineStr">
        <is>
          <t xml:space="preserve">CONCLUIDO	</t>
        </is>
      </c>
      <c r="D1594" t="n">
        <v>8.916399999999999</v>
      </c>
      <c r="E1594" t="n">
        <v>11.22</v>
      </c>
      <c r="F1594" t="n">
        <v>7.23</v>
      </c>
      <c r="G1594" t="n">
        <v>15.49</v>
      </c>
      <c r="H1594" t="n">
        <v>0.23</v>
      </c>
      <c r="I1594" t="n">
        <v>28</v>
      </c>
      <c r="J1594" t="n">
        <v>236.11</v>
      </c>
      <c r="K1594" t="n">
        <v>57.72</v>
      </c>
      <c r="L1594" t="n">
        <v>3</v>
      </c>
      <c r="M1594" t="n">
        <v>26</v>
      </c>
      <c r="N1594" t="n">
        <v>55.39</v>
      </c>
      <c r="O1594" t="n">
        <v>29354.61</v>
      </c>
      <c r="P1594" t="n">
        <v>112.27</v>
      </c>
      <c r="Q1594" t="n">
        <v>204.15</v>
      </c>
      <c r="R1594" t="n">
        <v>38.69</v>
      </c>
      <c r="S1594" t="n">
        <v>17.37</v>
      </c>
      <c r="T1594" t="n">
        <v>8449.280000000001</v>
      </c>
      <c r="U1594" t="n">
        <v>0.45</v>
      </c>
      <c r="V1594" t="n">
        <v>0.71</v>
      </c>
      <c r="W1594" t="n">
        <v>1.18</v>
      </c>
      <c r="X1594" t="n">
        <v>0.54</v>
      </c>
      <c r="Y1594" t="n">
        <v>1</v>
      </c>
      <c r="Z1594" t="n">
        <v>10</v>
      </c>
    </row>
    <row r="1595">
      <c r="A1595" t="n">
        <v>9</v>
      </c>
      <c r="B1595" t="n">
        <v>120</v>
      </c>
      <c r="C1595" t="inlineStr">
        <is>
          <t xml:space="preserve">CONCLUIDO	</t>
        </is>
      </c>
      <c r="D1595" t="n">
        <v>9.0192</v>
      </c>
      <c r="E1595" t="n">
        <v>11.09</v>
      </c>
      <c r="F1595" t="n">
        <v>7.19</v>
      </c>
      <c r="G1595" t="n">
        <v>16.6</v>
      </c>
      <c r="H1595" t="n">
        <v>0.24</v>
      </c>
      <c r="I1595" t="n">
        <v>26</v>
      </c>
      <c r="J1595" t="n">
        <v>236.54</v>
      </c>
      <c r="K1595" t="n">
        <v>57.72</v>
      </c>
      <c r="L1595" t="n">
        <v>3.25</v>
      </c>
      <c r="M1595" t="n">
        <v>24</v>
      </c>
      <c r="N1595" t="n">
        <v>55.57</v>
      </c>
      <c r="O1595" t="n">
        <v>29407.85</v>
      </c>
      <c r="P1595" t="n">
        <v>111.66</v>
      </c>
      <c r="Q1595" t="n">
        <v>204.14</v>
      </c>
      <c r="R1595" t="n">
        <v>37.59</v>
      </c>
      <c r="S1595" t="n">
        <v>17.37</v>
      </c>
      <c r="T1595" t="n">
        <v>7907.9</v>
      </c>
      <c r="U1595" t="n">
        <v>0.46</v>
      </c>
      <c r="V1595" t="n">
        <v>0.71</v>
      </c>
      <c r="W1595" t="n">
        <v>1.18</v>
      </c>
      <c r="X1595" t="n">
        <v>0.5</v>
      </c>
      <c r="Y1595" t="n">
        <v>1</v>
      </c>
      <c r="Z1595" t="n">
        <v>10</v>
      </c>
    </row>
    <row r="1596">
      <c r="A1596" t="n">
        <v>10</v>
      </c>
      <c r="B1596" t="n">
        <v>120</v>
      </c>
      <c r="C1596" t="inlineStr">
        <is>
          <t xml:space="preserve">CONCLUIDO	</t>
        </is>
      </c>
      <c r="D1596" t="n">
        <v>9.115500000000001</v>
      </c>
      <c r="E1596" t="n">
        <v>10.97</v>
      </c>
      <c r="F1596" t="n">
        <v>7.17</v>
      </c>
      <c r="G1596" t="n">
        <v>17.92</v>
      </c>
      <c r="H1596" t="n">
        <v>0.26</v>
      </c>
      <c r="I1596" t="n">
        <v>24</v>
      </c>
      <c r="J1596" t="n">
        <v>236.98</v>
      </c>
      <c r="K1596" t="n">
        <v>57.72</v>
      </c>
      <c r="L1596" t="n">
        <v>3.5</v>
      </c>
      <c r="M1596" t="n">
        <v>22</v>
      </c>
      <c r="N1596" t="n">
        <v>55.75</v>
      </c>
      <c r="O1596" t="n">
        <v>29461.15</v>
      </c>
      <c r="P1596" t="n">
        <v>111.13</v>
      </c>
      <c r="Q1596" t="n">
        <v>204.16</v>
      </c>
      <c r="R1596" t="n">
        <v>36.52</v>
      </c>
      <c r="S1596" t="n">
        <v>17.37</v>
      </c>
      <c r="T1596" t="n">
        <v>7382.18</v>
      </c>
      <c r="U1596" t="n">
        <v>0.48</v>
      </c>
      <c r="V1596" t="n">
        <v>0.71</v>
      </c>
      <c r="W1596" t="n">
        <v>1.18</v>
      </c>
      <c r="X1596" t="n">
        <v>0.48</v>
      </c>
      <c r="Y1596" t="n">
        <v>1</v>
      </c>
      <c r="Z1596" t="n">
        <v>10</v>
      </c>
    </row>
    <row r="1597">
      <c r="A1597" t="n">
        <v>11</v>
      </c>
      <c r="B1597" t="n">
        <v>120</v>
      </c>
      <c r="C1597" t="inlineStr">
        <is>
          <t xml:space="preserve">CONCLUIDO	</t>
        </is>
      </c>
      <c r="D1597" t="n">
        <v>9.24</v>
      </c>
      <c r="E1597" t="n">
        <v>10.82</v>
      </c>
      <c r="F1597" t="n">
        <v>7.11</v>
      </c>
      <c r="G1597" t="n">
        <v>19.39</v>
      </c>
      <c r="H1597" t="n">
        <v>0.28</v>
      </c>
      <c r="I1597" t="n">
        <v>22</v>
      </c>
      <c r="J1597" t="n">
        <v>237.41</v>
      </c>
      <c r="K1597" t="n">
        <v>57.72</v>
      </c>
      <c r="L1597" t="n">
        <v>3.75</v>
      </c>
      <c r="M1597" t="n">
        <v>20</v>
      </c>
      <c r="N1597" t="n">
        <v>55.93</v>
      </c>
      <c r="O1597" t="n">
        <v>29514.51</v>
      </c>
      <c r="P1597" t="n">
        <v>110.1</v>
      </c>
      <c r="Q1597" t="n">
        <v>204.2</v>
      </c>
      <c r="R1597" t="n">
        <v>34.91</v>
      </c>
      <c r="S1597" t="n">
        <v>17.37</v>
      </c>
      <c r="T1597" t="n">
        <v>6588.02</v>
      </c>
      <c r="U1597" t="n">
        <v>0.5</v>
      </c>
      <c r="V1597" t="n">
        <v>0.72</v>
      </c>
      <c r="W1597" t="n">
        <v>1.17</v>
      </c>
      <c r="X1597" t="n">
        <v>0.42</v>
      </c>
      <c r="Y1597" t="n">
        <v>1</v>
      </c>
      <c r="Z1597" t="n">
        <v>10</v>
      </c>
    </row>
    <row r="1598">
      <c r="A1598" t="n">
        <v>12</v>
      </c>
      <c r="B1598" t="n">
        <v>120</v>
      </c>
      <c r="C1598" t="inlineStr">
        <is>
          <t xml:space="preserve">CONCLUIDO	</t>
        </is>
      </c>
      <c r="D1598" t="n">
        <v>9.296099999999999</v>
      </c>
      <c r="E1598" t="n">
        <v>10.76</v>
      </c>
      <c r="F1598" t="n">
        <v>7.09</v>
      </c>
      <c r="G1598" t="n">
        <v>20.26</v>
      </c>
      <c r="H1598" t="n">
        <v>0.3</v>
      </c>
      <c r="I1598" t="n">
        <v>21</v>
      </c>
      <c r="J1598" t="n">
        <v>237.84</v>
      </c>
      <c r="K1598" t="n">
        <v>57.72</v>
      </c>
      <c r="L1598" t="n">
        <v>4</v>
      </c>
      <c r="M1598" t="n">
        <v>19</v>
      </c>
      <c r="N1598" t="n">
        <v>56.12</v>
      </c>
      <c r="O1598" t="n">
        <v>29567.95</v>
      </c>
      <c r="P1598" t="n">
        <v>109.7</v>
      </c>
      <c r="Q1598" t="n">
        <v>204.15</v>
      </c>
      <c r="R1598" t="n">
        <v>34.29</v>
      </c>
      <c r="S1598" t="n">
        <v>17.37</v>
      </c>
      <c r="T1598" t="n">
        <v>6281.34</v>
      </c>
      <c r="U1598" t="n">
        <v>0.51</v>
      </c>
      <c r="V1598" t="n">
        <v>0.72</v>
      </c>
      <c r="W1598" t="n">
        <v>1.17</v>
      </c>
      <c r="X1598" t="n">
        <v>0.4</v>
      </c>
      <c r="Y1598" t="n">
        <v>1</v>
      </c>
      <c r="Z1598" t="n">
        <v>10</v>
      </c>
    </row>
    <row r="1599">
      <c r="A1599" t="n">
        <v>13</v>
      </c>
      <c r="B1599" t="n">
        <v>120</v>
      </c>
      <c r="C1599" t="inlineStr">
        <is>
          <t xml:space="preserve">CONCLUIDO	</t>
        </is>
      </c>
      <c r="D1599" t="n">
        <v>9.3497</v>
      </c>
      <c r="E1599" t="n">
        <v>10.7</v>
      </c>
      <c r="F1599" t="n">
        <v>7.08</v>
      </c>
      <c r="G1599" t="n">
        <v>21.23</v>
      </c>
      <c r="H1599" t="n">
        <v>0.32</v>
      </c>
      <c r="I1599" t="n">
        <v>20</v>
      </c>
      <c r="J1599" t="n">
        <v>238.28</v>
      </c>
      <c r="K1599" t="n">
        <v>57.72</v>
      </c>
      <c r="L1599" t="n">
        <v>4.25</v>
      </c>
      <c r="M1599" t="n">
        <v>18</v>
      </c>
      <c r="N1599" t="n">
        <v>56.3</v>
      </c>
      <c r="O1599" t="n">
        <v>29621.44</v>
      </c>
      <c r="P1599" t="n">
        <v>109.35</v>
      </c>
      <c r="Q1599" t="n">
        <v>204.15</v>
      </c>
      <c r="R1599" t="n">
        <v>33.77</v>
      </c>
      <c r="S1599" t="n">
        <v>17.37</v>
      </c>
      <c r="T1599" t="n">
        <v>6027.91</v>
      </c>
      <c r="U1599" t="n">
        <v>0.51</v>
      </c>
      <c r="V1599" t="n">
        <v>0.72</v>
      </c>
      <c r="W1599" t="n">
        <v>1.17</v>
      </c>
      <c r="X1599" t="n">
        <v>0.38</v>
      </c>
      <c r="Y1599" t="n">
        <v>1</v>
      </c>
      <c r="Z1599" t="n">
        <v>10</v>
      </c>
    </row>
    <row r="1600">
      <c r="A1600" t="n">
        <v>14</v>
      </c>
      <c r="B1600" t="n">
        <v>120</v>
      </c>
      <c r="C1600" t="inlineStr">
        <is>
          <t xml:space="preserve">CONCLUIDO	</t>
        </is>
      </c>
      <c r="D1600" t="n">
        <v>9.402699999999999</v>
      </c>
      <c r="E1600" t="n">
        <v>10.64</v>
      </c>
      <c r="F1600" t="n">
        <v>7.06</v>
      </c>
      <c r="G1600" t="n">
        <v>22.3</v>
      </c>
      <c r="H1600" t="n">
        <v>0.34</v>
      </c>
      <c r="I1600" t="n">
        <v>19</v>
      </c>
      <c r="J1600" t="n">
        <v>238.71</v>
      </c>
      <c r="K1600" t="n">
        <v>57.72</v>
      </c>
      <c r="L1600" t="n">
        <v>4.5</v>
      </c>
      <c r="M1600" t="n">
        <v>17</v>
      </c>
      <c r="N1600" t="n">
        <v>56.49</v>
      </c>
      <c r="O1600" t="n">
        <v>29675.01</v>
      </c>
      <c r="P1600" t="n">
        <v>109.03</v>
      </c>
      <c r="Q1600" t="n">
        <v>204.15</v>
      </c>
      <c r="R1600" t="n">
        <v>33.25</v>
      </c>
      <c r="S1600" t="n">
        <v>17.37</v>
      </c>
      <c r="T1600" t="n">
        <v>5774.07</v>
      </c>
      <c r="U1600" t="n">
        <v>0.52</v>
      </c>
      <c r="V1600" t="n">
        <v>0.72</v>
      </c>
      <c r="W1600" t="n">
        <v>1.17</v>
      </c>
      <c r="X1600" t="n">
        <v>0.37</v>
      </c>
      <c r="Y1600" t="n">
        <v>1</v>
      </c>
      <c r="Z1600" t="n">
        <v>10</v>
      </c>
    </row>
    <row r="1601">
      <c r="A1601" t="n">
        <v>15</v>
      </c>
      <c r="B1601" t="n">
        <v>120</v>
      </c>
      <c r="C1601" t="inlineStr">
        <is>
          <t xml:space="preserve">CONCLUIDO	</t>
        </is>
      </c>
      <c r="D1601" t="n">
        <v>9.4642</v>
      </c>
      <c r="E1601" t="n">
        <v>10.57</v>
      </c>
      <c r="F1601" t="n">
        <v>7.04</v>
      </c>
      <c r="G1601" t="n">
        <v>23.46</v>
      </c>
      <c r="H1601" t="n">
        <v>0.35</v>
      </c>
      <c r="I1601" t="n">
        <v>18</v>
      </c>
      <c r="J1601" t="n">
        <v>239.14</v>
      </c>
      <c r="K1601" t="n">
        <v>57.72</v>
      </c>
      <c r="L1601" t="n">
        <v>4.75</v>
      </c>
      <c r="M1601" t="n">
        <v>16</v>
      </c>
      <c r="N1601" t="n">
        <v>56.67</v>
      </c>
      <c r="O1601" t="n">
        <v>29728.63</v>
      </c>
      <c r="P1601" t="n">
        <v>108.48</v>
      </c>
      <c r="Q1601" t="n">
        <v>204.21</v>
      </c>
      <c r="R1601" t="n">
        <v>32.43</v>
      </c>
      <c r="S1601" t="n">
        <v>17.37</v>
      </c>
      <c r="T1601" t="n">
        <v>5368.9</v>
      </c>
      <c r="U1601" t="n">
        <v>0.54</v>
      </c>
      <c r="V1601" t="n">
        <v>0.73</v>
      </c>
      <c r="W1601" t="n">
        <v>1.17</v>
      </c>
      <c r="X1601" t="n">
        <v>0.34</v>
      </c>
      <c r="Y1601" t="n">
        <v>1</v>
      </c>
      <c r="Z1601" t="n">
        <v>10</v>
      </c>
    </row>
    <row r="1602">
      <c r="A1602" t="n">
        <v>16</v>
      </c>
      <c r="B1602" t="n">
        <v>120</v>
      </c>
      <c r="C1602" t="inlineStr">
        <is>
          <t xml:space="preserve">CONCLUIDO	</t>
        </is>
      </c>
      <c r="D1602" t="n">
        <v>9.5105</v>
      </c>
      <c r="E1602" t="n">
        <v>10.51</v>
      </c>
      <c r="F1602" t="n">
        <v>7.03</v>
      </c>
      <c r="G1602" t="n">
        <v>24.82</v>
      </c>
      <c r="H1602" t="n">
        <v>0.37</v>
      </c>
      <c r="I1602" t="n">
        <v>17</v>
      </c>
      <c r="J1602" t="n">
        <v>239.58</v>
      </c>
      <c r="K1602" t="n">
        <v>57.72</v>
      </c>
      <c r="L1602" t="n">
        <v>5</v>
      </c>
      <c r="M1602" t="n">
        <v>15</v>
      </c>
      <c r="N1602" t="n">
        <v>56.86</v>
      </c>
      <c r="O1602" t="n">
        <v>29782.33</v>
      </c>
      <c r="P1602" t="n">
        <v>108.4</v>
      </c>
      <c r="Q1602" t="n">
        <v>204.17</v>
      </c>
      <c r="R1602" t="n">
        <v>32.34</v>
      </c>
      <c r="S1602" t="n">
        <v>17.37</v>
      </c>
      <c r="T1602" t="n">
        <v>5327.82</v>
      </c>
      <c r="U1602" t="n">
        <v>0.54</v>
      </c>
      <c r="V1602" t="n">
        <v>0.73</v>
      </c>
      <c r="W1602" t="n">
        <v>1.17</v>
      </c>
      <c r="X1602" t="n">
        <v>0.34</v>
      </c>
      <c r="Y1602" t="n">
        <v>1</v>
      </c>
      <c r="Z1602" t="n">
        <v>10</v>
      </c>
    </row>
    <row r="1603">
      <c r="A1603" t="n">
        <v>17</v>
      </c>
      <c r="B1603" t="n">
        <v>120</v>
      </c>
      <c r="C1603" t="inlineStr">
        <is>
          <t xml:space="preserve">CONCLUIDO	</t>
        </is>
      </c>
      <c r="D1603" t="n">
        <v>9.59</v>
      </c>
      <c r="E1603" t="n">
        <v>10.43</v>
      </c>
      <c r="F1603" t="n">
        <v>6.99</v>
      </c>
      <c r="G1603" t="n">
        <v>26.21</v>
      </c>
      <c r="H1603" t="n">
        <v>0.39</v>
      </c>
      <c r="I1603" t="n">
        <v>16</v>
      </c>
      <c r="J1603" t="n">
        <v>240.02</v>
      </c>
      <c r="K1603" t="n">
        <v>57.72</v>
      </c>
      <c r="L1603" t="n">
        <v>5.25</v>
      </c>
      <c r="M1603" t="n">
        <v>14</v>
      </c>
      <c r="N1603" t="n">
        <v>57.04</v>
      </c>
      <c r="O1603" t="n">
        <v>29836.09</v>
      </c>
      <c r="P1603" t="n">
        <v>107.6</v>
      </c>
      <c r="Q1603" t="n">
        <v>204.14</v>
      </c>
      <c r="R1603" t="n">
        <v>31.15</v>
      </c>
      <c r="S1603" t="n">
        <v>17.37</v>
      </c>
      <c r="T1603" t="n">
        <v>4738.61</v>
      </c>
      <c r="U1603" t="n">
        <v>0.5600000000000001</v>
      </c>
      <c r="V1603" t="n">
        <v>0.73</v>
      </c>
      <c r="W1603" t="n">
        <v>1.16</v>
      </c>
      <c r="X1603" t="n">
        <v>0.3</v>
      </c>
      <c r="Y1603" t="n">
        <v>1</v>
      </c>
      <c r="Z1603" t="n">
        <v>10</v>
      </c>
    </row>
    <row r="1604">
      <c r="A1604" t="n">
        <v>18</v>
      </c>
      <c r="B1604" t="n">
        <v>120</v>
      </c>
      <c r="C1604" t="inlineStr">
        <is>
          <t xml:space="preserve">CONCLUIDO	</t>
        </is>
      </c>
      <c r="D1604" t="n">
        <v>9.634399999999999</v>
      </c>
      <c r="E1604" t="n">
        <v>10.38</v>
      </c>
      <c r="F1604" t="n">
        <v>6.99</v>
      </c>
      <c r="G1604" t="n">
        <v>27.95</v>
      </c>
      <c r="H1604" t="n">
        <v>0.41</v>
      </c>
      <c r="I1604" t="n">
        <v>15</v>
      </c>
      <c r="J1604" t="n">
        <v>240.45</v>
      </c>
      <c r="K1604" t="n">
        <v>57.72</v>
      </c>
      <c r="L1604" t="n">
        <v>5.5</v>
      </c>
      <c r="M1604" t="n">
        <v>13</v>
      </c>
      <c r="N1604" t="n">
        <v>57.23</v>
      </c>
      <c r="O1604" t="n">
        <v>29890.04</v>
      </c>
      <c r="P1604" t="n">
        <v>107.39</v>
      </c>
      <c r="Q1604" t="n">
        <v>204.17</v>
      </c>
      <c r="R1604" t="n">
        <v>31.21</v>
      </c>
      <c r="S1604" t="n">
        <v>17.37</v>
      </c>
      <c r="T1604" t="n">
        <v>4773.44</v>
      </c>
      <c r="U1604" t="n">
        <v>0.5600000000000001</v>
      </c>
      <c r="V1604" t="n">
        <v>0.73</v>
      </c>
      <c r="W1604" t="n">
        <v>1.16</v>
      </c>
      <c r="X1604" t="n">
        <v>0.3</v>
      </c>
      <c r="Y1604" t="n">
        <v>1</v>
      </c>
      <c r="Z1604" t="n">
        <v>10</v>
      </c>
    </row>
    <row r="1605">
      <c r="A1605" t="n">
        <v>19</v>
      </c>
      <c r="B1605" t="n">
        <v>120</v>
      </c>
      <c r="C1605" t="inlineStr">
        <is>
          <t xml:space="preserve">CONCLUIDO	</t>
        </is>
      </c>
      <c r="D1605" t="n">
        <v>9.655099999999999</v>
      </c>
      <c r="E1605" t="n">
        <v>10.36</v>
      </c>
      <c r="F1605" t="n">
        <v>6.96</v>
      </c>
      <c r="G1605" t="n">
        <v>27.86</v>
      </c>
      <c r="H1605" t="n">
        <v>0.42</v>
      </c>
      <c r="I1605" t="n">
        <v>15</v>
      </c>
      <c r="J1605" t="n">
        <v>240.89</v>
      </c>
      <c r="K1605" t="n">
        <v>57.72</v>
      </c>
      <c r="L1605" t="n">
        <v>5.75</v>
      </c>
      <c r="M1605" t="n">
        <v>13</v>
      </c>
      <c r="N1605" t="n">
        <v>57.42</v>
      </c>
      <c r="O1605" t="n">
        <v>29943.94</v>
      </c>
      <c r="P1605" t="n">
        <v>107.01</v>
      </c>
      <c r="Q1605" t="n">
        <v>204.15</v>
      </c>
      <c r="R1605" t="n">
        <v>30.35</v>
      </c>
      <c r="S1605" t="n">
        <v>17.37</v>
      </c>
      <c r="T1605" t="n">
        <v>4344.58</v>
      </c>
      <c r="U1605" t="n">
        <v>0.57</v>
      </c>
      <c r="V1605" t="n">
        <v>0.73</v>
      </c>
      <c r="W1605" t="n">
        <v>1.16</v>
      </c>
      <c r="X1605" t="n">
        <v>0.27</v>
      </c>
      <c r="Y1605" t="n">
        <v>1</v>
      </c>
      <c r="Z1605" t="n">
        <v>10</v>
      </c>
    </row>
    <row r="1606">
      <c r="A1606" t="n">
        <v>20</v>
      </c>
      <c r="B1606" t="n">
        <v>120</v>
      </c>
      <c r="C1606" t="inlineStr">
        <is>
          <t xml:space="preserve">CONCLUIDO	</t>
        </is>
      </c>
      <c r="D1606" t="n">
        <v>9.706899999999999</v>
      </c>
      <c r="E1606" t="n">
        <v>10.3</v>
      </c>
      <c r="F1606" t="n">
        <v>6.96</v>
      </c>
      <c r="G1606" t="n">
        <v>29.81</v>
      </c>
      <c r="H1606" t="n">
        <v>0.44</v>
      </c>
      <c r="I1606" t="n">
        <v>14</v>
      </c>
      <c r="J1606" t="n">
        <v>241.33</v>
      </c>
      <c r="K1606" t="n">
        <v>57.72</v>
      </c>
      <c r="L1606" t="n">
        <v>6</v>
      </c>
      <c r="M1606" t="n">
        <v>12</v>
      </c>
      <c r="N1606" t="n">
        <v>57.6</v>
      </c>
      <c r="O1606" t="n">
        <v>29997.9</v>
      </c>
      <c r="P1606" t="n">
        <v>106.76</v>
      </c>
      <c r="Q1606" t="n">
        <v>204.14</v>
      </c>
      <c r="R1606" t="n">
        <v>29.97</v>
      </c>
      <c r="S1606" t="n">
        <v>17.37</v>
      </c>
      <c r="T1606" t="n">
        <v>4155.58</v>
      </c>
      <c r="U1606" t="n">
        <v>0.58</v>
      </c>
      <c r="V1606" t="n">
        <v>0.73</v>
      </c>
      <c r="W1606" t="n">
        <v>1.16</v>
      </c>
      <c r="X1606" t="n">
        <v>0.26</v>
      </c>
      <c r="Y1606" t="n">
        <v>1</v>
      </c>
      <c r="Z1606" t="n">
        <v>10</v>
      </c>
    </row>
    <row r="1607">
      <c r="A1607" t="n">
        <v>21</v>
      </c>
      <c r="B1607" t="n">
        <v>120</v>
      </c>
      <c r="C1607" t="inlineStr">
        <is>
          <t xml:space="preserve">CONCLUIDO	</t>
        </is>
      </c>
      <c r="D1607" t="n">
        <v>9.7082</v>
      </c>
      <c r="E1607" t="n">
        <v>10.3</v>
      </c>
      <c r="F1607" t="n">
        <v>6.95</v>
      </c>
      <c r="G1607" t="n">
        <v>29.8</v>
      </c>
      <c r="H1607" t="n">
        <v>0.46</v>
      </c>
      <c r="I1607" t="n">
        <v>14</v>
      </c>
      <c r="J1607" t="n">
        <v>241.77</v>
      </c>
      <c r="K1607" t="n">
        <v>57.72</v>
      </c>
      <c r="L1607" t="n">
        <v>6.25</v>
      </c>
      <c r="M1607" t="n">
        <v>12</v>
      </c>
      <c r="N1607" t="n">
        <v>57.79</v>
      </c>
      <c r="O1607" t="n">
        <v>30051.93</v>
      </c>
      <c r="P1607" t="n">
        <v>106.64</v>
      </c>
      <c r="Q1607" t="n">
        <v>204.15</v>
      </c>
      <c r="R1607" t="n">
        <v>29.94</v>
      </c>
      <c r="S1607" t="n">
        <v>17.37</v>
      </c>
      <c r="T1607" t="n">
        <v>4140.74</v>
      </c>
      <c r="U1607" t="n">
        <v>0.58</v>
      </c>
      <c r="V1607" t="n">
        <v>0.73</v>
      </c>
      <c r="W1607" t="n">
        <v>1.16</v>
      </c>
      <c r="X1607" t="n">
        <v>0.26</v>
      </c>
      <c r="Y1607" t="n">
        <v>1</v>
      </c>
      <c r="Z1607" t="n">
        <v>10</v>
      </c>
    </row>
    <row r="1608">
      <c r="A1608" t="n">
        <v>22</v>
      </c>
      <c r="B1608" t="n">
        <v>120</v>
      </c>
      <c r="C1608" t="inlineStr">
        <is>
          <t xml:space="preserve">CONCLUIDO	</t>
        </is>
      </c>
      <c r="D1608" t="n">
        <v>9.774900000000001</v>
      </c>
      <c r="E1608" t="n">
        <v>10.23</v>
      </c>
      <c r="F1608" t="n">
        <v>6.93</v>
      </c>
      <c r="G1608" t="n">
        <v>31.98</v>
      </c>
      <c r="H1608" t="n">
        <v>0.48</v>
      </c>
      <c r="I1608" t="n">
        <v>13</v>
      </c>
      <c r="J1608" t="n">
        <v>242.2</v>
      </c>
      <c r="K1608" t="n">
        <v>57.72</v>
      </c>
      <c r="L1608" t="n">
        <v>6.5</v>
      </c>
      <c r="M1608" t="n">
        <v>11</v>
      </c>
      <c r="N1608" t="n">
        <v>57.98</v>
      </c>
      <c r="O1608" t="n">
        <v>30106.03</v>
      </c>
      <c r="P1608" t="n">
        <v>106.16</v>
      </c>
      <c r="Q1608" t="n">
        <v>204.16</v>
      </c>
      <c r="R1608" t="n">
        <v>29.29</v>
      </c>
      <c r="S1608" t="n">
        <v>17.37</v>
      </c>
      <c r="T1608" t="n">
        <v>3823.89</v>
      </c>
      <c r="U1608" t="n">
        <v>0.59</v>
      </c>
      <c r="V1608" t="n">
        <v>0.74</v>
      </c>
      <c r="W1608" t="n">
        <v>1.16</v>
      </c>
      <c r="X1608" t="n">
        <v>0.24</v>
      </c>
      <c r="Y1608" t="n">
        <v>1</v>
      </c>
      <c r="Z1608" t="n">
        <v>10</v>
      </c>
    </row>
    <row r="1609">
      <c r="A1609" t="n">
        <v>23</v>
      </c>
      <c r="B1609" t="n">
        <v>120</v>
      </c>
      <c r="C1609" t="inlineStr">
        <is>
          <t xml:space="preserve">CONCLUIDO	</t>
        </is>
      </c>
      <c r="D1609" t="n">
        <v>9.7662</v>
      </c>
      <c r="E1609" t="n">
        <v>10.24</v>
      </c>
      <c r="F1609" t="n">
        <v>6.94</v>
      </c>
      <c r="G1609" t="n">
        <v>32.02</v>
      </c>
      <c r="H1609" t="n">
        <v>0.49</v>
      </c>
      <c r="I1609" t="n">
        <v>13</v>
      </c>
      <c r="J1609" t="n">
        <v>242.64</v>
      </c>
      <c r="K1609" t="n">
        <v>57.72</v>
      </c>
      <c r="L1609" t="n">
        <v>6.75</v>
      </c>
      <c r="M1609" t="n">
        <v>11</v>
      </c>
      <c r="N1609" t="n">
        <v>58.17</v>
      </c>
      <c r="O1609" t="n">
        <v>30160.2</v>
      </c>
      <c r="P1609" t="n">
        <v>106.23</v>
      </c>
      <c r="Q1609" t="n">
        <v>204.16</v>
      </c>
      <c r="R1609" t="n">
        <v>29.39</v>
      </c>
      <c r="S1609" t="n">
        <v>17.37</v>
      </c>
      <c r="T1609" t="n">
        <v>3872.8</v>
      </c>
      <c r="U1609" t="n">
        <v>0.59</v>
      </c>
      <c r="V1609" t="n">
        <v>0.74</v>
      </c>
      <c r="W1609" t="n">
        <v>1.16</v>
      </c>
      <c r="X1609" t="n">
        <v>0.25</v>
      </c>
      <c r="Y1609" t="n">
        <v>1</v>
      </c>
      <c r="Z1609" t="n">
        <v>10</v>
      </c>
    </row>
    <row r="1610">
      <c r="A1610" t="n">
        <v>24</v>
      </c>
      <c r="B1610" t="n">
        <v>120</v>
      </c>
      <c r="C1610" t="inlineStr">
        <is>
          <t xml:space="preserve">CONCLUIDO	</t>
        </is>
      </c>
      <c r="D1610" t="n">
        <v>9.830399999999999</v>
      </c>
      <c r="E1610" t="n">
        <v>10.17</v>
      </c>
      <c r="F1610" t="n">
        <v>6.92</v>
      </c>
      <c r="G1610" t="n">
        <v>34.58</v>
      </c>
      <c r="H1610" t="n">
        <v>0.51</v>
      </c>
      <c r="I1610" t="n">
        <v>12</v>
      </c>
      <c r="J1610" t="n">
        <v>243.08</v>
      </c>
      <c r="K1610" t="n">
        <v>57.72</v>
      </c>
      <c r="L1610" t="n">
        <v>7</v>
      </c>
      <c r="M1610" t="n">
        <v>10</v>
      </c>
      <c r="N1610" t="n">
        <v>58.36</v>
      </c>
      <c r="O1610" t="n">
        <v>30214.44</v>
      </c>
      <c r="P1610" t="n">
        <v>105.8</v>
      </c>
      <c r="Q1610" t="n">
        <v>204.14</v>
      </c>
      <c r="R1610" t="n">
        <v>28.93</v>
      </c>
      <c r="S1610" t="n">
        <v>17.37</v>
      </c>
      <c r="T1610" t="n">
        <v>3648.61</v>
      </c>
      <c r="U1610" t="n">
        <v>0.6</v>
      </c>
      <c r="V1610" t="n">
        <v>0.74</v>
      </c>
      <c r="W1610" t="n">
        <v>1.15</v>
      </c>
      <c r="X1610" t="n">
        <v>0.23</v>
      </c>
      <c r="Y1610" t="n">
        <v>1</v>
      </c>
      <c r="Z1610" t="n">
        <v>10</v>
      </c>
    </row>
    <row r="1611">
      <c r="A1611" t="n">
        <v>25</v>
      </c>
      <c r="B1611" t="n">
        <v>120</v>
      </c>
      <c r="C1611" t="inlineStr">
        <is>
          <t xml:space="preserve">CONCLUIDO	</t>
        </is>
      </c>
      <c r="D1611" t="n">
        <v>9.830399999999999</v>
      </c>
      <c r="E1611" t="n">
        <v>10.17</v>
      </c>
      <c r="F1611" t="n">
        <v>6.92</v>
      </c>
      <c r="G1611" t="n">
        <v>34.58</v>
      </c>
      <c r="H1611" t="n">
        <v>0.53</v>
      </c>
      <c r="I1611" t="n">
        <v>12</v>
      </c>
      <c r="J1611" t="n">
        <v>243.52</v>
      </c>
      <c r="K1611" t="n">
        <v>57.72</v>
      </c>
      <c r="L1611" t="n">
        <v>7.25</v>
      </c>
      <c r="M1611" t="n">
        <v>10</v>
      </c>
      <c r="N1611" t="n">
        <v>58.55</v>
      </c>
      <c r="O1611" t="n">
        <v>30268.74</v>
      </c>
      <c r="P1611" t="n">
        <v>105.75</v>
      </c>
      <c r="Q1611" t="n">
        <v>204.15</v>
      </c>
      <c r="R1611" t="n">
        <v>28.86</v>
      </c>
      <c r="S1611" t="n">
        <v>17.37</v>
      </c>
      <c r="T1611" t="n">
        <v>3611.27</v>
      </c>
      <c r="U1611" t="n">
        <v>0.6</v>
      </c>
      <c r="V1611" t="n">
        <v>0.74</v>
      </c>
      <c r="W1611" t="n">
        <v>1.16</v>
      </c>
      <c r="X1611" t="n">
        <v>0.23</v>
      </c>
      <c r="Y1611" t="n">
        <v>1</v>
      </c>
      <c r="Z1611" t="n">
        <v>10</v>
      </c>
    </row>
    <row r="1612">
      <c r="A1612" t="n">
        <v>26</v>
      </c>
      <c r="B1612" t="n">
        <v>120</v>
      </c>
      <c r="C1612" t="inlineStr">
        <is>
          <t xml:space="preserve">CONCLUIDO	</t>
        </is>
      </c>
      <c r="D1612" t="n">
        <v>9.906700000000001</v>
      </c>
      <c r="E1612" t="n">
        <v>10.09</v>
      </c>
      <c r="F1612" t="n">
        <v>6.88</v>
      </c>
      <c r="G1612" t="n">
        <v>37.55</v>
      </c>
      <c r="H1612" t="n">
        <v>0.55</v>
      </c>
      <c r="I1612" t="n">
        <v>11</v>
      </c>
      <c r="J1612" t="n">
        <v>243.96</v>
      </c>
      <c r="K1612" t="n">
        <v>57.72</v>
      </c>
      <c r="L1612" t="n">
        <v>7.5</v>
      </c>
      <c r="M1612" t="n">
        <v>9</v>
      </c>
      <c r="N1612" t="n">
        <v>58.74</v>
      </c>
      <c r="O1612" t="n">
        <v>30323.11</v>
      </c>
      <c r="P1612" t="n">
        <v>104.89</v>
      </c>
      <c r="Q1612" t="n">
        <v>204.15</v>
      </c>
      <c r="R1612" t="n">
        <v>27.78</v>
      </c>
      <c r="S1612" t="n">
        <v>17.37</v>
      </c>
      <c r="T1612" t="n">
        <v>3079.73</v>
      </c>
      <c r="U1612" t="n">
        <v>0.63</v>
      </c>
      <c r="V1612" t="n">
        <v>0.74</v>
      </c>
      <c r="W1612" t="n">
        <v>1.15</v>
      </c>
      <c r="X1612" t="n">
        <v>0.19</v>
      </c>
      <c r="Y1612" t="n">
        <v>1</v>
      </c>
      <c r="Z1612" t="n">
        <v>10</v>
      </c>
    </row>
    <row r="1613">
      <c r="A1613" t="n">
        <v>27</v>
      </c>
      <c r="B1613" t="n">
        <v>120</v>
      </c>
      <c r="C1613" t="inlineStr">
        <is>
          <t xml:space="preserve">CONCLUIDO	</t>
        </is>
      </c>
      <c r="D1613" t="n">
        <v>9.899900000000001</v>
      </c>
      <c r="E1613" t="n">
        <v>10.1</v>
      </c>
      <c r="F1613" t="n">
        <v>6.89</v>
      </c>
      <c r="G1613" t="n">
        <v>37.59</v>
      </c>
      <c r="H1613" t="n">
        <v>0.5600000000000001</v>
      </c>
      <c r="I1613" t="n">
        <v>11</v>
      </c>
      <c r="J1613" t="n">
        <v>244.41</v>
      </c>
      <c r="K1613" t="n">
        <v>57.72</v>
      </c>
      <c r="L1613" t="n">
        <v>7.75</v>
      </c>
      <c r="M1613" t="n">
        <v>9</v>
      </c>
      <c r="N1613" t="n">
        <v>58.93</v>
      </c>
      <c r="O1613" t="n">
        <v>30377.55</v>
      </c>
      <c r="P1613" t="n">
        <v>105</v>
      </c>
      <c r="Q1613" t="n">
        <v>204.14</v>
      </c>
      <c r="R1613" t="n">
        <v>27.93</v>
      </c>
      <c r="S1613" t="n">
        <v>17.37</v>
      </c>
      <c r="T1613" t="n">
        <v>3152.67</v>
      </c>
      <c r="U1613" t="n">
        <v>0.62</v>
      </c>
      <c r="V1613" t="n">
        <v>0.74</v>
      </c>
      <c r="W1613" t="n">
        <v>1.16</v>
      </c>
      <c r="X1613" t="n">
        <v>0.2</v>
      </c>
      <c r="Y1613" t="n">
        <v>1</v>
      </c>
      <c r="Z1613" t="n">
        <v>10</v>
      </c>
    </row>
    <row r="1614">
      <c r="A1614" t="n">
        <v>28</v>
      </c>
      <c r="B1614" t="n">
        <v>120</v>
      </c>
      <c r="C1614" t="inlineStr">
        <is>
          <t xml:space="preserve">CONCLUIDO	</t>
        </is>
      </c>
      <c r="D1614" t="n">
        <v>9.9034</v>
      </c>
      <c r="E1614" t="n">
        <v>10.1</v>
      </c>
      <c r="F1614" t="n">
        <v>6.89</v>
      </c>
      <c r="G1614" t="n">
        <v>37.57</v>
      </c>
      <c r="H1614" t="n">
        <v>0.58</v>
      </c>
      <c r="I1614" t="n">
        <v>11</v>
      </c>
      <c r="J1614" t="n">
        <v>244.85</v>
      </c>
      <c r="K1614" t="n">
        <v>57.72</v>
      </c>
      <c r="L1614" t="n">
        <v>8</v>
      </c>
      <c r="M1614" t="n">
        <v>9</v>
      </c>
      <c r="N1614" t="n">
        <v>59.12</v>
      </c>
      <c r="O1614" t="n">
        <v>30432.06</v>
      </c>
      <c r="P1614" t="n">
        <v>104.91</v>
      </c>
      <c r="Q1614" t="n">
        <v>204.14</v>
      </c>
      <c r="R1614" t="n">
        <v>28.03</v>
      </c>
      <c r="S1614" t="n">
        <v>17.37</v>
      </c>
      <c r="T1614" t="n">
        <v>3201.47</v>
      </c>
      <c r="U1614" t="n">
        <v>0.62</v>
      </c>
      <c r="V1614" t="n">
        <v>0.74</v>
      </c>
      <c r="W1614" t="n">
        <v>1.15</v>
      </c>
      <c r="X1614" t="n">
        <v>0.2</v>
      </c>
      <c r="Y1614" t="n">
        <v>1</v>
      </c>
      <c r="Z1614" t="n">
        <v>10</v>
      </c>
    </row>
    <row r="1615">
      <c r="A1615" t="n">
        <v>29</v>
      </c>
      <c r="B1615" t="n">
        <v>120</v>
      </c>
      <c r="C1615" t="inlineStr">
        <is>
          <t xml:space="preserve">CONCLUIDO	</t>
        </is>
      </c>
      <c r="D1615" t="n">
        <v>9.902900000000001</v>
      </c>
      <c r="E1615" t="n">
        <v>10.1</v>
      </c>
      <c r="F1615" t="n">
        <v>6.89</v>
      </c>
      <c r="G1615" t="n">
        <v>37.57</v>
      </c>
      <c r="H1615" t="n">
        <v>0.6</v>
      </c>
      <c r="I1615" t="n">
        <v>11</v>
      </c>
      <c r="J1615" t="n">
        <v>245.29</v>
      </c>
      <c r="K1615" t="n">
        <v>57.72</v>
      </c>
      <c r="L1615" t="n">
        <v>8.25</v>
      </c>
      <c r="M1615" t="n">
        <v>9</v>
      </c>
      <c r="N1615" t="n">
        <v>59.32</v>
      </c>
      <c r="O1615" t="n">
        <v>30486.64</v>
      </c>
      <c r="P1615" t="n">
        <v>104.66</v>
      </c>
      <c r="Q1615" t="n">
        <v>204.17</v>
      </c>
      <c r="R1615" t="n">
        <v>27.91</v>
      </c>
      <c r="S1615" t="n">
        <v>17.37</v>
      </c>
      <c r="T1615" t="n">
        <v>3140.05</v>
      </c>
      <c r="U1615" t="n">
        <v>0.62</v>
      </c>
      <c r="V1615" t="n">
        <v>0.74</v>
      </c>
      <c r="W1615" t="n">
        <v>1.16</v>
      </c>
      <c r="X1615" t="n">
        <v>0.2</v>
      </c>
      <c r="Y1615" t="n">
        <v>1</v>
      </c>
      <c r="Z1615" t="n">
        <v>10</v>
      </c>
    </row>
    <row r="1616">
      <c r="A1616" t="n">
        <v>30</v>
      </c>
      <c r="B1616" t="n">
        <v>120</v>
      </c>
      <c r="C1616" t="inlineStr">
        <is>
          <t xml:space="preserve">CONCLUIDO	</t>
        </is>
      </c>
      <c r="D1616" t="n">
        <v>9.9704</v>
      </c>
      <c r="E1616" t="n">
        <v>10.03</v>
      </c>
      <c r="F1616" t="n">
        <v>6.87</v>
      </c>
      <c r="G1616" t="n">
        <v>41.19</v>
      </c>
      <c r="H1616" t="n">
        <v>0.62</v>
      </c>
      <c r="I1616" t="n">
        <v>10</v>
      </c>
      <c r="J1616" t="n">
        <v>245.73</v>
      </c>
      <c r="K1616" t="n">
        <v>57.72</v>
      </c>
      <c r="L1616" t="n">
        <v>8.5</v>
      </c>
      <c r="M1616" t="n">
        <v>8</v>
      </c>
      <c r="N1616" t="n">
        <v>59.51</v>
      </c>
      <c r="O1616" t="n">
        <v>30541.29</v>
      </c>
      <c r="P1616" t="n">
        <v>104.17</v>
      </c>
      <c r="Q1616" t="n">
        <v>204.16</v>
      </c>
      <c r="R1616" t="n">
        <v>27.29</v>
      </c>
      <c r="S1616" t="n">
        <v>17.37</v>
      </c>
      <c r="T1616" t="n">
        <v>2835.28</v>
      </c>
      <c r="U1616" t="n">
        <v>0.64</v>
      </c>
      <c r="V1616" t="n">
        <v>0.74</v>
      </c>
      <c r="W1616" t="n">
        <v>1.15</v>
      </c>
      <c r="X1616" t="n">
        <v>0.17</v>
      </c>
      <c r="Y1616" t="n">
        <v>1</v>
      </c>
      <c r="Z1616" t="n">
        <v>10</v>
      </c>
    </row>
    <row r="1617">
      <c r="A1617" t="n">
        <v>31</v>
      </c>
      <c r="B1617" t="n">
        <v>120</v>
      </c>
      <c r="C1617" t="inlineStr">
        <is>
          <t xml:space="preserve">CONCLUIDO	</t>
        </is>
      </c>
      <c r="D1617" t="n">
        <v>9.9687</v>
      </c>
      <c r="E1617" t="n">
        <v>10.03</v>
      </c>
      <c r="F1617" t="n">
        <v>6.87</v>
      </c>
      <c r="G1617" t="n">
        <v>41.2</v>
      </c>
      <c r="H1617" t="n">
        <v>0.63</v>
      </c>
      <c r="I1617" t="n">
        <v>10</v>
      </c>
      <c r="J1617" t="n">
        <v>246.18</v>
      </c>
      <c r="K1617" t="n">
        <v>57.72</v>
      </c>
      <c r="L1617" t="n">
        <v>8.75</v>
      </c>
      <c r="M1617" t="n">
        <v>8</v>
      </c>
      <c r="N1617" t="n">
        <v>59.7</v>
      </c>
      <c r="O1617" t="n">
        <v>30596.01</v>
      </c>
      <c r="P1617" t="n">
        <v>104.21</v>
      </c>
      <c r="Q1617" t="n">
        <v>204.14</v>
      </c>
      <c r="R1617" t="n">
        <v>27.21</v>
      </c>
      <c r="S1617" t="n">
        <v>17.37</v>
      </c>
      <c r="T1617" t="n">
        <v>2795.29</v>
      </c>
      <c r="U1617" t="n">
        <v>0.64</v>
      </c>
      <c r="V1617" t="n">
        <v>0.74</v>
      </c>
      <c r="W1617" t="n">
        <v>1.15</v>
      </c>
      <c r="X1617" t="n">
        <v>0.18</v>
      </c>
      <c r="Y1617" t="n">
        <v>1</v>
      </c>
      <c r="Z1617" t="n">
        <v>10</v>
      </c>
    </row>
    <row r="1618">
      <c r="A1618" t="n">
        <v>32</v>
      </c>
      <c r="B1618" t="n">
        <v>120</v>
      </c>
      <c r="C1618" t="inlineStr">
        <is>
          <t xml:space="preserve">CONCLUIDO	</t>
        </is>
      </c>
      <c r="D1618" t="n">
        <v>9.978400000000001</v>
      </c>
      <c r="E1618" t="n">
        <v>10.02</v>
      </c>
      <c r="F1618" t="n">
        <v>6.86</v>
      </c>
      <c r="G1618" t="n">
        <v>41.14</v>
      </c>
      <c r="H1618" t="n">
        <v>0.65</v>
      </c>
      <c r="I1618" t="n">
        <v>10</v>
      </c>
      <c r="J1618" t="n">
        <v>246.62</v>
      </c>
      <c r="K1618" t="n">
        <v>57.72</v>
      </c>
      <c r="L1618" t="n">
        <v>9</v>
      </c>
      <c r="M1618" t="n">
        <v>8</v>
      </c>
      <c r="N1618" t="n">
        <v>59.9</v>
      </c>
      <c r="O1618" t="n">
        <v>30650.8</v>
      </c>
      <c r="P1618" t="n">
        <v>104.1</v>
      </c>
      <c r="Q1618" t="n">
        <v>204.14</v>
      </c>
      <c r="R1618" t="n">
        <v>27.02</v>
      </c>
      <c r="S1618" t="n">
        <v>17.37</v>
      </c>
      <c r="T1618" t="n">
        <v>2701.04</v>
      </c>
      <c r="U1618" t="n">
        <v>0.64</v>
      </c>
      <c r="V1618" t="n">
        <v>0.74</v>
      </c>
      <c r="W1618" t="n">
        <v>1.15</v>
      </c>
      <c r="X1618" t="n">
        <v>0.17</v>
      </c>
      <c r="Y1618" t="n">
        <v>1</v>
      </c>
      <c r="Z1618" t="n">
        <v>10</v>
      </c>
    </row>
    <row r="1619">
      <c r="A1619" t="n">
        <v>33</v>
      </c>
      <c r="B1619" t="n">
        <v>120</v>
      </c>
      <c r="C1619" t="inlineStr">
        <is>
          <t xml:space="preserve">CONCLUIDO	</t>
        </is>
      </c>
      <c r="D1619" t="n">
        <v>10.0382</v>
      </c>
      <c r="E1619" t="n">
        <v>9.960000000000001</v>
      </c>
      <c r="F1619" t="n">
        <v>6.84</v>
      </c>
      <c r="G1619" t="n">
        <v>45.62</v>
      </c>
      <c r="H1619" t="n">
        <v>0.67</v>
      </c>
      <c r="I1619" t="n">
        <v>9</v>
      </c>
      <c r="J1619" t="n">
        <v>247.07</v>
      </c>
      <c r="K1619" t="n">
        <v>57.72</v>
      </c>
      <c r="L1619" t="n">
        <v>9.25</v>
      </c>
      <c r="M1619" t="n">
        <v>7</v>
      </c>
      <c r="N1619" t="n">
        <v>60.09</v>
      </c>
      <c r="O1619" t="n">
        <v>30705.66</v>
      </c>
      <c r="P1619" t="n">
        <v>103.44</v>
      </c>
      <c r="Q1619" t="n">
        <v>204.17</v>
      </c>
      <c r="R1619" t="n">
        <v>26.56</v>
      </c>
      <c r="S1619" t="n">
        <v>17.37</v>
      </c>
      <c r="T1619" t="n">
        <v>2476.75</v>
      </c>
      <c r="U1619" t="n">
        <v>0.65</v>
      </c>
      <c r="V1619" t="n">
        <v>0.75</v>
      </c>
      <c r="W1619" t="n">
        <v>1.15</v>
      </c>
      <c r="X1619" t="n">
        <v>0.15</v>
      </c>
      <c r="Y1619" t="n">
        <v>1</v>
      </c>
      <c r="Z1619" t="n">
        <v>10</v>
      </c>
    </row>
    <row r="1620">
      <c r="A1620" t="n">
        <v>34</v>
      </c>
      <c r="B1620" t="n">
        <v>120</v>
      </c>
      <c r="C1620" t="inlineStr">
        <is>
          <t xml:space="preserve">CONCLUIDO	</t>
        </is>
      </c>
      <c r="D1620" t="n">
        <v>10.0237</v>
      </c>
      <c r="E1620" t="n">
        <v>9.98</v>
      </c>
      <c r="F1620" t="n">
        <v>6.86</v>
      </c>
      <c r="G1620" t="n">
        <v>45.72</v>
      </c>
      <c r="H1620" t="n">
        <v>0.68</v>
      </c>
      <c r="I1620" t="n">
        <v>9</v>
      </c>
      <c r="J1620" t="n">
        <v>247.51</v>
      </c>
      <c r="K1620" t="n">
        <v>57.72</v>
      </c>
      <c r="L1620" t="n">
        <v>9.5</v>
      </c>
      <c r="M1620" t="n">
        <v>7</v>
      </c>
      <c r="N1620" t="n">
        <v>60.29</v>
      </c>
      <c r="O1620" t="n">
        <v>30760.6</v>
      </c>
      <c r="P1620" t="n">
        <v>103.89</v>
      </c>
      <c r="Q1620" t="n">
        <v>204.14</v>
      </c>
      <c r="R1620" t="n">
        <v>27.02</v>
      </c>
      <c r="S1620" t="n">
        <v>17.37</v>
      </c>
      <c r="T1620" t="n">
        <v>2708.09</v>
      </c>
      <c r="U1620" t="n">
        <v>0.64</v>
      </c>
      <c r="V1620" t="n">
        <v>0.74</v>
      </c>
      <c r="W1620" t="n">
        <v>1.15</v>
      </c>
      <c r="X1620" t="n">
        <v>0.17</v>
      </c>
      <c r="Y1620" t="n">
        <v>1</v>
      </c>
      <c r="Z1620" t="n">
        <v>10</v>
      </c>
    </row>
    <row r="1621">
      <c r="A1621" t="n">
        <v>35</v>
      </c>
      <c r="B1621" t="n">
        <v>120</v>
      </c>
      <c r="C1621" t="inlineStr">
        <is>
          <t xml:space="preserve">CONCLUIDO	</t>
        </is>
      </c>
      <c r="D1621" t="n">
        <v>10.027</v>
      </c>
      <c r="E1621" t="n">
        <v>9.970000000000001</v>
      </c>
      <c r="F1621" t="n">
        <v>6.85</v>
      </c>
      <c r="G1621" t="n">
        <v>45.69</v>
      </c>
      <c r="H1621" t="n">
        <v>0.7</v>
      </c>
      <c r="I1621" t="n">
        <v>9</v>
      </c>
      <c r="J1621" t="n">
        <v>247.96</v>
      </c>
      <c r="K1621" t="n">
        <v>57.72</v>
      </c>
      <c r="L1621" t="n">
        <v>9.75</v>
      </c>
      <c r="M1621" t="n">
        <v>7</v>
      </c>
      <c r="N1621" t="n">
        <v>60.48</v>
      </c>
      <c r="O1621" t="n">
        <v>30815.6</v>
      </c>
      <c r="P1621" t="n">
        <v>103.95</v>
      </c>
      <c r="Q1621" t="n">
        <v>204.18</v>
      </c>
      <c r="R1621" t="n">
        <v>26.9</v>
      </c>
      <c r="S1621" t="n">
        <v>17.37</v>
      </c>
      <c r="T1621" t="n">
        <v>2647.48</v>
      </c>
      <c r="U1621" t="n">
        <v>0.65</v>
      </c>
      <c r="V1621" t="n">
        <v>0.75</v>
      </c>
      <c r="W1621" t="n">
        <v>1.15</v>
      </c>
      <c r="X1621" t="n">
        <v>0.16</v>
      </c>
      <c r="Y1621" t="n">
        <v>1</v>
      </c>
      <c r="Z1621" t="n">
        <v>10</v>
      </c>
    </row>
    <row r="1622">
      <c r="A1622" t="n">
        <v>36</v>
      </c>
      <c r="B1622" t="n">
        <v>120</v>
      </c>
      <c r="C1622" t="inlineStr">
        <is>
          <t xml:space="preserve">CONCLUIDO	</t>
        </is>
      </c>
      <c r="D1622" t="n">
        <v>10.0234</v>
      </c>
      <c r="E1622" t="n">
        <v>9.98</v>
      </c>
      <c r="F1622" t="n">
        <v>6.86</v>
      </c>
      <c r="G1622" t="n">
        <v>45.72</v>
      </c>
      <c r="H1622" t="n">
        <v>0.72</v>
      </c>
      <c r="I1622" t="n">
        <v>9</v>
      </c>
      <c r="J1622" t="n">
        <v>248.4</v>
      </c>
      <c r="K1622" t="n">
        <v>57.72</v>
      </c>
      <c r="L1622" t="n">
        <v>10</v>
      </c>
      <c r="M1622" t="n">
        <v>7</v>
      </c>
      <c r="N1622" t="n">
        <v>60.68</v>
      </c>
      <c r="O1622" t="n">
        <v>30870.67</v>
      </c>
      <c r="P1622" t="n">
        <v>103.76</v>
      </c>
      <c r="Q1622" t="n">
        <v>204.15</v>
      </c>
      <c r="R1622" t="n">
        <v>27</v>
      </c>
      <c r="S1622" t="n">
        <v>17.37</v>
      </c>
      <c r="T1622" t="n">
        <v>2696.04</v>
      </c>
      <c r="U1622" t="n">
        <v>0.64</v>
      </c>
      <c r="V1622" t="n">
        <v>0.74</v>
      </c>
      <c r="W1622" t="n">
        <v>1.15</v>
      </c>
      <c r="X1622" t="n">
        <v>0.17</v>
      </c>
      <c r="Y1622" t="n">
        <v>1</v>
      </c>
      <c r="Z1622" t="n">
        <v>10</v>
      </c>
    </row>
    <row r="1623">
      <c r="A1623" t="n">
        <v>37</v>
      </c>
      <c r="B1623" t="n">
        <v>120</v>
      </c>
      <c r="C1623" t="inlineStr">
        <is>
          <t xml:space="preserve">CONCLUIDO	</t>
        </is>
      </c>
      <c r="D1623" t="n">
        <v>10.0214</v>
      </c>
      <c r="E1623" t="n">
        <v>9.98</v>
      </c>
      <c r="F1623" t="n">
        <v>6.86</v>
      </c>
      <c r="G1623" t="n">
        <v>45.73</v>
      </c>
      <c r="H1623" t="n">
        <v>0.73</v>
      </c>
      <c r="I1623" t="n">
        <v>9</v>
      </c>
      <c r="J1623" t="n">
        <v>248.85</v>
      </c>
      <c r="K1623" t="n">
        <v>57.72</v>
      </c>
      <c r="L1623" t="n">
        <v>10.25</v>
      </c>
      <c r="M1623" t="n">
        <v>7</v>
      </c>
      <c r="N1623" t="n">
        <v>60.88</v>
      </c>
      <c r="O1623" t="n">
        <v>30925.82</v>
      </c>
      <c r="P1623" t="n">
        <v>103.62</v>
      </c>
      <c r="Q1623" t="n">
        <v>204.14</v>
      </c>
      <c r="R1623" t="n">
        <v>27.15</v>
      </c>
      <c r="S1623" t="n">
        <v>17.37</v>
      </c>
      <c r="T1623" t="n">
        <v>2774.12</v>
      </c>
      <c r="U1623" t="n">
        <v>0.64</v>
      </c>
      <c r="V1623" t="n">
        <v>0.74</v>
      </c>
      <c r="W1623" t="n">
        <v>1.15</v>
      </c>
      <c r="X1623" t="n">
        <v>0.17</v>
      </c>
      <c r="Y1623" t="n">
        <v>1</v>
      </c>
      <c r="Z1623" t="n">
        <v>10</v>
      </c>
    </row>
    <row r="1624">
      <c r="A1624" t="n">
        <v>38</v>
      </c>
      <c r="B1624" t="n">
        <v>120</v>
      </c>
      <c r="C1624" t="inlineStr">
        <is>
          <t xml:space="preserve">CONCLUIDO	</t>
        </is>
      </c>
      <c r="D1624" t="n">
        <v>10.0287</v>
      </c>
      <c r="E1624" t="n">
        <v>9.970000000000001</v>
      </c>
      <c r="F1624" t="n">
        <v>6.85</v>
      </c>
      <c r="G1624" t="n">
        <v>45.68</v>
      </c>
      <c r="H1624" t="n">
        <v>0.75</v>
      </c>
      <c r="I1624" t="n">
        <v>9</v>
      </c>
      <c r="J1624" t="n">
        <v>249.3</v>
      </c>
      <c r="K1624" t="n">
        <v>57.72</v>
      </c>
      <c r="L1624" t="n">
        <v>10.5</v>
      </c>
      <c r="M1624" t="n">
        <v>7</v>
      </c>
      <c r="N1624" t="n">
        <v>61.07</v>
      </c>
      <c r="O1624" t="n">
        <v>30981.04</v>
      </c>
      <c r="P1624" t="n">
        <v>103.23</v>
      </c>
      <c r="Q1624" t="n">
        <v>204.14</v>
      </c>
      <c r="R1624" t="n">
        <v>26.83</v>
      </c>
      <c r="S1624" t="n">
        <v>17.37</v>
      </c>
      <c r="T1624" t="n">
        <v>2613.24</v>
      </c>
      <c r="U1624" t="n">
        <v>0.65</v>
      </c>
      <c r="V1624" t="n">
        <v>0.75</v>
      </c>
      <c r="W1624" t="n">
        <v>1.15</v>
      </c>
      <c r="X1624" t="n">
        <v>0.16</v>
      </c>
      <c r="Y1624" t="n">
        <v>1</v>
      </c>
      <c r="Z1624" t="n">
        <v>10</v>
      </c>
    </row>
    <row r="1625">
      <c r="A1625" t="n">
        <v>39</v>
      </c>
      <c r="B1625" t="n">
        <v>120</v>
      </c>
      <c r="C1625" t="inlineStr">
        <is>
          <t xml:space="preserve">CONCLUIDO	</t>
        </is>
      </c>
      <c r="D1625" t="n">
        <v>10.1064</v>
      </c>
      <c r="E1625" t="n">
        <v>9.890000000000001</v>
      </c>
      <c r="F1625" t="n">
        <v>6.82</v>
      </c>
      <c r="G1625" t="n">
        <v>51.16</v>
      </c>
      <c r="H1625" t="n">
        <v>0.77</v>
      </c>
      <c r="I1625" t="n">
        <v>8</v>
      </c>
      <c r="J1625" t="n">
        <v>249.75</v>
      </c>
      <c r="K1625" t="n">
        <v>57.72</v>
      </c>
      <c r="L1625" t="n">
        <v>10.75</v>
      </c>
      <c r="M1625" t="n">
        <v>6</v>
      </c>
      <c r="N1625" t="n">
        <v>61.27</v>
      </c>
      <c r="O1625" t="n">
        <v>31036.33</v>
      </c>
      <c r="P1625" t="n">
        <v>102.82</v>
      </c>
      <c r="Q1625" t="n">
        <v>204.19</v>
      </c>
      <c r="R1625" t="n">
        <v>25.87</v>
      </c>
      <c r="S1625" t="n">
        <v>17.37</v>
      </c>
      <c r="T1625" t="n">
        <v>2137.07</v>
      </c>
      <c r="U1625" t="n">
        <v>0.67</v>
      </c>
      <c r="V1625" t="n">
        <v>0.75</v>
      </c>
      <c r="W1625" t="n">
        <v>1.15</v>
      </c>
      <c r="X1625" t="n">
        <v>0.13</v>
      </c>
      <c r="Y1625" t="n">
        <v>1</v>
      </c>
      <c r="Z1625" t="n">
        <v>10</v>
      </c>
    </row>
    <row r="1626">
      <c r="A1626" t="n">
        <v>40</v>
      </c>
      <c r="B1626" t="n">
        <v>120</v>
      </c>
      <c r="C1626" t="inlineStr">
        <is>
          <t xml:space="preserve">CONCLUIDO	</t>
        </is>
      </c>
      <c r="D1626" t="n">
        <v>10.1095</v>
      </c>
      <c r="E1626" t="n">
        <v>9.890000000000001</v>
      </c>
      <c r="F1626" t="n">
        <v>6.82</v>
      </c>
      <c r="G1626" t="n">
        <v>51.14</v>
      </c>
      <c r="H1626" t="n">
        <v>0.78</v>
      </c>
      <c r="I1626" t="n">
        <v>8</v>
      </c>
      <c r="J1626" t="n">
        <v>250.2</v>
      </c>
      <c r="K1626" t="n">
        <v>57.72</v>
      </c>
      <c r="L1626" t="n">
        <v>11</v>
      </c>
      <c r="M1626" t="n">
        <v>6</v>
      </c>
      <c r="N1626" t="n">
        <v>61.47</v>
      </c>
      <c r="O1626" t="n">
        <v>31091.69</v>
      </c>
      <c r="P1626" t="n">
        <v>102.53</v>
      </c>
      <c r="Q1626" t="n">
        <v>204.14</v>
      </c>
      <c r="R1626" t="n">
        <v>25.85</v>
      </c>
      <c r="S1626" t="n">
        <v>17.37</v>
      </c>
      <c r="T1626" t="n">
        <v>2126.9</v>
      </c>
      <c r="U1626" t="n">
        <v>0.67</v>
      </c>
      <c r="V1626" t="n">
        <v>0.75</v>
      </c>
      <c r="W1626" t="n">
        <v>1.15</v>
      </c>
      <c r="X1626" t="n">
        <v>0.13</v>
      </c>
      <c r="Y1626" t="n">
        <v>1</v>
      </c>
      <c r="Z1626" t="n">
        <v>10</v>
      </c>
    </row>
    <row r="1627">
      <c r="A1627" t="n">
        <v>41</v>
      </c>
      <c r="B1627" t="n">
        <v>120</v>
      </c>
      <c r="C1627" t="inlineStr">
        <is>
          <t xml:space="preserve">CONCLUIDO	</t>
        </is>
      </c>
      <c r="D1627" t="n">
        <v>10.0934</v>
      </c>
      <c r="E1627" t="n">
        <v>9.91</v>
      </c>
      <c r="F1627" t="n">
        <v>6.83</v>
      </c>
      <c r="G1627" t="n">
        <v>51.26</v>
      </c>
      <c r="H1627" t="n">
        <v>0.8</v>
      </c>
      <c r="I1627" t="n">
        <v>8</v>
      </c>
      <c r="J1627" t="n">
        <v>250.65</v>
      </c>
      <c r="K1627" t="n">
        <v>57.72</v>
      </c>
      <c r="L1627" t="n">
        <v>11.25</v>
      </c>
      <c r="M1627" t="n">
        <v>6</v>
      </c>
      <c r="N1627" t="n">
        <v>61.67</v>
      </c>
      <c r="O1627" t="n">
        <v>31147.12</v>
      </c>
      <c r="P1627" t="n">
        <v>102.66</v>
      </c>
      <c r="Q1627" t="n">
        <v>204.14</v>
      </c>
      <c r="R1627" t="n">
        <v>26.23</v>
      </c>
      <c r="S1627" t="n">
        <v>17.37</v>
      </c>
      <c r="T1627" t="n">
        <v>2318.45</v>
      </c>
      <c r="U1627" t="n">
        <v>0.66</v>
      </c>
      <c r="V1627" t="n">
        <v>0.75</v>
      </c>
      <c r="W1627" t="n">
        <v>1.15</v>
      </c>
      <c r="X1627" t="n">
        <v>0.14</v>
      </c>
      <c r="Y1627" t="n">
        <v>1</v>
      </c>
      <c r="Z1627" t="n">
        <v>10</v>
      </c>
    </row>
    <row r="1628">
      <c r="A1628" t="n">
        <v>42</v>
      </c>
      <c r="B1628" t="n">
        <v>120</v>
      </c>
      <c r="C1628" t="inlineStr">
        <is>
          <t xml:space="preserve">CONCLUIDO	</t>
        </is>
      </c>
      <c r="D1628" t="n">
        <v>10.0953</v>
      </c>
      <c r="E1628" t="n">
        <v>9.91</v>
      </c>
      <c r="F1628" t="n">
        <v>6.83</v>
      </c>
      <c r="G1628" t="n">
        <v>51.24</v>
      </c>
      <c r="H1628" t="n">
        <v>0.8100000000000001</v>
      </c>
      <c r="I1628" t="n">
        <v>8</v>
      </c>
      <c r="J1628" t="n">
        <v>251.1</v>
      </c>
      <c r="K1628" t="n">
        <v>57.72</v>
      </c>
      <c r="L1628" t="n">
        <v>11.5</v>
      </c>
      <c r="M1628" t="n">
        <v>6</v>
      </c>
      <c r="N1628" t="n">
        <v>61.87</v>
      </c>
      <c r="O1628" t="n">
        <v>31202.63</v>
      </c>
      <c r="P1628" t="n">
        <v>102.49</v>
      </c>
      <c r="Q1628" t="n">
        <v>204.14</v>
      </c>
      <c r="R1628" t="n">
        <v>26.16</v>
      </c>
      <c r="S1628" t="n">
        <v>17.37</v>
      </c>
      <c r="T1628" t="n">
        <v>2284.66</v>
      </c>
      <c r="U1628" t="n">
        <v>0.66</v>
      </c>
      <c r="V1628" t="n">
        <v>0.75</v>
      </c>
      <c r="W1628" t="n">
        <v>1.15</v>
      </c>
      <c r="X1628" t="n">
        <v>0.14</v>
      </c>
      <c r="Y1628" t="n">
        <v>1</v>
      </c>
      <c r="Z1628" t="n">
        <v>10</v>
      </c>
    </row>
    <row r="1629">
      <c r="A1629" t="n">
        <v>43</v>
      </c>
      <c r="B1629" t="n">
        <v>120</v>
      </c>
      <c r="C1629" t="inlineStr">
        <is>
          <t xml:space="preserve">CONCLUIDO	</t>
        </is>
      </c>
      <c r="D1629" t="n">
        <v>10.1033</v>
      </c>
      <c r="E1629" t="n">
        <v>9.9</v>
      </c>
      <c r="F1629" t="n">
        <v>6.82</v>
      </c>
      <c r="G1629" t="n">
        <v>51.18</v>
      </c>
      <c r="H1629" t="n">
        <v>0.83</v>
      </c>
      <c r="I1629" t="n">
        <v>8</v>
      </c>
      <c r="J1629" t="n">
        <v>251.55</v>
      </c>
      <c r="K1629" t="n">
        <v>57.72</v>
      </c>
      <c r="L1629" t="n">
        <v>11.75</v>
      </c>
      <c r="M1629" t="n">
        <v>6</v>
      </c>
      <c r="N1629" t="n">
        <v>62.07</v>
      </c>
      <c r="O1629" t="n">
        <v>31258.21</v>
      </c>
      <c r="P1629" t="n">
        <v>102.33</v>
      </c>
      <c r="Q1629" t="n">
        <v>204.14</v>
      </c>
      <c r="R1629" t="n">
        <v>25.99</v>
      </c>
      <c r="S1629" t="n">
        <v>17.37</v>
      </c>
      <c r="T1629" t="n">
        <v>2199.41</v>
      </c>
      <c r="U1629" t="n">
        <v>0.67</v>
      </c>
      <c r="V1629" t="n">
        <v>0.75</v>
      </c>
      <c r="W1629" t="n">
        <v>1.15</v>
      </c>
      <c r="X1629" t="n">
        <v>0.13</v>
      </c>
      <c r="Y1629" t="n">
        <v>1</v>
      </c>
      <c r="Z1629" t="n">
        <v>10</v>
      </c>
    </row>
    <row r="1630">
      <c r="A1630" t="n">
        <v>44</v>
      </c>
      <c r="B1630" t="n">
        <v>120</v>
      </c>
      <c r="C1630" t="inlineStr">
        <is>
          <t xml:space="preserve">CONCLUIDO	</t>
        </is>
      </c>
      <c r="D1630" t="n">
        <v>10.0982</v>
      </c>
      <c r="E1630" t="n">
        <v>9.9</v>
      </c>
      <c r="F1630" t="n">
        <v>6.83</v>
      </c>
      <c r="G1630" t="n">
        <v>51.22</v>
      </c>
      <c r="H1630" t="n">
        <v>0.85</v>
      </c>
      <c r="I1630" t="n">
        <v>8</v>
      </c>
      <c r="J1630" t="n">
        <v>252</v>
      </c>
      <c r="K1630" t="n">
        <v>57.72</v>
      </c>
      <c r="L1630" t="n">
        <v>12</v>
      </c>
      <c r="M1630" t="n">
        <v>6</v>
      </c>
      <c r="N1630" t="n">
        <v>62.27</v>
      </c>
      <c r="O1630" t="n">
        <v>31313.87</v>
      </c>
      <c r="P1630" t="n">
        <v>102.12</v>
      </c>
      <c r="Q1630" t="n">
        <v>204.15</v>
      </c>
      <c r="R1630" t="n">
        <v>26.08</v>
      </c>
      <c r="S1630" t="n">
        <v>17.37</v>
      </c>
      <c r="T1630" t="n">
        <v>2244.11</v>
      </c>
      <c r="U1630" t="n">
        <v>0.67</v>
      </c>
      <c r="V1630" t="n">
        <v>0.75</v>
      </c>
      <c r="W1630" t="n">
        <v>1.15</v>
      </c>
      <c r="X1630" t="n">
        <v>0.14</v>
      </c>
      <c r="Y1630" t="n">
        <v>1</v>
      </c>
      <c r="Z1630" t="n">
        <v>10</v>
      </c>
    </row>
    <row r="1631">
      <c r="A1631" t="n">
        <v>45</v>
      </c>
      <c r="B1631" t="n">
        <v>120</v>
      </c>
      <c r="C1631" t="inlineStr">
        <is>
          <t xml:space="preserve">CONCLUIDO	</t>
        </is>
      </c>
      <c r="D1631" t="n">
        <v>10.1744</v>
      </c>
      <c r="E1631" t="n">
        <v>9.83</v>
      </c>
      <c r="F1631" t="n">
        <v>6.8</v>
      </c>
      <c r="G1631" t="n">
        <v>58.29</v>
      </c>
      <c r="H1631" t="n">
        <v>0.86</v>
      </c>
      <c r="I1631" t="n">
        <v>7</v>
      </c>
      <c r="J1631" t="n">
        <v>252.45</v>
      </c>
      <c r="K1631" t="n">
        <v>57.72</v>
      </c>
      <c r="L1631" t="n">
        <v>12.25</v>
      </c>
      <c r="M1631" t="n">
        <v>5</v>
      </c>
      <c r="N1631" t="n">
        <v>62.48</v>
      </c>
      <c r="O1631" t="n">
        <v>31369.6</v>
      </c>
      <c r="P1631" t="n">
        <v>101.63</v>
      </c>
      <c r="Q1631" t="n">
        <v>204.14</v>
      </c>
      <c r="R1631" t="n">
        <v>25.25</v>
      </c>
      <c r="S1631" t="n">
        <v>17.37</v>
      </c>
      <c r="T1631" t="n">
        <v>1830.3</v>
      </c>
      <c r="U1631" t="n">
        <v>0.6899999999999999</v>
      </c>
      <c r="V1631" t="n">
        <v>0.75</v>
      </c>
      <c r="W1631" t="n">
        <v>1.15</v>
      </c>
      <c r="X1631" t="n">
        <v>0.11</v>
      </c>
      <c r="Y1631" t="n">
        <v>1</v>
      </c>
      <c r="Z1631" t="n">
        <v>10</v>
      </c>
    </row>
    <row r="1632">
      <c r="A1632" t="n">
        <v>46</v>
      </c>
      <c r="B1632" t="n">
        <v>120</v>
      </c>
      <c r="C1632" t="inlineStr">
        <is>
          <t xml:space="preserve">CONCLUIDO	</t>
        </is>
      </c>
      <c r="D1632" t="n">
        <v>10.1675</v>
      </c>
      <c r="E1632" t="n">
        <v>9.84</v>
      </c>
      <c r="F1632" t="n">
        <v>6.81</v>
      </c>
      <c r="G1632" t="n">
        <v>58.35</v>
      </c>
      <c r="H1632" t="n">
        <v>0.88</v>
      </c>
      <c r="I1632" t="n">
        <v>7</v>
      </c>
      <c r="J1632" t="n">
        <v>252.9</v>
      </c>
      <c r="K1632" t="n">
        <v>57.72</v>
      </c>
      <c r="L1632" t="n">
        <v>12.5</v>
      </c>
      <c r="M1632" t="n">
        <v>5</v>
      </c>
      <c r="N1632" t="n">
        <v>62.68</v>
      </c>
      <c r="O1632" t="n">
        <v>31425.4</v>
      </c>
      <c r="P1632" t="n">
        <v>101.87</v>
      </c>
      <c r="Q1632" t="n">
        <v>204.14</v>
      </c>
      <c r="R1632" t="n">
        <v>25.38</v>
      </c>
      <c r="S1632" t="n">
        <v>17.37</v>
      </c>
      <c r="T1632" t="n">
        <v>1895.96</v>
      </c>
      <c r="U1632" t="n">
        <v>0.68</v>
      </c>
      <c r="V1632" t="n">
        <v>0.75</v>
      </c>
      <c r="W1632" t="n">
        <v>1.15</v>
      </c>
      <c r="X1632" t="n">
        <v>0.12</v>
      </c>
      <c r="Y1632" t="n">
        <v>1</v>
      </c>
      <c r="Z1632" t="n">
        <v>10</v>
      </c>
    </row>
    <row r="1633">
      <c r="A1633" t="n">
        <v>47</v>
      </c>
      <c r="B1633" t="n">
        <v>120</v>
      </c>
      <c r="C1633" t="inlineStr">
        <is>
          <t xml:space="preserve">CONCLUIDO	</t>
        </is>
      </c>
      <c r="D1633" t="n">
        <v>10.1701</v>
      </c>
      <c r="E1633" t="n">
        <v>9.83</v>
      </c>
      <c r="F1633" t="n">
        <v>6.8</v>
      </c>
      <c r="G1633" t="n">
        <v>58.33</v>
      </c>
      <c r="H1633" t="n">
        <v>0.9</v>
      </c>
      <c r="I1633" t="n">
        <v>7</v>
      </c>
      <c r="J1633" t="n">
        <v>253.35</v>
      </c>
      <c r="K1633" t="n">
        <v>57.72</v>
      </c>
      <c r="L1633" t="n">
        <v>12.75</v>
      </c>
      <c r="M1633" t="n">
        <v>5</v>
      </c>
      <c r="N1633" t="n">
        <v>62.88</v>
      </c>
      <c r="O1633" t="n">
        <v>31481.28</v>
      </c>
      <c r="P1633" t="n">
        <v>102.01</v>
      </c>
      <c r="Q1633" t="n">
        <v>204.14</v>
      </c>
      <c r="R1633" t="n">
        <v>25.31</v>
      </c>
      <c r="S1633" t="n">
        <v>17.37</v>
      </c>
      <c r="T1633" t="n">
        <v>1860.08</v>
      </c>
      <c r="U1633" t="n">
        <v>0.6899999999999999</v>
      </c>
      <c r="V1633" t="n">
        <v>0.75</v>
      </c>
      <c r="W1633" t="n">
        <v>1.15</v>
      </c>
      <c r="X1633" t="n">
        <v>0.11</v>
      </c>
      <c r="Y1633" t="n">
        <v>1</v>
      </c>
      <c r="Z1633" t="n">
        <v>10</v>
      </c>
    </row>
    <row r="1634">
      <c r="A1634" t="n">
        <v>48</v>
      </c>
      <c r="B1634" t="n">
        <v>120</v>
      </c>
      <c r="C1634" t="inlineStr">
        <is>
          <t xml:space="preserve">CONCLUIDO	</t>
        </is>
      </c>
      <c r="D1634" t="n">
        <v>10.1606</v>
      </c>
      <c r="E1634" t="n">
        <v>9.84</v>
      </c>
      <c r="F1634" t="n">
        <v>6.81</v>
      </c>
      <c r="G1634" t="n">
        <v>58.41</v>
      </c>
      <c r="H1634" t="n">
        <v>0.91</v>
      </c>
      <c r="I1634" t="n">
        <v>7</v>
      </c>
      <c r="J1634" t="n">
        <v>253.81</v>
      </c>
      <c r="K1634" t="n">
        <v>57.72</v>
      </c>
      <c r="L1634" t="n">
        <v>13</v>
      </c>
      <c r="M1634" t="n">
        <v>5</v>
      </c>
      <c r="N1634" t="n">
        <v>63.08</v>
      </c>
      <c r="O1634" t="n">
        <v>31537.23</v>
      </c>
      <c r="P1634" t="n">
        <v>102.04</v>
      </c>
      <c r="Q1634" t="n">
        <v>204.14</v>
      </c>
      <c r="R1634" t="n">
        <v>25.69</v>
      </c>
      <c r="S1634" t="n">
        <v>17.37</v>
      </c>
      <c r="T1634" t="n">
        <v>2050.94</v>
      </c>
      <c r="U1634" t="n">
        <v>0.68</v>
      </c>
      <c r="V1634" t="n">
        <v>0.75</v>
      </c>
      <c r="W1634" t="n">
        <v>1.15</v>
      </c>
      <c r="X1634" t="n">
        <v>0.12</v>
      </c>
      <c r="Y1634" t="n">
        <v>1</v>
      </c>
      <c r="Z1634" t="n">
        <v>10</v>
      </c>
    </row>
    <row r="1635">
      <c r="A1635" t="n">
        <v>49</v>
      </c>
      <c r="B1635" t="n">
        <v>120</v>
      </c>
      <c r="C1635" t="inlineStr">
        <is>
          <t xml:space="preserve">CONCLUIDO	</t>
        </is>
      </c>
      <c r="D1635" t="n">
        <v>10.1652</v>
      </c>
      <c r="E1635" t="n">
        <v>9.84</v>
      </c>
      <c r="F1635" t="n">
        <v>6.81</v>
      </c>
      <c r="G1635" t="n">
        <v>58.37</v>
      </c>
      <c r="H1635" t="n">
        <v>0.93</v>
      </c>
      <c r="I1635" t="n">
        <v>7</v>
      </c>
      <c r="J1635" t="n">
        <v>254.26</v>
      </c>
      <c r="K1635" t="n">
        <v>57.72</v>
      </c>
      <c r="L1635" t="n">
        <v>13.25</v>
      </c>
      <c r="M1635" t="n">
        <v>5</v>
      </c>
      <c r="N1635" t="n">
        <v>63.29</v>
      </c>
      <c r="O1635" t="n">
        <v>31593.26</v>
      </c>
      <c r="P1635" t="n">
        <v>101.96</v>
      </c>
      <c r="Q1635" t="n">
        <v>204.21</v>
      </c>
      <c r="R1635" t="n">
        <v>25.55</v>
      </c>
      <c r="S1635" t="n">
        <v>17.37</v>
      </c>
      <c r="T1635" t="n">
        <v>1980.75</v>
      </c>
      <c r="U1635" t="n">
        <v>0.68</v>
      </c>
      <c r="V1635" t="n">
        <v>0.75</v>
      </c>
      <c r="W1635" t="n">
        <v>1.15</v>
      </c>
      <c r="X1635" t="n">
        <v>0.12</v>
      </c>
      <c r="Y1635" t="n">
        <v>1</v>
      </c>
      <c r="Z1635" t="n">
        <v>10</v>
      </c>
    </row>
    <row r="1636">
      <c r="A1636" t="n">
        <v>50</v>
      </c>
      <c r="B1636" t="n">
        <v>120</v>
      </c>
      <c r="C1636" t="inlineStr">
        <is>
          <t xml:space="preserve">CONCLUIDO	</t>
        </is>
      </c>
      <c r="D1636" t="n">
        <v>10.1626</v>
      </c>
      <c r="E1636" t="n">
        <v>9.84</v>
      </c>
      <c r="F1636" t="n">
        <v>6.81</v>
      </c>
      <c r="G1636" t="n">
        <v>58.39</v>
      </c>
      <c r="H1636" t="n">
        <v>0.9399999999999999</v>
      </c>
      <c r="I1636" t="n">
        <v>7</v>
      </c>
      <c r="J1636" t="n">
        <v>254.72</v>
      </c>
      <c r="K1636" t="n">
        <v>57.72</v>
      </c>
      <c r="L1636" t="n">
        <v>13.5</v>
      </c>
      <c r="M1636" t="n">
        <v>5</v>
      </c>
      <c r="N1636" t="n">
        <v>63.49</v>
      </c>
      <c r="O1636" t="n">
        <v>31649.36</v>
      </c>
      <c r="P1636" t="n">
        <v>101.73</v>
      </c>
      <c r="Q1636" t="n">
        <v>204.15</v>
      </c>
      <c r="R1636" t="n">
        <v>25.59</v>
      </c>
      <c r="S1636" t="n">
        <v>17.37</v>
      </c>
      <c r="T1636" t="n">
        <v>2003.24</v>
      </c>
      <c r="U1636" t="n">
        <v>0.68</v>
      </c>
      <c r="V1636" t="n">
        <v>0.75</v>
      </c>
      <c r="W1636" t="n">
        <v>1.15</v>
      </c>
      <c r="X1636" t="n">
        <v>0.12</v>
      </c>
      <c r="Y1636" t="n">
        <v>1</v>
      </c>
      <c r="Z1636" t="n">
        <v>10</v>
      </c>
    </row>
    <row r="1637">
      <c r="A1637" t="n">
        <v>51</v>
      </c>
      <c r="B1637" t="n">
        <v>120</v>
      </c>
      <c r="C1637" t="inlineStr">
        <is>
          <t xml:space="preserve">CONCLUIDO	</t>
        </is>
      </c>
      <c r="D1637" t="n">
        <v>10.1577</v>
      </c>
      <c r="E1637" t="n">
        <v>9.84</v>
      </c>
      <c r="F1637" t="n">
        <v>6.82</v>
      </c>
      <c r="G1637" t="n">
        <v>58.43</v>
      </c>
      <c r="H1637" t="n">
        <v>0.96</v>
      </c>
      <c r="I1637" t="n">
        <v>7</v>
      </c>
      <c r="J1637" t="n">
        <v>255.17</v>
      </c>
      <c r="K1637" t="n">
        <v>57.72</v>
      </c>
      <c r="L1637" t="n">
        <v>13.75</v>
      </c>
      <c r="M1637" t="n">
        <v>5</v>
      </c>
      <c r="N1637" t="n">
        <v>63.7</v>
      </c>
      <c r="O1637" t="n">
        <v>31705.54</v>
      </c>
      <c r="P1637" t="n">
        <v>101.62</v>
      </c>
      <c r="Q1637" t="n">
        <v>204.19</v>
      </c>
      <c r="R1637" t="n">
        <v>25.73</v>
      </c>
      <c r="S1637" t="n">
        <v>17.37</v>
      </c>
      <c r="T1637" t="n">
        <v>2070</v>
      </c>
      <c r="U1637" t="n">
        <v>0.68</v>
      </c>
      <c r="V1637" t="n">
        <v>0.75</v>
      </c>
      <c r="W1637" t="n">
        <v>1.15</v>
      </c>
      <c r="X1637" t="n">
        <v>0.13</v>
      </c>
      <c r="Y1637" t="n">
        <v>1</v>
      </c>
      <c r="Z1637" t="n">
        <v>10</v>
      </c>
    </row>
    <row r="1638">
      <c r="A1638" t="n">
        <v>52</v>
      </c>
      <c r="B1638" t="n">
        <v>120</v>
      </c>
      <c r="C1638" t="inlineStr">
        <is>
          <t xml:space="preserve">CONCLUIDO	</t>
        </is>
      </c>
      <c r="D1638" t="n">
        <v>10.1569</v>
      </c>
      <c r="E1638" t="n">
        <v>9.85</v>
      </c>
      <c r="F1638" t="n">
        <v>6.82</v>
      </c>
      <c r="G1638" t="n">
        <v>58.44</v>
      </c>
      <c r="H1638" t="n">
        <v>0.97</v>
      </c>
      <c r="I1638" t="n">
        <v>7</v>
      </c>
      <c r="J1638" t="n">
        <v>255.63</v>
      </c>
      <c r="K1638" t="n">
        <v>57.72</v>
      </c>
      <c r="L1638" t="n">
        <v>14</v>
      </c>
      <c r="M1638" t="n">
        <v>5</v>
      </c>
      <c r="N1638" t="n">
        <v>63.91</v>
      </c>
      <c r="O1638" t="n">
        <v>31761.8</v>
      </c>
      <c r="P1638" t="n">
        <v>101.53</v>
      </c>
      <c r="Q1638" t="n">
        <v>204.14</v>
      </c>
      <c r="R1638" t="n">
        <v>25.81</v>
      </c>
      <c r="S1638" t="n">
        <v>17.37</v>
      </c>
      <c r="T1638" t="n">
        <v>2113.3</v>
      </c>
      <c r="U1638" t="n">
        <v>0.67</v>
      </c>
      <c r="V1638" t="n">
        <v>0.75</v>
      </c>
      <c r="W1638" t="n">
        <v>1.15</v>
      </c>
      <c r="X1638" t="n">
        <v>0.13</v>
      </c>
      <c r="Y1638" t="n">
        <v>1</v>
      </c>
      <c r="Z1638" t="n">
        <v>10</v>
      </c>
    </row>
    <row r="1639">
      <c r="A1639" t="n">
        <v>53</v>
      </c>
      <c r="B1639" t="n">
        <v>120</v>
      </c>
      <c r="C1639" t="inlineStr">
        <is>
          <t xml:space="preserve">CONCLUIDO	</t>
        </is>
      </c>
      <c r="D1639" t="n">
        <v>10.1663</v>
      </c>
      <c r="E1639" t="n">
        <v>9.84</v>
      </c>
      <c r="F1639" t="n">
        <v>6.81</v>
      </c>
      <c r="G1639" t="n">
        <v>58.36</v>
      </c>
      <c r="H1639" t="n">
        <v>0.99</v>
      </c>
      <c r="I1639" t="n">
        <v>7</v>
      </c>
      <c r="J1639" t="n">
        <v>256.09</v>
      </c>
      <c r="K1639" t="n">
        <v>57.72</v>
      </c>
      <c r="L1639" t="n">
        <v>14.25</v>
      </c>
      <c r="M1639" t="n">
        <v>5</v>
      </c>
      <c r="N1639" t="n">
        <v>64.11</v>
      </c>
      <c r="O1639" t="n">
        <v>31818.13</v>
      </c>
      <c r="P1639" t="n">
        <v>101.1</v>
      </c>
      <c r="Q1639" t="n">
        <v>204.15</v>
      </c>
      <c r="R1639" t="n">
        <v>25.52</v>
      </c>
      <c r="S1639" t="n">
        <v>17.37</v>
      </c>
      <c r="T1639" t="n">
        <v>1969.03</v>
      </c>
      <c r="U1639" t="n">
        <v>0.68</v>
      </c>
      <c r="V1639" t="n">
        <v>0.75</v>
      </c>
      <c r="W1639" t="n">
        <v>1.15</v>
      </c>
      <c r="X1639" t="n">
        <v>0.12</v>
      </c>
      <c r="Y1639" t="n">
        <v>1</v>
      </c>
      <c r="Z1639" t="n">
        <v>10</v>
      </c>
    </row>
    <row r="1640">
      <c r="A1640" t="n">
        <v>54</v>
      </c>
      <c r="B1640" t="n">
        <v>120</v>
      </c>
      <c r="C1640" t="inlineStr">
        <is>
          <t xml:space="preserve">CONCLUIDO	</t>
        </is>
      </c>
      <c r="D1640" t="n">
        <v>10.2404</v>
      </c>
      <c r="E1640" t="n">
        <v>9.77</v>
      </c>
      <c r="F1640" t="n">
        <v>6.78</v>
      </c>
      <c r="G1640" t="n">
        <v>67.83</v>
      </c>
      <c r="H1640" t="n">
        <v>1.01</v>
      </c>
      <c r="I1640" t="n">
        <v>6</v>
      </c>
      <c r="J1640" t="n">
        <v>256.54</v>
      </c>
      <c r="K1640" t="n">
        <v>57.72</v>
      </c>
      <c r="L1640" t="n">
        <v>14.5</v>
      </c>
      <c r="M1640" t="n">
        <v>4</v>
      </c>
      <c r="N1640" t="n">
        <v>64.31999999999999</v>
      </c>
      <c r="O1640" t="n">
        <v>31874.54</v>
      </c>
      <c r="P1640" t="n">
        <v>100.48</v>
      </c>
      <c r="Q1640" t="n">
        <v>204.15</v>
      </c>
      <c r="R1640" t="n">
        <v>24.69</v>
      </c>
      <c r="S1640" t="n">
        <v>17.37</v>
      </c>
      <c r="T1640" t="n">
        <v>1555.6</v>
      </c>
      <c r="U1640" t="n">
        <v>0.7</v>
      </c>
      <c r="V1640" t="n">
        <v>0.75</v>
      </c>
      <c r="W1640" t="n">
        <v>1.15</v>
      </c>
      <c r="X1640" t="n">
        <v>0.09</v>
      </c>
      <c r="Y1640" t="n">
        <v>1</v>
      </c>
      <c r="Z1640" t="n">
        <v>10</v>
      </c>
    </row>
    <row r="1641">
      <c r="A1641" t="n">
        <v>55</v>
      </c>
      <c r="B1641" t="n">
        <v>120</v>
      </c>
      <c r="C1641" t="inlineStr">
        <is>
          <t xml:space="preserve">CONCLUIDO	</t>
        </is>
      </c>
      <c r="D1641" t="n">
        <v>10.2383</v>
      </c>
      <c r="E1641" t="n">
        <v>9.77</v>
      </c>
      <c r="F1641" t="n">
        <v>6.79</v>
      </c>
      <c r="G1641" t="n">
        <v>67.84999999999999</v>
      </c>
      <c r="H1641" t="n">
        <v>1.02</v>
      </c>
      <c r="I1641" t="n">
        <v>6</v>
      </c>
      <c r="J1641" t="n">
        <v>257</v>
      </c>
      <c r="K1641" t="n">
        <v>57.72</v>
      </c>
      <c r="L1641" t="n">
        <v>14.75</v>
      </c>
      <c r="M1641" t="n">
        <v>4</v>
      </c>
      <c r="N1641" t="n">
        <v>64.53</v>
      </c>
      <c r="O1641" t="n">
        <v>31931.15</v>
      </c>
      <c r="P1641" t="n">
        <v>100.61</v>
      </c>
      <c r="Q1641" t="n">
        <v>204.14</v>
      </c>
      <c r="R1641" t="n">
        <v>24.74</v>
      </c>
      <c r="S1641" t="n">
        <v>17.37</v>
      </c>
      <c r="T1641" t="n">
        <v>1580.16</v>
      </c>
      <c r="U1641" t="n">
        <v>0.7</v>
      </c>
      <c r="V1641" t="n">
        <v>0.75</v>
      </c>
      <c r="W1641" t="n">
        <v>1.15</v>
      </c>
      <c r="X1641" t="n">
        <v>0.09</v>
      </c>
      <c r="Y1641" t="n">
        <v>1</v>
      </c>
      <c r="Z1641" t="n">
        <v>10</v>
      </c>
    </row>
    <row r="1642">
      <c r="A1642" t="n">
        <v>56</v>
      </c>
      <c r="B1642" t="n">
        <v>120</v>
      </c>
      <c r="C1642" t="inlineStr">
        <is>
          <t xml:space="preserve">CONCLUIDO	</t>
        </is>
      </c>
      <c r="D1642" t="n">
        <v>10.2363</v>
      </c>
      <c r="E1642" t="n">
        <v>9.77</v>
      </c>
      <c r="F1642" t="n">
        <v>6.79</v>
      </c>
      <c r="G1642" t="n">
        <v>67.87</v>
      </c>
      <c r="H1642" t="n">
        <v>1.04</v>
      </c>
      <c r="I1642" t="n">
        <v>6</v>
      </c>
      <c r="J1642" t="n">
        <v>257.46</v>
      </c>
      <c r="K1642" t="n">
        <v>57.72</v>
      </c>
      <c r="L1642" t="n">
        <v>15</v>
      </c>
      <c r="M1642" t="n">
        <v>4</v>
      </c>
      <c r="N1642" t="n">
        <v>64.73999999999999</v>
      </c>
      <c r="O1642" t="n">
        <v>31987.71</v>
      </c>
      <c r="P1642" t="n">
        <v>100.61</v>
      </c>
      <c r="Q1642" t="n">
        <v>204.14</v>
      </c>
      <c r="R1642" t="n">
        <v>24.84</v>
      </c>
      <c r="S1642" t="n">
        <v>17.37</v>
      </c>
      <c r="T1642" t="n">
        <v>1631.11</v>
      </c>
      <c r="U1642" t="n">
        <v>0.7</v>
      </c>
      <c r="V1642" t="n">
        <v>0.75</v>
      </c>
      <c r="W1642" t="n">
        <v>1.15</v>
      </c>
      <c r="X1642" t="n">
        <v>0.1</v>
      </c>
      <c r="Y1642" t="n">
        <v>1</v>
      </c>
      <c r="Z1642" t="n">
        <v>10</v>
      </c>
    </row>
    <row r="1643">
      <c r="A1643" t="n">
        <v>57</v>
      </c>
      <c r="B1643" t="n">
        <v>120</v>
      </c>
      <c r="C1643" t="inlineStr">
        <is>
          <t xml:space="preserve">CONCLUIDO	</t>
        </is>
      </c>
      <c r="D1643" t="n">
        <v>10.2375</v>
      </c>
      <c r="E1643" t="n">
        <v>9.77</v>
      </c>
      <c r="F1643" t="n">
        <v>6.79</v>
      </c>
      <c r="G1643" t="n">
        <v>67.86</v>
      </c>
      <c r="H1643" t="n">
        <v>1.05</v>
      </c>
      <c r="I1643" t="n">
        <v>6</v>
      </c>
      <c r="J1643" t="n">
        <v>257.92</v>
      </c>
      <c r="K1643" t="n">
        <v>57.72</v>
      </c>
      <c r="L1643" t="n">
        <v>15.25</v>
      </c>
      <c r="M1643" t="n">
        <v>4</v>
      </c>
      <c r="N1643" t="n">
        <v>64.95</v>
      </c>
      <c r="O1643" t="n">
        <v>32044.35</v>
      </c>
      <c r="P1643" t="n">
        <v>100.7</v>
      </c>
      <c r="Q1643" t="n">
        <v>204.14</v>
      </c>
      <c r="R1643" t="n">
        <v>24.88</v>
      </c>
      <c r="S1643" t="n">
        <v>17.37</v>
      </c>
      <c r="T1643" t="n">
        <v>1651.39</v>
      </c>
      <c r="U1643" t="n">
        <v>0.7</v>
      </c>
      <c r="V1643" t="n">
        <v>0.75</v>
      </c>
      <c r="W1643" t="n">
        <v>1.14</v>
      </c>
      <c r="X1643" t="n">
        <v>0.09</v>
      </c>
      <c r="Y1643" t="n">
        <v>1</v>
      </c>
      <c r="Z1643" t="n">
        <v>10</v>
      </c>
    </row>
    <row r="1644">
      <c r="A1644" t="n">
        <v>58</v>
      </c>
      <c r="B1644" t="n">
        <v>120</v>
      </c>
      <c r="C1644" t="inlineStr">
        <is>
          <t xml:space="preserve">CONCLUIDO	</t>
        </is>
      </c>
      <c r="D1644" t="n">
        <v>10.234</v>
      </c>
      <c r="E1644" t="n">
        <v>9.77</v>
      </c>
      <c r="F1644" t="n">
        <v>6.79</v>
      </c>
      <c r="G1644" t="n">
        <v>67.89</v>
      </c>
      <c r="H1644" t="n">
        <v>1.07</v>
      </c>
      <c r="I1644" t="n">
        <v>6</v>
      </c>
      <c r="J1644" t="n">
        <v>258.38</v>
      </c>
      <c r="K1644" t="n">
        <v>57.72</v>
      </c>
      <c r="L1644" t="n">
        <v>15.5</v>
      </c>
      <c r="M1644" t="n">
        <v>4</v>
      </c>
      <c r="N1644" t="n">
        <v>65.16</v>
      </c>
      <c r="O1644" t="n">
        <v>32101.07</v>
      </c>
      <c r="P1644" t="n">
        <v>100.76</v>
      </c>
      <c r="Q1644" t="n">
        <v>204.14</v>
      </c>
      <c r="R1644" t="n">
        <v>24.98</v>
      </c>
      <c r="S1644" t="n">
        <v>17.37</v>
      </c>
      <c r="T1644" t="n">
        <v>1704.11</v>
      </c>
      <c r="U1644" t="n">
        <v>0.7</v>
      </c>
      <c r="V1644" t="n">
        <v>0.75</v>
      </c>
      <c r="W1644" t="n">
        <v>1.14</v>
      </c>
      <c r="X1644" t="n">
        <v>0.1</v>
      </c>
      <c r="Y1644" t="n">
        <v>1</v>
      </c>
      <c r="Z1644" t="n">
        <v>10</v>
      </c>
    </row>
    <row r="1645">
      <c r="A1645" t="n">
        <v>59</v>
      </c>
      <c r="B1645" t="n">
        <v>120</v>
      </c>
      <c r="C1645" t="inlineStr">
        <is>
          <t xml:space="preserve">CONCLUIDO	</t>
        </is>
      </c>
      <c r="D1645" t="n">
        <v>10.2375</v>
      </c>
      <c r="E1645" t="n">
        <v>9.77</v>
      </c>
      <c r="F1645" t="n">
        <v>6.79</v>
      </c>
      <c r="G1645" t="n">
        <v>67.86</v>
      </c>
      <c r="H1645" t="n">
        <v>1.08</v>
      </c>
      <c r="I1645" t="n">
        <v>6</v>
      </c>
      <c r="J1645" t="n">
        <v>258.84</v>
      </c>
      <c r="K1645" t="n">
        <v>57.72</v>
      </c>
      <c r="L1645" t="n">
        <v>15.75</v>
      </c>
      <c r="M1645" t="n">
        <v>4</v>
      </c>
      <c r="N1645" t="n">
        <v>65.37</v>
      </c>
      <c r="O1645" t="n">
        <v>32157.87</v>
      </c>
      <c r="P1645" t="n">
        <v>100.68</v>
      </c>
      <c r="Q1645" t="n">
        <v>204.14</v>
      </c>
      <c r="R1645" t="n">
        <v>24.67</v>
      </c>
      <c r="S1645" t="n">
        <v>17.37</v>
      </c>
      <c r="T1645" t="n">
        <v>1547.08</v>
      </c>
      <c r="U1645" t="n">
        <v>0.7</v>
      </c>
      <c r="V1645" t="n">
        <v>0.75</v>
      </c>
      <c r="W1645" t="n">
        <v>1.15</v>
      </c>
      <c r="X1645" t="n">
        <v>0.09</v>
      </c>
      <c r="Y1645" t="n">
        <v>1</v>
      </c>
      <c r="Z1645" t="n">
        <v>10</v>
      </c>
    </row>
    <row r="1646">
      <c r="A1646" t="n">
        <v>60</v>
      </c>
      <c r="B1646" t="n">
        <v>120</v>
      </c>
      <c r="C1646" t="inlineStr">
        <is>
          <t xml:space="preserve">CONCLUIDO	</t>
        </is>
      </c>
      <c r="D1646" t="n">
        <v>10.238</v>
      </c>
      <c r="E1646" t="n">
        <v>9.77</v>
      </c>
      <c r="F1646" t="n">
        <v>6.79</v>
      </c>
      <c r="G1646" t="n">
        <v>67.84999999999999</v>
      </c>
      <c r="H1646" t="n">
        <v>1.1</v>
      </c>
      <c r="I1646" t="n">
        <v>6</v>
      </c>
      <c r="J1646" t="n">
        <v>259.3</v>
      </c>
      <c r="K1646" t="n">
        <v>57.72</v>
      </c>
      <c r="L1646" t="n">
        <v>16</v>
      </c>
      <c r="M1646" t="n">
        <v>4</v>
      </c>
      <c r="N1646" t="n">
        <v>65.58</v>
      </c>
      <c r="O1646" t="n">
        <v>32214.75</v>
      </c>
      <c r="P1646" t="n">
        <v>100.43</v>
      </c>
      <c r="Q1646" t="n">
        <v>204.15</v>
      </c>
      <c r="R1646" t="n">
        <v>24.64</v>
      </c>
      <c r="S1646" t="n">
        <v>17.37</v>
      </c>
      <c r="T1646" t="n">
        <v>1530.9</v>
      </c>
      <c r="U1646" t="n">
        <v>0.71</v>
      </c>
      <c r="V1646" t="n">
        <v>0.75</v>
      </c>
      <c r="W1646" t="n">
        <v>1.15</v>
      </c>
      <c r="X1646" t="n">
        <v>0.09</v>
      </c>
      <c r="Y1646" t="n">
        <v>1</v>
      </c>
      <c r="Z1646" t="n">
        <v>10</v>
      </c>
    </row>
    <row r="1647">
      <c r="A1647" t="n">
        <v>61</v>
      </c>
      <c r="B1647" t="n">
        <v>120</v>
      </c>
      <c r="C1647" t="inlineStr">
        <is>
          <t xml:space="preserve">CONCLUIDO	</t>
        </is>
      </c>
      <c r="D1647" t="n">
        <v>10.2392</v>
      </c>
      <c r="E1647" t="n">
        <v>9.77</v>
      </c>
      <c r="F1647" t="n">
        <v>6.78</v>
      </c>
      <c r="G1647" t="n">
        <v>67.84</v>
      </c>
      <c r="H1647" t="n">
        <v>1.11</v>
      </c>
      <c r="I1647" t="n">
        <v>6</v>
      </c>
      <c r="J1647" t="n">
        <v>259.76</v>
      </c>
      <c r="K1647" t="n">
        <v>57.72</v>
      </c>
      <c r="L1647" t="n">
        <v>16.25</v>
      </c>
      <c r="M1647" t="n">
        <v>4</v>
      </c>
      <c r="N1647" t="n">
        <v>65.79000000000001</v>
      </c>
      <c r="O1647" t="n">
        <v>32271.71</v>
      </c>
      <c r="P1647" t="n">
        <v>100.24</v>
      </c>
      <c r="Q1647" t="n">
        <v>204.14</v>
      </c>
      <c r="R1647" t="n">
        <v>24.79</v>
      </c>
      <c r="S1647" t="n">
        <v>17.37</v>
      </c>
      <c r="T1647" t="n">
        <v>1607.51</v>
      </c>
      <c r="U1647" t="n">
        <v>0.7</v>
      </c>
      <c r="V1647" t="n">
        <v>0.75</v>
      </c>
      <c r="W1647" t="n">
        <v>1.14</v>
      </c>
      <c r="X1647" t="n">
        <v>0.09</v>
      </c>
      <c r="Y1647" t="n">
        <v>1</v>
      </c>
      <c r="Z1647" t="n">
        <v>10</v>
      </c>
    </row>
    <row r="1648">
      <c r="A1648" t="n">
        <v>62</v>
      </c>
      <c r="B1648" t="n">
        <v>120</v>
      </c>
      <c r="C1648" t="inlineStr">
        <is>
          <t xml:space="preserve">CONCLUIDO	</t>
        </is>
      </c>
      <c r="D1648" t="n">
        <v>10.2302</v>
      </c>
      <c r="E1648" t="n">
        <v>9.779999999999999</v>
      </c>
      <c r="F1648" t="n">
        <v>6.79</v>
      </c>
      <c r="G1648" t="n">
        <v>67.93000000000001</v>
      </c>
      <c r="H1648" t="n">
        <v>1.13</v>
      </c>
      <c r="I1648" t="n">
        <v>6</v>
      </c>
      <c r="J1648" t="n">
        <v>260.23</v>
      </c>
      <c r="K1648" t="n">
        <v>57.72</v>
      </c>
      <c r="L1648" t="n">
        <v>16.5</v>
      </c>
      <c r="M1648" t="n">
        <v>4</v>
      </c>
      <c r="N1648" t="n">
        <v>66</v>
      </c>
      <c r="O1648" t="n">
        <v>32328.74</v>
      </c>
      <c r="P1648" t="n">
        <v>100.3</v>
      </c>
      <c r="Q1648" t="n">
        <v>204.14</v>
      </c>
      <c r="R1648" t="n">
        <v>25.08</v>
      </c>
      <c r="S1648" t="n">
        <v>17.37</v>
      </c>
      <c r="T1648" t="n">
        <v>1751.84</v>
      </c>
      <c r="U1648" t="n">
        <v>0.6899999999999999</v>
      </c>
      <c r="V1648" t="n">
        <v>0.75</v>
      </c>
      <c r="W1648" t="n">
        <v>1.14</v>
      </c>
      <c r="X1648" t="n">
        <v>0.1</v>
      </c>
      <c r="Y1648" t="n">
        <v>1</v>
      </c>
      <c r="Z1648" t="n">
        <v>10</v>
      </c>
    </row>
    <row r="1649">
      <c r="A1649" t="n">
        <v>63</v>
      </c>
      <c r="B1649" t="n">
        <v>120</v>
      </c>
      <c r="C1649" t="inlineStr">
        <is>
          <t xml:space="preserve">CONCLUIDO	</t>
        </is>
      </c>
      <c r="D1649" t="n">
        <v>10.238</v>
      </c>
      <c r="E1649" t="n">
        <v>9.77</v>
      </c>
      <c r="F1649" t="n">
        <v>6.79</v>
      </c>
      <c r="G1649" t="n">
        <v>67.84999999999999</v>
      </c>
      <c r="H1649" t="n">
        <v>1.14</v>
      </c>
      <c r="I1649" t="n">
        <v>6</v>
      </c>
      <c r="J1649" t="n">
        <v>260.69</v>
      </c>
      <c r="K1649" t="n">
        <v>57.72</v>
      </c>
      <c r="L1649" t="n">
        <v>16.75</v>
      </c>
      <c r="M1649" t="n">
        <v>4</v>
      </c>
      <c r="N1649" t="n">
        <v>66.20999999999999</v>
      </c>
      <c r="O1649" t="n">
        <v>32385.86</v>
      </c>
      <c r="P1649" t="n">
        <v>99.95</v>
      </c>
      <c r="Q1649" t="n">
        <v>204.14</v>
      </c>
      <c r="R1649" t="n">
        <v>24.8</v>
      </c>
      <c r="S1649" t="n">
        <v>17.37</v>
      </c>
      <c r="T1649" t="n">
        <v>1614.04</v>
      </c>
      <c r="U1649" t="n">
        <v>0.7</v>
      </c>
      <c r="V1649" t="n">
        <v>0.75</v>
      </c>
      <c r="W1649" t="n">
        <v>1.14</v>
      </c>
      <c r="X1649" t="n">
        <v>0.09</v>
      </c>
      <c r="Y1649" t="n">
        <v>1</v>
      </c>
      <c r="Z1649" t="n">
        <v>10</v>
      </c>
    </row>
    <row r="1650">
      <c r="A1650" t="n">
        <v>64</v>
      </c>
      <c r="B1650" t="n">
        <v>120</v>
      </c>
      <c r="C1650" t="inlineStr">
        <is>
          <t xml:space="preserve">CONCLUIDO	</t>
        </is>
      </c>
      <c r="D1650" t="n">
        <v>10.2325</v>
      </c>
      <c r="E1650" t="n">
        <v>9.77</v>
      </c>
      <c r="F1650" t="n">
        <v>6.79</v>
      </c>
      <c r="G1650" t="n">
        <v>67.91</v>
      </c>
      <c r="H1650" t="n">
        <v>1.16</v>
      </c>
      <c r="I1650" t="n">
        <v>6</v>
      </c>
      <c r="J1650" t="n">
        <v>261.15</v>
      </c>
      <c r="K1650" t="n">
        <v>57.72</v>
      </c>
      <c r="L1650" t="n">
        <v>17</v>
      </c>
      <c r="M1650" t="n">
        <v>4</v>
      </c>
      <c r="N1650" t="n">
        <v>66.43000000000001</v>
      </c>
      <c r="O1650" t="n">
        <v>32443.05</v>
      </c>
      <c r="P1650" t="n">
        <v>99.92</v>
      </c>
      <c r="Q1650" t="n">
        <v>204.14</v>
      </c>
      <c r="R1650" t="n">
        <v>24.9</v>
      </c>
      <c r="S1650" t="n">
        <v>17.37</v>
      </c>
      <c r="T1650" t="n">
        <v>1660.98</v>
      </c>
      <c r="U1650" t="n">
        <v>0.7</v>
      </c>
      <c r="V1650" t="n">
        <v>0.75</v>
      </c>
      <c r="W1650" t="n">
        <v>1.15</v>
      </c>
      <c r="X1650" t="n">
        <v>0.1</v>
      </c>
      <c r="Y1650" t="n">
        <v>1</v>
      </c>
      <c r="Z1650" t="n">
        <v>10</v>
      </c>
    </row>
    <row r="1651">
      <c r="A1651" t="n">
        <v>65</v>
      </c>
      <c r="B1651" t="n">
        <v>120</v>
      </c>
      <c r="C1651" t="inlineStr">
        <is>
          <t xml:space="preserve">CONCLUIDO	</t>
        </is>
      </c>
      <c r="D1651" t="n">
        <v>10.2398</v>
      </c>
      <c r="E1651" t="n">
        <v>9.77</v>
      </c>
      <c r="F1651" t="n">
        <v>6.78</v>
      </c>
      <c r="G1651" t="n">
        <v>67.84</v>
      </c>
      <c r="H1651" t="n">
        <v>1.17</v>
      </c>
      <c r="I1651" t="n">
        <v>6</v>
      </c>
      <c r="J1651" t="n">
        <v>261.62</v>
      </c>
      <c r="K1651" t="n">
        <v>57.72</v>
      </c>
      <c r="L1651" t="n">
        <v>17.25</v>
      </c>
      <c r="M1651" t="n">
        <v>4</v>
      </c>
      <c r="N1651" t="n">
        <v>66.64</v>
      </c>
      <c r="O1651" t="n">
        <v>32500.33</v>
      </c>
      <c r="P1651" t="n">
        <v>99.7</v>
      </c>
      <c r="Q1651" t="n">
        <v>204.14</v>
      </c>
      <c r="R1651" t="n">
        <v>24.75</v>
      </c>
      <c r="S1651" t="n">
        <v>17.37</v>
      </c>
      <c r="T1651" t="n">
        <v>1586.78</v>
      </c>
      <c r="U1651" t="n">
        <v>0.7</v>
      </c>
      <c r="V1651" t="n">
        <v>0.75</v>
      </c>
      <c r="W1651" t="n">
        <v>1.14</v>
      </c>
      <c r="X1651" t="n">
        <v>0.09</v>
      </c>
      <c r="Y1651" t="n">
        <v>1</v>
      </c>
      <c r="Z1651" t="n">
        <v>10</v>
      </c>
    </row>
    <row r="1652">
      <c r="A1652" t="n">
        <v>66</v>
      </c>
      <c r="B1652" t="n">
        <v>120</v>
      </c>
      <c r="C1652" t="inlineStr">
        <is>
          <t xml:space="preserve">CONCLUIDO	</t>
        </is>
      </c>
      <c r="D1652" t="n">
        <v>10.2287</v>
      </c>
      <c r="E1652" t="n">
        <v>9.779999999999999</v>
      </c>
      <c r="F1652" t="n">
        <v>6.79</v>
      </c>
      <c r="G1652" t="n">
        <v>67.94</v>
      </c>
      <c r="H1652" t="n">
        <v>1.19</v>
      </c>
      <c r="I1652" t="n">
        <v>6</v>
      </c>
      <c r="J1652" t="n">
        <v>262.08</v>
      </c>
      <c r="K1652" t="n">
        <v>57.72</v>
      </c>
      <c r="L1652" t="n">
        <v>17.5</v>
      </c>
      <c r="M1652" t="n">
        <v>4</v>
      </c>
      <c r="N1652" t="n">
        <v>66.86</v>
      </c>
      <c r="O1652" t="n">
        <v>32557.69</v>
      </c>
      <c r="P1652" t="n">
        <v>99.54000000000001</v>
      </c>
      <c r="Q1652" t="n">
        <v>204.14</v>
      </c>
      <c r="R1652" t="n">
        <v>25.07</v>
      </c>
      <c r="S1652" t="n">
        <v>17.37</v>
      </c>
      <c r="T1652" t="n">
        <v>1748.41</v>
      </c>
      <c r="U1652" t="n">
        <v>0.6899999999999999</v>
      </c>
      <c r="V1652" t="n">
        <v>0.75</v>
      </c>
      <c r="W1652" t="n">
        <v>1.15</v>
      </c>
      <c r="X1652" t="n">
        <v>0.1</v>
      </c>
      <c r="Y1652" t="n">
        <v>1</v>
      </c>
      <c r="Z1652" t="n">
        <v>10</v>
      </c>
    </row>
    <row r="1653">
      <c r="A1653" t="n">
        <v>67</v>
      </c>
      <c r="B1653" t="n">
        <v>120</v>
      </c>
      <c r="C1653" t="inlineStr">
        <is>
          <t xml:space="preserve">CONCLUIDO	</t>
        </is>
      </c>
      <c r="D1653" t="n">
        <v>10.3046</v>
      </c>
      <c r="E1653" t="n">
        <v>9.699999999999999</v>
      </c>
      <c r="F1653" t="n">
        <v>6.77</v>
      </c>
      <c r="G1653" t="n">
        <v>81.20999999999999</v>
      </c>
      <c r="H1653" t="n">
        <v>1.2</v>
      </c>
      <c r="I1653" t="n">
        <v>5</v>
      </c>
      <c r="J1653" t="n">
        <v>262.55</v>
      </c>
      <c r="K1653" t="n">
        <v>57.72</v>
      </c>
      <c r="L1653" t="n">
        <v>17.75</v>
      </c>
      <c r="M1653" t="n">
        <v>3</v>
      </c>
      <c r="N1653" t="n">
        <v>67.06999999999999</v>
      </c>
      <c r="O1653" t="n">
        <v>32615.12</v>
      </c>
      <c r="P1653" t="n">
        <v>98.73999999999999</v>
      </c>
      <c r="Q1653" t="n">
        <v>204.14</v>
      </c>
      <c r="R1653" t="n">
        <v>24.22</v>
      </c>
      <c r="S1653" t="n">
        <v>17.37</v>
      </c>
      <c r="T1653" t="n">
        <v>1329.57</v>
      </c>
      <c r="U1653" t="n">
        <v>0.72</v>
      </c>
      <c r="V1653" t="n">
        <v>0.75</v>
      </c>
      <c r="W1653" t="n">
        <v>1.14</v>
      </c>
      <c r="X1653" t="n">
        <v>0.08</v>
      </c>
      <c r="Y1653" t="n">
        <v>1</v>
      </c>
      <c r="Z1653" t="n">
        <v>10</v>
      </c>
    </row>
    <row r="1654">
      <c r="A1654" t="n">
        <v>68</v>
      </c>
      <c r="B1654" t="n">
        <v>120</v>
      </c>
      <c r="C1654" t="inlineStr">
        <is>
          <t xml:space="preserve">CONCLUIDO	</t>
        </is>
      </c>
      <c r="D1654" t="n">
        <v>10.2998</v>
      </c>
      <c r="E1654" t="n">
        <v>9.710000000000001</v>
      </c>
      <c r="F1654" t="n">
        <v>6.77</v>
      </c>
      <c r="G1654" t="n">
        <v>81.27</v>
      </c>
      <c r="H1654" t="n">
        <v>1.22</v>
      </c>
      <c r="I1654" t="n">
        <v>5</v>
      </c>
      <c r="J1654" t="n">
        <v>263.01</v>
      </c>
      <c r="K1654" t="n">
        <v>57.72</v>
      </c>
      <c r="L1654" t="n">
        <v>18</v>
      </c>
      <c r="M1654" t="n">
        <v>3</v>
      </c>
      <c r="N1654" t="n">
        <v>67.29000000000001</v>
      </c>
      <c r="O1654" t="n">
        <v>32672.64</v>
      </c>
      <c r="P1654" t="n">
        <v>99.09999999999999</v>
      </c>
      <c r="Q1654" t="n">
        <v>204.14</v>
      </c>
      <c r="R1654" t="n">
        <v>24.39</v>
      </c>
      <c r="S1654" t="n">
        <v>17.37</v>
      </c>
      <c r="T1654" t="n">
        <v>1411.35</v>
      </c>
      <c r="U1654" t="n">
        <v>0.71</v>
      </c>
      <c r="V1654" t="n">
        <v>0.75</v>
      </c>
      <c r="W1654" t="n">
        <v>1.14</v>
      </c>
      <c r="X1654" t="n">
        <v>0.08</v>
      </c>
      <c r="Y1654" t="n">
        <v>1</v>
      </c>
      <c r="Z1654" t="n">
        <v>10</v>
      </c>
    </row>
    <row r="1655">
      <c r="A1655" t="n">
        <v>69</v>
      </c>
      <c r="B1655" t="n">
        <v>120</v>
      </c>
      <c r="C1655" t="inlineStr">
        <is>
          <t xml:space="preserve">CONCLUIDO	</t>
        </is>
      </c>
      <c r="D1655" t="n">
        <v>10.2928</v>
      </c>
      <c r="E1655" t="n">
        <v>9.720000000000001</v>
      </c>
      <c r="F1655" t="n">
        <v>6.78</v>
      </c>
      <c r="G1655" t="n">
        <v>81.34999999999999</v>
      </c>
      <c r="H1655" t="n">
        <v>1.23</v>
      </c>
      <c r="I1655" t="n">
        <v>5</v>
      </c>
      <c r="J1655" t="n">
        <v>263.48</v>
      </c>
      <c r="K1655" t="n">
        <v>57.72</v>
      </c>
      <c r="L1655" t="n">
        <v>18.25</v>
      </c>
      <c r="M1655" t="n">
        <v>3</v>
      </c>
      <c r="N1655" t="n">
        <v>67.51000000000001</v>
      </c>
      <c r="O1655" t="n">
        <v>32730.24</v>
      </c>
      <c r="P1655" t="n">
        <v>99.33</v>
      </c>
      <c r="Q1655" t="n">
        <v>204.14</v>
      </c>
      <c r="R1655" t="n">
        <v>24.59</v>
      </c>
      <c r="S1655" t="n">
        <v>17.37</v>
      </c>
      <c r="T1655" t="n">
        <v>1512.47</v>
      </c>
      <c r="U1655" t="n">
        <v>0.71</v>
      </c>
      <c r="V1655" t="n">
        <v>0.75</v>
      </c>
      <c r="W1655" t="n">
        <v>1.15</v>
      </c>
      <c r="X1655" t="n">
        <v>0.09</v>
      </c>
      <c r="Y1655" t="n">
        <v>1</v>
      </c>
      <c r="Z1655" t="n">
        <v>10</v>
      </c>
    </row>
    <row r="1656">
      <c r="A1656" t="n">
        <v>70</v>
      </c>
      <c r="B1656" t="n">
        <v>120</v>
      </c>
      <c r="C1656" t="inlineStr">
        <is>
          <t xml:space="preserve">CONCLUIDO	</t>
        </is>
      </c>
      <c r="D1656" t="n">
        <v>10.3007</v>
      </c>
      <c r="E1656" t="n">
        <v>9.710000000000001</v>
      </c>
      <c r="F1656" t="n">
        <v>6.77</v>
      </c>
      <c r="G1656" t="n">
        <v>81.26000000000001</v>
      </c>
      <c r="H1656" t="n">
        <v>1.25</v>
      </c>
      <c r="I1656" t="n">
        <v>5</v>
      </c>
      <c r="J1656" t="n">
        <v>263.95</v>
      </c>
      <c r="K1656" t="n">
        <v>57.72</v>
      </c>
      <c r="L1656" t="n">
        <v>18.5</v>
      </c>
      <c r="M1656" t="n">
        <v>3</v>
      </c>
      <c r="N1656" t="n">
        <v>67.72</v>
      </c>
      <c r="O1656" t="n">
        <v>32787.92</v>
      </c>
      <c r="P1656" t="n">
        <v>99.25</v>
      </c>
      <c r="Q1656" t="n">
        <v>204.17</v>
      </c>
      <c r="R1656" t="n">
        <v>24.34</v>
      </c>
      <c r="S1656" t="n">
        <v>17.37</v>
      </c>
      <c r="T1656" t="n">
        <v>1387.16</v>
      </c>
      <c r="U1656" t="n">
        <v>0.71</v>
      </c>
      <c r="V1656" t="n">
        <v>0.75</v>
      </c>
      <c r="W1656" t="n">
        <v>1.14</v>
      </c>
      <c r="X1656" t="n">
        <v>0.08</v>
      </c>
      <c r="Y1656" t="n">
        <v>1</v>
      </c>
      <c r="Z1656" t="n">
        <v>10</v>
      </c>
    </row>
    <row r="1657">
      <c r="A1657" t="n">
        <v>71</v>
      </c>
      <c r="B1657" t="n">
        <v>120</v>
      </c>
      <c r="C1657" t="inlineStr">
        <is>
          <t xml:space="preserve">CONCLUIDO	</t>
        </is>
      </c>
      <c r="D1657" t="n">
        <v>10.2987</v>
      </c>
      <c r="E1657" t="n">
        <v>9.710000000000001</v>
      </c>
      <c r="F1657" t="n">
        <v>6.77</v>
      </c>
      <c r="G1657" t="n">
        <v>81.28</v>
      </c>
      <c r="H1657" t="n">
        <v>1.26</v>
      </c>
      <c r="I1657" t="n">
        <v>5</v>
      </c>
      <c r="J1657" t="n">
        <v>264.42</v>
      </c>
      <c r="K1657" t="n">
        <v>57.72</v>
      </c>
      <c r="L1657" t="n">
        <v>18.75</v>
      </c>
      <c r="M1657" t="n">
        <v>3</v>
      </c>
      <c r="N1657" t="n">
        <v>67.94</v>
      </c>
      <c r="O1657" t="n">
        <v>32845.69</v>
      </c>
      <c r="P1657" t="n">
        <v>99.51000000000001</v>
      </c>
      <c r="Q1657" t="n">
        <v>204.14</v>
      </c>
      <c r="R1657" t="n">
        <v>24.41</v>
      </c>
      <c r="S1657" t="n">
        <v>17.37</v>
      </c>
      <c r="T1657" t="n">
        <v>1424.48</v>
      </c>
      <c r="U1657" t="n">
        <v>0.71</v>
      </c>
      <c r="V1657" t="n">
        <v>0.75</v>
      </c>
      <c r="W1657" t="n">
        <v>1.14</v>
      </c>
      <c r="X1657" t="n">
        <v>0.08</v>
      </c>
      <c r="Y1657" t="n">
        <v>1</v>
      </c>
      <c r="Z1657" t="n">
        <v>10</v>
      </c>
    </row>
    <row r="1658">
      <c r="A1658" t="n">
        <v>72</v>
      </c>
      <c r="B1658" t="n">
        <v>120</v>
      </c>
      <c r="C1658" t="inlineStr">
        <is>
          <t xml:space="preserve">CONCLUIDO	</t>
        </is>
      </c>
      <c r="D1658" t="n">
        <v>10.2987</v>
      </c>
      <c r="E1658" t="n">
        <v>9.710000000000001</v>
      </c>
      <c r="F1658" t="n">
        <v>6.77</v>
      </c>
      <c r="G1658" t="n">
        <v>81.28</v>
      </c>
      <c r="H1658" t="n">
        <v>1.28</v>
      </c>
      <c r="I1658" t="n">
        <v>5</v>
      </c>
      <c r="J1658" t="n">
        <v>264.89</v>
      </c>
      <c r="K1658" t="n">
        <v>57.72</v>
      </c>
      <c r="L1658" t="n">
        <v>19</v>
      </c>
      <c r="M1658" t="n">
        <v>3</v>
      </c>
      <c r="N1658" t="n">
        <v>68.16</v>
      </c>
      <c r="O1658" t="n">
        <v>32903.54</v>
      </c>
      <c r="P1658" t="n">
        <v>99.44</v>
      </c>
      <c r="Q1658" t="n">
        <v>204.14</v>
      </c>
      <c r="R1658" t="n">
        <v>24.47</v>
      </c>
      <c r="S1658" t="n">
        <v>17.37</v>
      </c>
      <c r="T1658" t="n">
        <v>1452.24</v>
      </c>
      <c r="U1658" t="n">
        <v>0.71</v>
      </c>
      <c r="V1658" t="n">
        <v>0.75</v>
      </c>
      <c r="W1658" t="n">
        <v>1.14</v>
      </c>
      <c r="X1658" t="n">
        <v>0.08</v>
      </c>
      <c r="Y1658" t="n">
        <v>1</v>
      </c>
      <c r="Z1658" t="n">
        <v>10</v>
      </c>
    </row>
    <row r="1659">
      <c r="A1659" t="n">
        <v>73</v>
      </c>
      <c r="B1659" t="n">
        <v>120</v>
      </c>
      <c r="C1659" t="inlineStr">
        <is>
          <t xml:space="preserve">CONCLUIDO	</t>
        </is>
      </c>
      <c r="D1659" t="n">
        <v>10.2993</v>
      </c>
      <c r="E1659" t="n">
        <v>9.710000000000001</v>
      </c>
      <c r="F1659" t="n">
        <v>6.77</v>
      </c>
      <c r="G1659" t="n">
        <v>81.27</v>
      </c>
      <c r="H1659" t="n">
        <v>1.29</v>
      </c>
      <c r="I1659" t="n">
        <v>5</v>
      </c>
      <c r="J1659" t="n">
        <v>265.36</v>
      </c>
      <c r="K1659" t="n">
        <v>57.72</v>
      </c>
      <c r="L1659" t="n">
        <v>19.25</v>
      </c>
      <c r="M1659" t="n">
        <v>3</v>
      </c>
      <c r="N1659" t="n">
        <v>68.38</v>
      </c>
      <c r="O1659" t="n">
        <v>32961.47</v>
      </c>
      <c r="P1659" t="n">
        <v>99.37</v>
      </c>
      <c r="Q1659" t="n">
        <v>204.14</v>
      </c>
      <c r="R1659" t="n">
        <v>24.43</v>
      </c>
      <c r="S1659" t="n">
        <v>17.37</v>
      </c>
      <c r="T1659" t="n">
        <v>1434.22</v>
      </c>
      <c r="U1659" t="n">
        <v>0.71</v>
      </c>
      <c r="V1659" t="n">
        <v>0.75</v>
      </c>
      <c r="W1659" t="n">
        <v>1.14</v>
      </c>
      <c r="X1659" t="n">
        <v>0.08</v>
      </c>
      <c r="Y1659" t="n">
        <v>1</v>
      </c>
      <c r="Z1659" t="n">
        <v>10</v>
      </c>
    </row>
    <row r="1660">
      <c r="A1660" t="n">
        <v>74</v>
      </c>
      <c r="B1660" t="n">
        <v>120</v>
      </c>
      <c r="C1660" t="inlineStr">
        <is>
          <t xml:space="preserve">CONCLUIDO	</t>
        </is>
      </c>
      <c r="D1660" t="n">
        <v>10.2954</v>
      </c>
      <c r="E1660" t="n">
        <v>9.710000000000001</v>
      </c>
      <c r="F1660" t="n">
        <v>6.78</v>
      </c>
      <c r="G1660" t="n">
        <v>81.31999999999999</v>
      </c>
      <c r="H1660" t="n">
        <v>1.31</v>
      </c>
      <c r="I1660" t="n">
        <v>5</v>
      </c>
      <c r="J1660" t="n">
        <v>265.83</v>
      </c>
      <c r="K1660" t="n">
        <v>57.72</v>
      </c>
      <c r="L1660" t="n">
        <v>19.5</v>
      </c>
      <c r="M1660" t="n">
        <v>3</v>
      </c>
      <c r="N1660" t="n">
        <v>68.59999999999999</v>
      </c>
      <c r="O1660" t="n">
        <v>33019.48</v>
      </c>
      <c r="P1660" t="n">
        <v>99.33</v>
      </c>
      <c r="Q1660" t="n">
        <v>204.14</v>
      </c>
      <c r="R1660" t="n">
        <v>24.51</v>
      </c>
      <c r="S1660" t="n">
        <v>17.37</v>
      </c>
      <c r="T1660" t="n">
        <v>1472.26</v>
      </c>
      <c r="U1660" t="n">
        <v>0.71</v>
      </c>
      <c r="V1660" t="n">
        <v>0.75</v>
      </c>
      <c r="W1660" t="n">
        <v>1.14</v>
      </c>
      <c r="X1660" t="n">
        <v>0.09</v>
      </c>
      <c r="Y1660" t="n">
        <v>1</v>
      </c>
      <c r="Z1660" t="n">
        <v>10</v>
      </c>
    </row>
    <row r="1661">
      <c r="A1661" t="n">
        <v>75</v>
      </c>
      <c r="B1661" t="n">
        <v>120</v>
      </c>
      <c r="C1661" t="inlineStr">
        <is>
          <t xml:space="preserve">CONCLUIDO	</t>
        </is>
      </c>
      <c r="D1661" t="n">
        <v>10.2942</v>
      </c>
      <c r="E1661" t="n">
        <v>9.710000000000001</v>
      </c>
      <c r="F1661" t="n">
        <v>6.78</v>
      </c>
      <c r="G1661" t="n">
        <v>81.33</v>
      </c>
      <c r="H1661" t="n">
        <v>1.32</v>
      </c>
      <c r="I1661" t="n">
        <v>5</v>
      </c>
      <c r="J1661" t="n">
        <v>266.3</v>
      </c>
      <c r="K1661" t="n">
        <v>57.72</v>
      </c>
      <c r="L1661" t="n">
        <v>19.75</v>
      </c>
      <c r="M1661" t="n">
        <v>3</v>
      </c>
      <c r="N1661" t="n">
        <v>68.81999999999999</v>
      </c>
      <c r="O1661" t="n">
        <v>33077.58</v>
      </c>
      <c r="P1661" t="n">
        <v>99.31</v>
      </c>
      <c r="Q1661" t="n">
        <v>204.17</v>
      </c>
      <c r="R1661" t="n">
        <v>24.53</v>
      </c>
      <c r="S1661" t="n">
        <v>17.37</v>
      </c>
      <c r="T1661" t="n">
        <v>1479.9</v>
      </c>
      <c r="U1661" t="n">
        <v>0.71</v>
      </c>
      <c r="V1661" t="n">
        <v>0.75</v>
      </c>
      <c r="W1661" t="n">
        <v>1.15</v>
      </c>
      <c r="X1661" t="n">
        <v>0.09</v>
      </c>
      <c r="Y1661" t="n">
        <v>1</v>
      </c>
      <c r="Z1661" t="n">
        <v>10</v>
      </c>
    </row>
    <row r="1662">
      <c r="A1662" t="n">
        <v>76</v>
      </c>
      <c r="B1662" t="n">
        <v>120</v>
      </c>
      <c r="C1662" t="inlineStr">
        <is>
          <t xml:space="preserve">CONCLUIDO	</t>
        </is>
      </c>
      <c r="D1662" t="n">
        <v>10.2972</v>
      </c>
      <c r="E1662" t="n">
        <v>9.710000000000001</v>
      </c>
      <c r="F1662" t="n">
        <v>6.77</v>
      </c>
      <c r="G1662" t="n">
        <v>81.3</v>
      </c>
      <c r="H1662" t="n">
        <v>1.33</v>
      </c>
      <c r="I1662" t="n">
        <v>5</v>
      </c>
      <c r="J1662" t="n">
        <v>266.77</v>
      </c>
      <c r="K1662" t="n">
        <v>57.72</v>
      </c>
      <c r="L1662" t="n">
        <v>20</v>
      </c>
      <c r="M1662" t="n">
        <v>3</v>
      </c>
      <c r="N1662" t="n">
        <v>69.05</v>
      </c>
      <c r="O1662" t="n">
        <v>33135.76</v>
      </c>
      <c r="P1662" t="n">
        <v>99.08</v>
      </c>
      <c r="Q1662" t="n">
        <v>204.14</v>
      </c>
      <c r="R1662" t="n">
        <v>24.38</v>
      </c>
      <c r="S1662" t="n">
        <v>17.37</v>
      </c>
      <c r="T1662" t="n">
        <v>1407.61</v>
      </c>
      <c r="U1662" t="n">
        <v>0.71</v>
      </c>
      <c r="V1662" t="n">
        <v>0.75</v>
      </c>
      <c r="W1662" t="n">
        <v>1.15</v>
      </c>
      <c r="X1662" t="n">
        <v>0.08</v>
      </c>
      <c r="Y1662" t="n">
        <v>1</v>
      </c>
      <c r="Z1662" t="n">
        <v>10</v>
      </c>
    </row>
    <row r="1663">
      <c r="A1663" t="n">
        <v>77</v>
      </c>
      <c r="B1663" t="n">
        <v>120</v>
      </c>
      <c r="C1663" t="inlineStr">
        <is>
          <t xml:space="preserve">CONCLUIDO	</t>
        </is>
      </c>
      <c r="D1663" t="n">
        <v>10.301</v>
      </c>
      <c r="E1663" t="n">
        <v>9.710000000000001</v>
      </c>
      <c r="F1663" t="n">
        <v>6.77</v>
      </c>
      <c r="G1663" t="n">
        <v>81.25</v>
      </c>
      <c r="H1663" t="n">
        <v>1.35</v>
      </c>
      <c r="I1663" t="n">
        <v>5</v>
      </c>
      <c r="J1663" t="n">
        <v>267.24</v>
      </c>
      <c r="K1663" t="n">
        <v>57.72</v>
      </c>
      <c r="L1663" t="n">
        <v>20.25</v>
      </c>
      <c r="M1663" t="n">
        <v>3</v>
      </c>
      <c r="N1663" t="n">
        <v>69.27</v>
      </c>
      <c r="O1663" t="n">
        <v>33194.02</v>
      </c>
      <c r="P1663" t="n">
        <v>98.95999999999999</v>
      </c>
      <c r="Q1663" t="n">
        <v>204.14</v>
      </c>
      <c r="R1663" t="n">
        <v>24.35</v>
      </c>
      <c r="S1663" t="n">
        <v>17.37</v>
      </c>
      <c r="T1663" t="n">
        <v>1393.22</v>
      </c>
      <c r="U1663" t="n">
        <v>0.71</v>
      </c>
      <c r="V1663" t="n">
        <v>0.75</v>
      </c>
      <c r="W1663" t="n">
        <v>1.14</v>
      </c>
      <c r="X1663" t="n">
        <v>0.08</v>
      </c>
      <c r="Y1663" t="n">
        <v>1</v>
      </c>
      <c r="Z1663" t="n">
        <v>10</v>
      </c>
    </row>
    <row r="1664">
      <c r="A1664" t="n">
        <v>78</v>
      </c>
      <c r="B1664" t="n">
        <v>120</v>
      </c>
      <c r="C1664" t="inlineStr">
        <is>
          <t xml:space="preserve">CONCLUIDO	</t>
        </is>
      </c>
      <c r="D1664" t="n">
        <v>10.3069</v>
      </c>
      <c r="E1664" t="n">
        <v>9.699999999999999</v>
      </c>
      <c r="F1664" t="n">
        <v>6.77</v>
      </c>
      <c r="G1664" t="n">
        <v>81.19</v>
      </c>
      <c r="H1664" t="n">
        <v>1.36</v>
      </c>
      <c r="I1664" t="n">
        <v>5</v>
      </c>
      <c r="J1664" t="n">
        <v>267.71</v>
      </c>
      <c r="K1664" t="n">
        <v>57.72</v>
      </c>
      <c r="L1664" t="n">
        <v>20.5</v>
      </c>
      <c r="M1664" t="n">
        <v>3</v>
      </c>
      <c r="N1664" t="n">
        <v>69.48999999999999</v>
      </c>
      <c r="O1664" t="n">
        <v>33252.37</v>
      </c>
      <c r="P1664" t="n">
        <v>98.67</v>
      </c>
      <c r="Q1664" t="n">
        <v>204.14</v>
      </c>
      <c r="R1664" t="n">
        <v>24.15</v>
      </c>
      <c r="S1664" t="n">
        <v>17.37</v>
      </c>
      <c r="T1664" t="n">
        <v>1294.75</v>
      </c>
      <c r="U1664" t="n">
        <v>0.72</v>
      </c>
      <c r="V1664" t="n">
        <v>0.75</v>
      </c>
      <c r="W1664" t="n">
        <v>1.14</v>
      </c>
      <c r="X1664" t="n">
        <v>0.07000000000000001</v>
      </c>
      <c r="Y1664" t="n">
        <v>1</v>
      </c>
      <c r="Z1664" t="n">
        <v>10</v>
      </c>
    </row>
    <row r="1665">
      <c r="A1665" t="n">
        <v>79</v>
      </c>
      <c r="B1665" t="n">
        <v>120</v>
      </c>
      <c r="C1665" t="inlineStr">
        <is>
          <t xml:space="preserve">CONCLUIDO	</t>
        </is>
      </c>
      <c r="D1665" t="n">
        <v>10.3102</v>
      </c>
      <c r="E1665" t="n">
        <v>9.699999999999999</v>
      </c>
      <c r="F1665" t="n">
        <v>6.76</v>
      </c>
      <c r="G1665" t="n">
        <v>81.15000000000001</v>
      </c>
      <c r="H1665" t="n">
        <v>1.38</v>
      </c>
      <c r="I1665" t="n">
        <v>5</v>
      </c>
      <c r="J1665" t="n">
        <v>268.19</v>
      </c>
      <c r="K1665" t="n">
        <v>57.72</v>
      </c>
      <c r="L1665" t="n">
        <v>20.75</v>
      </c>
      <c r="M1665" t="n">
        <v>3</v>
      </c>
      <c r="N1665" t="n">
        <v>69.70999999999999</v>
      </c>
      <c r="O1665" t="n">
        <v>33310.81</v>
      </c>
      <c r="P1665" t="n">
        <v>98.33</v>
      </c>
      <c r="Q1665" t="n">
        <v>204.14</v>
      </c>
      <c r="R1665" t="n">
        <v>24.09</v>
      </c>
      <c r="S1665" t="n">
        <v>17.37</v>
      </c>
      <c r="T1665" t="n">
        <v>1263.74</v>
      </c>
      <c r="U1665" t="n">
        <v>0.72</v>
      </c>
      <c r="V1665" t="n">
        <v>0.76</v>
      </c>
      <c r="W1665" t="n">
        <v>1.14</v>
      </c>
      <c r="X1665" t="n">
        <v>0.07000000000000001</v>
      </c>
      <c r="Y1665" t="n">
        <v>1</v>
      </c>
      <c r="Z1665" t="n">
        <v>10</v>
      </c>
    </row>
    <row r="1666">
      <c r="A1666" t="n">
        <v>80</v>
      </c>
      <c r="B1666" t="n">
        <v>120</v>
      </c>
      <c r="C1666" t="inlineStr">
        <is>
          <t xml:space="preserve">CONCLUIDO	</t>
        </is>
      </c>
      <c r="D1666" t="n">
        <v>10.3093</v>
      </c>
      <c r="E1666" t="n">
        <v>9.699999999999999</v>
      </c>
      <c r="F1666" t="n">
        <v>6.76</v>
      </c>
      <c r="G1666" t="n">
        <v>81.16</v>
      </c>
      <c r="H1666" t="n">
        <v>1.39</v>
      </c>
      <c r="I1666" t="n">
        <v>5</v>
      </c>
      <c r="J1666" t="n">
        <v>268.66</v>
      </c>
      <c r="K1666" t="n">
        <v>57.72</v>
      </c>
      <c r="L1666" t="n">
        <v>21</v>
      </c>
      <c r="M1666" t="n">
        <v>3</v>
      </c>
      <c r="N1666" t="n">
        <v>69.94</v>
      </c>
      <c r="O1666" t="n">
        <v>33369.33</v>
      </c>
      <c r="P1666" t="n">
        <v>98.06999999999999</v>
      </c>
      <c r="Q1666" t="n">
        <v>204.14</v>
      </c>
      <c r="R1666" t="n">
        <v>24.05</v>
      </c>
      <c r="S1666" t="n">
        <v>17.37</v>
      </c>
      <c r="T1666" t="n">
        <v>1243.03</v>
      </c>
      <c r="U1666" t="n">
        <v>0.72</v>
      </c>
      <c r="V1666" t="n">
        <v>0.76</v>
      </c>
      <c r="W1666" t="n">
        <v>1.14</v>
      </c>
      <c r="X1666" t="n">
        <v>0.07000000000000001</v>
      </c>
      <c r="Y1666" t="n">
        <v>1</v>
      </c>
      <c r="Z1666" t="n">
        <v>10</v>
      </c>
    </row>
    <row r="1667">
      <c r="A1667" t="n">
        <v>81</v>
      </c>
      <c r="B1667" t="n">
        <v>120</v>
      </c>
      <c r="C1667" t="inlineStr">
        <is>
          <t xml:space="preserve">CONCLUIDO	</t>
        </is>
      </c>
      <c r="D1667" t="n">
        <v>10.3066</v>
      </c>
      <c r="E1667" t="n">
        <v>9.699999999999999</v>
      </c>
      <c r="F1667" t="n">
        <v>6.77</v>
      </c>
      <c r="G1667" t="n">
        <v>81.19</v>
      </c>
      <c r="H1667" t="n">
        <v>1.41</v>
      </c>
      <c r="I1667" t="n">
        <v>5</v>
      </c>
      <c r="J1667" t="n">
        <v>269.14</v>
      </c>
      <c r="K1667" t="n">
        <v>57.72</v>
      </c>
      <c r="L1667" t="n">
        <v>21.25</v>
      </c>
      <c r="M1667" t="n">
        <v>3</v>
      </c>
      <c r="N1667" t="n">
        <v>70.16</v>
      </c>
      <c r="O1667" t="n">
        <v>33427.94</v>
      </c>
      <c r="P1667" t="n">
        <v>97.75</v>
      </c>
      <c r="Q1667" t="n">
        <v>204.14</v>
      </c>
      <c r="R1667" t="n">
        <v>24.16</v>
      </c>
      <c r="S1667" t="n">
        <v>17.37</v>
      </c>
      <c r="T1667" t="n">
        <v>1296.6</v>
      </c>
      <c r="U1667" t="n">
        <v>0.72</v>
      </c>
      <c r="V1667" t="n">
        <v>0.75</v>
      </c>
      <c r="W1667" t="n">
        <v>1.14</v>
      </c>
      <c r="X1667" t="n">
        <v>0.07000000000000001</v>
      </c>
      <c r="Y1667" t="n">
        <v>1</v>
      </c>
      <c r="Z1667" t="n">
        <v>10</v>
      </c>
    </row>
    <row r="1668">
      <c r="A1668" t="n">
        <v>82</v>
      </c>
      <c r="B1668" t="n">
        <v>120</v>
      </c>
      <c r="C1668" t="inlineStr">
        <is>
          <t xml:space="preserve">CONCLUIDO	</t>
        </is>
      </c>
      <c r="D1668" t="n">
        <v>10.3081</v>
      </c>
      <c r="E1668" t="n">
        <v>9.699999999999999</v>
      </c>
      <c r="F1668" t="n">
        <v>6.76</v>
      </c>
      <c r="G1668" t="n">
        <v>81.17</v>
      </c>
      <c r="H1668" t="n">
        <v>1.42</v>
      </c>
      <c r="I1668" t="n">
        <v>5</v>
      </c>
      <c r="J1668" t="n">
        <v>269.61</v>
      </c>
      <c r="K1668" t="n">
        <v>57.72</v>
      </c>
      <c r="L1668" t="n">
        <v>21.5</v>
      </c>
      <c r="M1668" t="n">
        <v>3</v>
      </c>
      <c r="N1668" t="n">
        <v>70.39</v>
      </c>
      <c r="O1668" t="n">
        <v>33486.63</v>
      </c>
      <c r="P1668" t="n">
        <v>97.38</v>
      </c>
      <c r="Q1668" t="n">
        <v>204.14</v>
      </c>
      <c r="R1668" t="n">
        <v>24.17</v>
      </c>
      <c r="S1668" t="n">
        <v>17.37</v>
      </c>
      <c r="T1668" t="n">
        <v>1304.47</v>
      </c>
      <c r="U1668" t="n">
        <v>0.72</v>
      </c>
      <c r="V1668" t="n">
        <v>0.75</v>
      </c>
      <c r="W1668" t="n">
        <v>1.14</v>
      </c>
      <c r="X1668" t="n">
        <v>0.07000000000000001</v>
      </c>
      <c r="Y1668" t="n">
        <v>1</v>
      </c>
      <c r="Z1668" t="n">
        <v>10</v>
      </c>
    </row>
    <row r="1669">
      <c r="A1669" t="n">
        <v>83</v>
      </c>
      <c r="B1669" t="n">
        <v>120</v>
      </c>
      <c r="C1669" t="inlineStr">
        <is>
          <t xml:space="preserve">CONCLUIDO	</t>
        </is>
      </c>
      <c r="D1669" t="n">
        <v>10.3034</v>
      </c>
      <c r="E1669" t="n">
        <v>9.710000000000001</v>
      </c>
      <c r="F1669" t="n">
        <v>6.77</v>
      </c>
      <c r="G1669" t="n">
        <v>81.23</v>
      </c>
      <c r="H1669" t="n">
        <v>1.43</v>
      </c>
      <c r="I1669" t="n">
        <v>5</v>
      </c>
      <c r="J1669" t="n">
        <v>270.09</v>
      </c>
      <c r="K1669" t="n">
        <v>57.72</v>
      </c>
      <c r="L1669" t="n">
        <v>21.75</v>
      </c>
      <c r="M1669" t="n">
        <v>3</v>
      </c>
      <c r="N1669" t="n">
        <v>70.62</v>
      </c>
      <c r="O1669" t="n">
        <v>33545.41</v>
      </c>
      <c r="P1669" t="n">
        <v>97.38</v>
      </c>
      <c r="Q1669" t="n">
        <v>204.14</v>
      </c>
      <c r="R1669" t="n">
        <v>24.27</v>
      </c>
      <c r="S1669" t="n">
        <v>17.37</v>
      </c>
      <c r="T1669" t="n">
        <v>1354.65</v>
      </c>
      <c r="U1669" t="n">
        <v>0.72</v>
      </c>
      <c r="V1669" t="n">
        <v>0.75</v>
      </c>
      <c r="W1669" t="n">
        <v>1.14</v>
      </c>
      <c r="X1669" t="n">
        <v>0.08</v>
      </c>
      <c r="Y1669" t="n">
        <v>1</v>
      </c>
      <c r="Z1669" t="n">
        <v>10</v>
      </c>
    </row>
    <row r="1670">
      <c r="A1670" t="n">
        <v>84</v>
      </c>
      <c r="B1670" t="n">
        <v>120</v>
      </c>
      <c r="C1670" t="inlineStr">
        <is>
          <t xml:space="preserve">CONCLUIDO	</t>
        </is>
      </c>
      <c r="D1670" t="n">
        <v>10.301</v>
      </c>
      <c r="E1670" t="n">
        <v>9.710000000000001</v>
      </c>
      <c r="F1670" t="n">
        <v>6.77</v>
      </c>
      <c r="G1670" t="n">
        <v>81.25</v>
      </c>
      <c r="H1670" t="n">
        <v>1.45</v>
      </c>
      <c r="I1670" t="n">
        <v>5</v>
      </c>
      <c r="J1670" t="n">
        <v>270.57</v>
      </c>
      <c r="K1670" t="n">
        <v>57.72</v>
      </c>
      <c r="L1670" t="n">
        <v>22</v>
      </c>
      <c r="M1670" t="n">
        <v>3</v>
      </c>
      <c r="N1670" t="n">
        <v>70.84</v>
      </c>
      <c r="O1670" t="n">
        <v>33604.28</v>
      </c>
      <c r="P1670" t="n">
        <v>97.33</v>
      </c>
      <c r="Q1670" t="n">
        <v>204.14</v>
      </c>
      <c r="R1670" t="n">
        <v>24.32</v>
      </c>
      <c r="S1670" t="n">
        <v>17.37</v>
      </c>
      <c r="T1670" t="n">
        <v>1377.23</v>
      </c>
      <c r="U1670" t="n">
        <v>0.71</v>
      </c>
      <c r="V1670" t="n">
        <v>0.75</v>
      </c>
      <c r="W1670" t="n">
        <v>1.14</v>
      </c>
      <c r="X1670" t="n">
        <v>0.08</v>
      </c>
      <c r="Y1670" t="n">
        <v>1</v>
      </c>
      <c r="Z1670" t="n">
        <v>10</v>
      </c>
    </row>
    <row r="1671">
      <c r="A1671" t="n">
        <v>85</v>
      </c>
      <c r="B1671" t="n">
        <v>120</v>
      </c>
      <c r="C1671" t="inlineStr">
        <is>
          <t xml:space="preserve">CONCLUIDO	</t>
        </is>
      </c>
      <c r="D1671" t="n">
        <v>10.301</v>
      </c>
      <c r="E1671" t="n">
        <v>9.710000000000001</v>
      </c>
      <c r="F1671" t="n">
        <v>6.77</v>
      </c>
      <c r="G1671" t="n">
        <v>81.25</v>
      </c>
      <c r="H1671" t="n">
        <v>1.46</v>
      </c>
      <c r="I1671" t="n">
        <v>5</v>
      </c>
      <c r="J1671" t="n">
        <v>271.05</v>
      </c>
      <c r="K1671" t="n">
        <v>57.72</v>
      </c>
      <c r="L1671" t="n">
        <v>22.25</v>
      </c>
      <c r="M1671" t="n">
        <v>3</v>
      </c>
      <c r="N1671" t="n">
        <v>71.06999999999999</v>
      </c>
      <c r="O1671" t="n">
        <v>33663.24</v>
      </c>
      <c r="P1671" t="n">
        <v>97.19</v>
      </c>
      <c r="Q1671" t="n">
        <v>204.14</v>
      </c>
      <c r="R1671" t="n">
        <v>24.42</v>
      </c>
      <c r="S1671" t="n">
        <v>17.37</v>
      </c>
      <c r="T1671" t="n">
        <v>1425.75</v>
      </c>
      <c r="U1671" t="n">
        <v>0.71</v>
      </c>
      <c r="V1671" t="n">
        <v>0.75</v>
      </c>
      <c r="W1671" t="n">
        <v>1.14</v>
      </c>
      <c r="X1671" t="n">
        <v>0.08</v>
      </c>
      <c r="Y1671" t="n">
        <v>1</v>
      </c>
      <c r="Z1671" t="n">
        <v>10</v>
      </c>
    </row>
    <row r="1672">
      <c r="A1672" t="n">
        <v>86</v>
      </c>
      <c r="B1672" t="n">
        <v>120</v>
      </c>
      <c r="C1672" t="inlineStr">
        <is>
          <t xml:space="preserve">CONCLUIDO	</t>
        </is>
      </c>
      <c r="D1672" t="n">
        <v>10.2987</v>
      </c>
      <c r="E1672" t="n">
        <v>9.710000000000001</v>
      </c>
      <c r="F1672" t="n">
        <v>6.77</v>
      </c>
      <c r="G1672" t="n">
        <v>81.28</v>
      </c>
      <c r="H1672" t="n">
        <v>1.47</v>
      </c>
      <c r="I1672" t="n">
        <v>5</v>
      </c>
      <c r="J1672" t="n">
        <v>271.52</v>
      </c>
      <c r="K1672" t="n">
        <v>57.72</v>
      </c>
      <c r="L1672" t="n">
        <v>22.5</v>
      </c>
      <c r="M1672" t="n">
        <v>3</v>
      </c>
      <c r="N1672" t="n">
        <v>71.3</v>
      </c>
      <c r="O1672" t="n">
        <v>33722.28</v>
      </c>
      <c r="P1672" t="n">
        <v>96.90000000000001</v>
      </c>
      <c r="Q1672" t="n">
        <v>204.14</v>
      </c>
      <c r="R1672" t="n">
        <v>24.33</v>
      </c>
      <c r="S1672" t="n">
        <v>17.37</v>
      </c>
      <c r="T1672" t="n">
        <v>1380.28</v>
      </c>
      <c r="U1672" t="n">
        <v>0.71</v>
      </c>
      <c r="V1672" t="n">
        <v>0.75</v>
      </c>
      <c r="W1672" t="n">
        <v>1.15</v>
      </c>
      <c r="X1672" t="n">
        <v>0.08</v>
      </c>
      <c r="Y1672" t="n">
        <v>1</v>
      </c>
      <c r="Z1672" t="n">
        <v>10</v>
      </c>
    </row>
    <row r="1673">
      <c r="A1673" t="n">
        <v>87</v>
      </c>
      <c r="B1673" t="n">
        <v>120</v>
      </c>
      <c r="C1673" t="inlineStr">
        <is>
          <t xml:space="preserve">CONCLUIDO	</t>
        </is>
      </c>
      <c r="D1673" t="n">
        <v>10.3051</v>
      </c>
      <c r="E1673" t="n">
        <v>9.699999999999999</v>
      </c>
      <c r="F1673" t="n">
        <v>6.77</v>
      </c>
      <c r="G1673" t="n">
        <v>81.20999999999999</v>
      </c>
      <c r="H1673" t="n">
        <v>1.49</v>
      </c>
      <c r="I1673" t="n">
        <v>5</v>
      </c>
      <c r="J1673" t="n">
        <v>272</v>
      </c>
      <c r="K1673" t="n">
        <v>57.72</v>
      </c>
      <c r="L1673" t="n">
        <v>22.75</v>
      </c>
      <c r="M1673" t="n">
        <v>3</v>
      </c>
      <c r="N1673" t="n">
        <v>71.53</v>
      </c>
      <c r="O1673" t="n">
        <v>33781.41</v>
      </c>
      <c r="P1673" t="n">
        <v>96.51000000000001</v>
      </c>
      <c r="Q1673" t="n">
        <v>204.14</v>
      </c>
      <c r="R1673" t="n">
        <v>24.22</v>
      </c>
      <c r="S1673" t="n">
        <v>17.37</v>
      </c>
      <c r="T1673" t="n">
        <v>1327.94</v>
      </c>
      <c r="U1673" t="n">
        <v>0.72</v>
      </c>
      <c r="V1673" t="n">
        <v>0.75</v>
      </c>
      <c r="W1673" t="n">
        <v>1.14</v>
      </c>
      <c r="X1673" t="n">
        <v>0.08</v>
      </c>
      <c r="Y1673" t="n">
        <v>1</v>
      </c>
      <c r="Z1673" t="n">
        <v>10</v>
      </c>
    </row>
    <row r="1674">
      <c r="A1674" t="n">
        <v>88</v>
      </c>
      <c r="B1674" t="n">
        <v>120</v>
      </c>
      <c r="C1674" t="inlineStr">
        <is>
          <t xml:space="preserve">CONCLUIDO	</t>
        </is>
      </c>
      <c r="D1674" t="n">
        <v>10.3773</v>
      </c>
      <c r="E1674" t="n">
        <v>9.640000000000001</v>
      </c>
      <c r="F1674" t="n">
        <v>6.75</v>
      </c>
      <c r="G1674" t="n">
        <v>101.18</v>
      </c>
      <c r="H1674" t="n">
        <v>1.5</v>
      </c>
      <c r="I1674" t="n">
        <v>4</v>
      </c>
      <c r="J1674" t="n">
        <v>272.49</v>
      </c>
      <c r="K1674" t="n">
        <v>57.72</v>
      </c>
      <c r="L1674" t="n">
        <v>23</v>
      </c>
      <c r="M1674" t="n">
        <v>2</v>
      </c>
      <c r="N1674" t="n">
        <v>71.76000000000001</v>
      </c>
      <c r="O1674" t="n">
        <v>33840.76</v>
      </c>
      <c r="P1674" t="n">
        <v>95.95999999999999</v>
      </c>
      <c r="Q1674" t="n">
        <v>204.14</v>
      </c>
      <c r="R1674" t="n">
        <v>23.45</v>
      </c>
      <c r="S1674" t="n">
        <v>17.37</v>
      </c>
      <c r="T1674" t="n">
        <v>948.74</v>
      </c>
      <c r="U1674" t="n">
        <v>0.74</v>
      </c>
      <c r="V1674" t="n">
        <v>0.76</v>
      </c>
      <c r="W1674" t="n">
        <v>1.14</v>
      </c>
      <c r="X1674" t="n">
        <v>0.05</v>
      </c>
      <c r="Y1674" t="n">
        <v>1</v>
      </c>
      <c r="Z1674" t="n">
        <v>10</v>
      </c>
    </row>
    <row r="1675">
      <c r="A1675" t="n">
        <v>89</v>
      </c>
      <c r="B1675" t="n">
        <v>120</v>
      </c>
      <c r="C1675" t="inlineStr">
        <is>
          <t xml:space="preserve">CONCLUIDO	</t>
        </is>
      </c>
      <c r="D1675" t="n">
        <v>10.3788</v>
      </c>
      <c r="E1675" t="n">
        <v>9.640000000000001</v>
      </c>
      <c r="F1675" t="n">
        <v>6.74</v>
      </c>
      <c r="G1675" t="n">
        <v>101.16</v>
      </c>
      <c r="H1675" t="n">
        <v>1.52</v>
      </c>
      <c r="I1675" t="n">
        <v>4</v>
      </c>
      <c r="J1675" t="n">
        <v>272.97</v>
      </c>
      <c r="K1675" t="n">
        <v>57.72</v>
      </c>
      <c r="L1675" t="n">
        <v>23.25</v>
      </c>
      <c r="M1675" t="n">
        <v>2</v>
      </c>
      <c r="N1675" t="n">
        <v>71.98999999999999</v>
      </c>
      <c r="O1675" t="n">
        <v>33900.07</v>
      </c>
      <c r="P1675" t="n">
        <v>95.98999999999999</v>
      </c>
      <c r="Q1675" t="n">
        <v>204.14</v>
      </c>
      <c r="R1675" t="n">
        <v>23.49</v>
      </c>
      <c r="S1675" t="n">
        <v>17.37</v>
      </c>
      <c r="T1675" t="n">
        <v>967.48</v>
      </c>
      <c r="U1675" t="n">
        <v>0.74</v>
      </c>
      <c r="V1675" t="n">
        <v>0.76</v>
      </c>
      <c r="W1675" t="n">
        <v>1.14</v>
      </c>
      <c r="X1675" t="n">
        <v>0.05</v>
      </c>
      <c r="Y1675" t="n">
        <v>1</v>
      </c>
      <c r="Z1675" t="n">
        <v>10</v>
      </c>
    </row>
    <row r="1676">
      <c r="A1676" t="n">
        <v>90</v>
      </c>
      <c r="B1676" t="n">
        <v>120</v>
      </c>
      <c r="C1676" t="inlineStr">
        <is>
          <t xml:space="preserve">CONCLUIDO	</t>
        </is>
      </c>
      <c r="D1676" t="n">
        <v>10.3743</v>
      </c>
      <c r="E1676" t="n">
        <v>9.640000000000001</v>
      </c>
      <c r="F1676" t="n">
        <v>6.75</v>
      </c>
      <c r="G1676" t="n">
        <v>101.22</v>
      </c>
      <c r="H1676" t="n">
        <v>1.53</v>
      </c>
      <c r="I1676" t="n">
        <v>4</v>
      </c>
      <c r="J1676" t="n">
        <v>273.45</v>
      </c>
      <c r="K1676" t="n">
        <v>57.72</v>
      </c>
      <c r="L1676" t="n">
        <v>23.5</v>
      </c>
      <c r="M1676" t="n">
        <v>2</v>
      </c>
      <c r="N1676" t="n">
        <v>72.22</v>
      </c>
      <c r="O1676" t="n">
        <v>33959.47</v>
      </c>
      <c r="P1676" t="n">
        <v>96.11</v>
      </c>
      <c r="Q1676" t="n">
        <v>204.14</v>
      </c>
      <c r="R1676" t="n">
        <v>23.56</v>
      </c>
      <c r="S1676" t="n">
        <v>17.37</v>
      </c>
      <c r="T1676" t="n">
        <v>1002.09</v>
      </c>
      <c r="U1676" t="n">
        <v>0.74</v>
      </c>
      <c r="V1676" t="n">
        <v>0.76</v>
      </c>
      <c r="W1676" t="n">
        <v>1.14</v>
      </c>
      <c r="X1676" t="n">
        <v>0.06</v>
      </c>
      <c r="Y1676" t="n">
        <v>1</v>
      </c>
      <c r="Z1676" t="n">
        <v>10</v>
      </c>
    </row>
    <row r="1677">
      <c r="A1677" t="n">
        <v>91</v>
      </c>
      <c r="B1677" t="n">
        <v>120</v>
      </c>
      <c r="C1677" t="inlineStr">
        <is>
          <t xml:space="preserve">CONCLUIDO	</t>
        </is>
      </c>
      <c r="D1677" t="n">
        <v>10.3719</v>
      </c>
      <c r="E1677" t="n">
        <v>9.640000000000001</v>
      </c>
      <c r="F1677" t="n">
        <v>6.75</v>
      </c>
      <c r="G1677" t="n">
        <v>101.25</v>
      </c>
      <c r="H1677" t="n">
        <v>1.54</v>
      </c>
      <c r="I1677" t="n">
        <v>4</v>
      </c>
      <c r="J1677" t="n">
        <v>273.93</v>
      </c>
      <c r="K1677" t="n">
        <v>57.72</v>
      </c>
      <c r="L1677" t="n">
        <v>23.75</v>
      </c>
      <c r="M1677" t="n">
        <v>2</v>
      </c>
      <c r="N1677" t="n">
        <v>72.45999999999999</v>
      </c>
      <c r="O1677" t="n">
        <v>34018.96</v>
      </c>
      <c r="P1677" t="n">
        <v>96.37</v>
      </c>
      <c r="Q1677" t="n">
        <v>204.14</v>
      </c>
      <c r="R1677" t="n">
        <v>23.66</v>
      </c>
      <c r="S1677" t="n">
        <v>17.37</v>
      </c>
      <c r="T1677" t="n">
        <v>1053.22</v>
      </c>
      <c r="U1677" t="n">
        <v>0.73</v>
      </c>
      <c r="V1677" t="n">
        <v>0.76</v>
      </c>
      <c r="W1677" t="n">
        <v>1.14</v>
      </c>
      <c r="X1677" t="n">
        <v>0.06</v>
      </c>
      <c r="Y1677" t="n">
        <v>1</v>
      </c>
      <c r="Z1677" t="n">
        <v>10</v>
      </c>
    </row>
    <row r="1678">
      <c r="A1678" t="n">
        <v>92</v>
      </c>
      <c r="B1678" t="n">
        <v>120</v>
      </c>
      <c r="C1678" t="inlineStr">
        <is>
          <t xml:space="preserve">CONCLUIDO	</t>
        </is>
      </c>
      <c r="D1678" t="n">
        <v>10.3717</v>
      </c>
      <c r="E1678" t="n">
        <v>9.640000000000001</v>
      </c>
      <c r="F1678" t="n">
        <v>6.75</v>
      </c>
      <c r="G1678" t="n">
        <v>101.26</v>
      </c>
      <c r="H1678" t="n">
        <v>1.56</v>
      </c>
      <c r="I1678" t="n">
        <v>4</v>
      </c>
      <c r="J1678" t="n">
        <v>274.41</v>
      </c>
      <c r="K1678" t="n">
        <v>57.72</v>
      </c>
      <c r="L1678" t="n">
        <v>24</v>
      </c>
      <c r="M1678" t="n">
        <v>2</v>
      </c>
      <c r="N1678" t="n">
        <v>72.69</v>
      </c>
      <c r="O1678" t="n">
        <v>34078.55</v>
      </c>
      <c r="P1678" t="n">
        <v>96.5</v>
      </c>
      <c r="Q1678" t="n">
        <v>204.14</v>
      </c>
      <c r="R1678" t="n">
        <v>23.64</v>
      </c>
      <c r="S1678" t="n">
        <v>17.37</v>
      </c>
      <c r="T1678" t="n">
        <v>1040.16</v>
      </c>
      <c r="U1678" t="n">
        <v>0.74</v>
      </c>
      <c r="V1678" t="n">
        <v>0.76</v>
      </c>
      <c r="W1678" t="n">
        <v>1.14</v>
      </c>
      <c r="X1678" t="n">
        <v>0.06</v>
      </c>
      <c r="Y1678" t="n">
        <v>1</v>
      </c>
      <c r="Z1678" t="n">
        <v>10</v>
      </c>
    </row>
    <row r="1679">
      <c r="A1679" t="n">
        <v>93</v>
      </c>
      <c r="B1679" t="n">
        <v>120</v>
      </c>
      <c r="C1679" t="inlineStr">
        <is>
          <t xml:space="preserve">CONCLUIDO	</t>
        </is>
      </c>
      <c r="D1679" t="n">
        <v>10.369</v>
      </c>
      <c r="E1679" t="n">
        <v>9.640000000000001</v>
      </c>
      <c r="F1679" t="n">
        <v>6.75</v>
      </c>
      <c r="G1679" t="n">
        <v>101.3</v>
      </c>
      <c r="H1679" t="n">
        <v>1.57</v>
      </c>
      <c r="I1679" t="n">
        <v>4</v>
      </c>
      <c r="J1679" t="n">
        <v>274.9</v>
      </c>
      <c r="K1679" t="n">
        <v>57.72</v>
      </c>
      <c r="L1679" t="n">
        <v>24.25</v>
      </c>
      <c r="M1679" t="n">
        <v>2</v>
      </c>
      <c r="N1679" t="n">
        <v>72.92</v>
      </c>
      <c r="O1679" t="n">
        <v>34138.22</v>
      </c>
      <c r="P1679" t="n">
        <v>96.48999999999999</v>
      </c>
      <c r="Q1679" t="n">
        <v>204.14</v>
      </c>
      <c r="R1679" t="n">
        <v>23.72</v>
      </c>
      <c r="S1679" t="n">
        <v>17.37</v>
      </c>
      <c r="T1679" t="n">
        <v>1084.67</v>
      </c>
      <c r="U1679" t="n">
        <v>0.73</v>
      </c>
      <c r="V1679" t="n">
        <v>0.76</v>
      </c>
      <c r="W1679" t="n">
        <v>1.14</v>
      </c>
      <c r="X1679" t="n">
        <v>0.06</v>
      </c>
      <c r="Y1679" t="n">
        <v>1</v>
      </c>
      <c r="Z1679" t="n">
        <v>10</v>
      </c>
    </row>
    <row r="1680">
      <c r="A1680" t="n">
        <v>94</v>
      </c>
      <c r="B1680" t="n">
        <v>120</v>
      </c>
      <c r="C1680" t="inlineStr">
        <is>
          <t xml:space="preserve">CONCLUIDO	</t>
        </is>
      </c>
      <c r="D1680" t="n">
        <v>10.3761</v>
      </c>
      <c r="E1680" t="n">
        <v>9.640000000000001</v>
      </c>
      <c r="F1680" t="n">
        <v>6.75</v>
      </c>
      <c r="G1680" t="n">
        <v>101.2</v>
      </c>
      <c r="H1680" t="n">
        <v>1.58</v>
      </c>
      <c r="I1680" t="n">
        <v>4</v>
      </c>
      <c r="J1680" t="n">
        <v>275.38</v>
      </c>
      <c r="K1680" t="n">
        <v>57.72</v>
      </c>
      <c r="L1680" t="n">
        <v>24.5</v>
      </c>
      <c r="M1680" t="n">
        <v>2</v>
      </c>
      <c r="N1680" t="n">
        <v>73.16</v>
      </c>
      <c r="O1680" t="n">
        <v>34197.98</v>
      </c>
      <c r="P1680" t="n">
        <v>96.62</v>
      </c>
      <c r="Q1680" t="n">
        <v>204.14</v>
      </c>
      <c r="R1680" t="n">
        <v>23.59</v>
      </c>
      <c r="S1680" t="n">
        <v>17.37</v>
      </c>
      <c r="T1680" t="n">
        <v>1017.34</v>
      </c>
      <c r="U1680" t="n">
        <v>0.74</v>
      </c>
      <c r="V1680" t="n">
        <v>0.76</v>
      </c>
      <c r="W1680" t="n">
        <v>1.14</v>
      </c>
      <c r="X1680" t="n">
        <v>0.06</v>
      </c>
      <c r="Y1680" t="n">
        <v>1</v>
      </c>
      <c r="Z1680" t="n">
        <v>10</v>
      </c>
    </row>
    <row r="1681">
      <c r="A1681" t="n">
        <v>95</v>
      </c>
      <c r="B1681" t="n">
        <v>120</v>
      </c>
      <c r="C1681" t="inlineStr">
        <is>
          <t xml:space="preserve">CONCLUIDO	</t>
        </is>
      </c>
      <c r="D1681" t="n">
        <v>10.3791</v>
      </c>
      <c r="E1681" t="n">
        <v>9.630000000000001</v>
      </c>
      <c r="F1681" t="n">
        <v>6.74</v>
      </c>
      <c r="G1681" t="n">
        <v>101.15</v>
      </c>
      <c r="H1681" t="n">
        <v>1.6</v>
      </c>
      <c r="I1681" t="n">
        <v>4</v>
      </c>
      <c r="J1681" t="n">
        <v>275.87</v>
      </c>
      <c r="K1681" t="n">
        <v>57.72</v>
      </c>
      <c r="L1681" t="n">
        <v>24.75</v>
      </c>
      <c r="M1681" t="n">
        <v>2</v>
      </c>
      <c r="N1681" t="n">
        <v>73.39</v>
      </c>
      <c r="O1681" t="n">
        <v>34257.84</v>
      </c>
      <c r="P1681" t="n">
        <v>96.66</v>
      </c>
      <c r="Q1681" t="n">
        <v>204.14</v>
      </c>
      <c r="R1681" t="n">
        <v>23.54</v>
      </c>
      <c r="S1681" t="n">
        <v>17.37</v>
      </c>
      <c r="T1681" t="n">
        <v>993.72</v>
      </c>
      <c r="U1681" t="n">
        <v>0.74</v>
      </c>
      <c r="V1681" t="n">
        <v>0.76</v>
      </c>
      <c r="W1681" t="n">
        <v>1.14</v>
      </c>
      <c r="X1681" t="n">
        <v>0.05</v>
      </c>
      <c r="Y1681" t="n">
        <v>1</v>
      </c>
      <c r="Z1681" t="n">
        <v>10</v>
      </c>
    </row>
    <row r="1682">
      <c r="A1682" t="n">
        <v>96</v>
      </c>
      <c r="B1682" t="n">
        <v>120</v>
      </c>
      <c r="C1682" t="inlineStr">
        <is>
          <t xml:space="preserve">CONCLUIDO	</t>
        </is>
      </c>
      <c r="D1682" t="n">
        <v>10.3824</v>
      </c>
      <c r="E1682" t="n">
        <v>9.630000000000001</v>
      </c>
      <c r="F1682" t="n">
        <v>6.74</v>
      </c>
      <c r="G1682" t="n">
        <v>101.11</v>
      </c>
      <c r="H1682" t="n">
        <v>1.61</v>
      </c>
      <c r="I1682" t="n">
        <v>4</v>
      </c>
      <c r="J1682" t="n">
        <v>276.35</v>
      </c>
      <c r="K1682" t="n">
        <v>57.72</v>
      </c>
      <c r="L1682" t="n">
        <v>25</v>
      </c>
      <c r="M1682" t="n">
        <v>2</v>
      </c>
      <c r="N1682" t="n">
        <v>73.63</v>
      </c>
      <c r="O1682" t="n">
        <v>34317.79</v>
      </c>
      <c r="P1682" t="n">
        <v>96.72</v>
      </c>
      <c r="Q1682" t="n">
        <v>204.14</v>
      </c>
      <c r="R1682" t="n">
        <v>23.42</v>
      </c>
      <c r="S1682" t="n">
        <v>17.37</v>
      </c>
      <c r="T1682" t="n">
        <v>932.34</v>
      </c>
      <c r="U1682" t="n">
        <v>0.74</v>
      </c>
      <c r="V1682" t="n">
        <v>0.76</v>
      </c>
      <c r="W1682" t="n">
        <v>1.14</v>
      </c>
      <c r="X1682" t="n">
        <v>0.05</v>
      </c>
      <c r="Y1682" t="n">
        <v>1</v>
      </c>
      <c r="Z1682" t="n">
        <v>10</v>
      </c>
    </row>
    <row r="1683">
      <c r="A1683" t="n">
        <v>97</v>
      </c>
      <c r="B1683" t="n">
        <v>120</v>
      </c>
      <c r="C1683" t="inlineStr">
        <is>
          <t xml:space="preserve">CONCLUIDO	</t>
        </is>
      </c>
      <c r="D1683" t="n">
        <v>10.3749</v>
      </c>
      <c r="E1683" t="n">
        <v>9.640000000000001</v>
      </c>
      <c r="F1683" t="n">
        <v>6.75</v>
      </c>
      <c r="G1683" t="n">
        <v>101.21</v>
      </c>
      <c r="H1683" t="n">
        <v>1.62</v>
      </c>
      <c r="I1683" t="n">
        <v>4</v>
      </c>
      <c r="J1683" t="n">
        <v>276.84</v>
      </c>
      <c r="K1683" t="n">
        <v>57.72</v>
      </c>
      <c r="L1683" t="n">
        <v>25.25</v>
      </c>
      <c r="M1683" t="n">
        <v>2</v>
      </c>
      <c r="N1683" t="n">
        <v>73.87</v>
      </c>
      <c r="O1683" t="n">
        <v>34377.83</v>
      </c>
      <c r="P1683" t="n">
        <v>96.81</v>
      </c>
      <c r="Q1683" t="n">
        <v>204.14</v>
      </c>
      <c r="R1683" t="n">
        <v>23.52</v>
      </c>
      <c r="S1683" t="n">
        <v>17.37</v>
      </c>
      <c r="T1683" t="n">
        <v>982.75</v>
      </c>
      <c r="U1683" t="n">
        <v>0.74</v>
      </c>
      <c r="V1683" t="n">
        <v>0.76</v>
      </c>
      <c r="W1683" t="n">
        <v>1.14</v>
      </c>
      <c r="X1683" t="n">
        <v>0.06</v>
      </c>
      <c r="Y1683" t="n">
        <v>1</v>
      </c>
      <c r="Z1683" t="n">
        <v>10</v>
      </c>
    </row>
    <row r="1684">
      <c r="A1684" t="n">
        <v>98</v>
      </c>
      <c r="B1684" t="n">
        <v>120</v>
      </c>
      <c r="C1684" t="inlineStr">
        <is>
          <t xml:space="preserve">CONCLUIDO	</t>
        </is>
      </c>
      <c r="D1684" t="n">
        <v>10.3764</v>
      </c>
      <c r="E1684" t="n">
        <v>9.640000000000001</v>
      </c>
      <c r="F1684" t="n">
        <v>6.75</v>
      </c>
      <c r="G1684" t="n">
        <v>101.19</v>
      </c>
      <c r="H1684" t="n">
        <v>1.64</v>
      </c>
      <c r="I1684" t="n">
        <v>4</v>
      </c>
      <c r="J1684" t="n">
        <v>277.33</v>
      </c>
      <c r="K1684" t="n">
        <v>57.72</v>
      </c>
      <c r="L1684" t="n">
        <v>25.5</v>
      </c>
      <c r="M1684" t="n">
        <v>2</v>
      </c>
      <c r="N1684" t="n">
        <v>74.09999999999999</v>
      </c>
      <c r="O1684" t="n">
        <v>34437.96</v>
      </c>
      <c r="P1684" t="n">
        <v>96.73</v>
      </c>
      <c r="Q1684" t="n">
        <v>204.14</v>
      </c>
      <c r="R1684" t="n">
        <v>23.57</v>
      </c>
      <c r="S1684" t="n">
        <v>17.37</v>
      </c>
      <c r="T1684" t="n">
        <v>1007.43</v>
      </c>
      <c r="U1684" t="n">
        <v>0.74</v>
      </c>
      <c r="V1684" t="n">
        <v>0.76</v>
      </c>
      <c r="W1684" t="n">
        <v>1.14</v>
      </c>
      <c r="X1684" t="n">
        <v>0.06</v>
      </c>
      <c r="Y1684" t="n">
        <v>1</v>
      </c>
      <c r="Z1684" t="n">
        <v>10</v>
      </c>
    </row>
    <row r="1685">
      <c r="A1685" t="n">
        <v>99</v>
      </c>
      <c r="B1685" t="n">
        <v>120</v>
      </c>
      <c r="C1685" t="inlineStr">
        <is>
          <t xml:space="preserve">CONCLUIDO	</t>
        </is>
      </c>
      <c r="D1685" t="n">
        <v>10.3693</v>
      </c>
      <c r="E1685" t="n">
        <v>9.640000000000001</v>
      </c>
      <c r="F1685" t="n">
        <v>6.75</v>
      </c>
      <c r="G1685" t="n">
        <v>101.29</v>
      </c>
      <c r="H1685" t="n">
        <v>1.65</v>
      </c>
      <c r="I1685" t="n">
        <v>4</v>
      </c>
      <c r="J1685" t="n">
        <v>277.82</v>
      </c>
      <c r="K1685" t="n">
        <v>57.72</v>
      </c>
      <c r="L1685" t="n">
        <v>25.75</v>
      </c>
      <c r="M1685" t="n">
        <v>2</v>
      </c>
      <c r="N1685" t="n">
        <v>74.34</v>
      </c>
      <c r="O1685" t="n">
        <v>34498.19</v>
      </c>
      <c r="P1685" t="n">
        <v>96.83</v>
      </c>
      <c r="Q1685" t="n">
        <v>204.14</v>
      </c>
      <c r="R1685" t="n">
        <v>23.76</v>
      </c>
      <c r="S1685" t="n">
        <v>17.37</v>
      </c>
      <c r="T1685" t="n">
        <v>1101.16</v>
      </c>
      <c r="U1685" t="n">
        <v>0.73</v>
      </c>
      <c r="V1685" t="n">
        <v>0.76</v>
      </c>
      <c r="W1685" t="n">
        <v>1.14</v>
      </c>
      <c r="X1685" t="n">
        <v>0.06</v>
      </c>
      <c r="Y1685" t="n">
        <v>1</v>
      </c>
      <c r="Z1685" t="n">
        <v>10</v>
      </c>
    </row>
    <row r="1686">
      <c r="A1686" t="n">
        <v>100</v>
      </c>
      <c r="B1686" t="n">
        <v>120</v>
      </c>
      <c r="C1686" t="inlineStr">
        <is>
          <t xml:space="preserve">CONCLUIDO	</t>
        </is>
      </c>
      <c r="D1686" t="n">
        <v>10.3696</v>
      </c>
      <c r="E1686" t="n">
        <v>9.640000000000001</v>
      </c>
      <c r="F1686" t="n">
        <v>6.75</v>
      </c>
      <c r="G1686" t="n">
        <v>101.29</v>
      </c>
      <c r="H1686" t="n">
        <v>1.66</v>
      </c>
      <c r="I1686" t="n">
        <v>4</v>
      </c>
      <c r="J1686" t="n">
        <v>278.31</v>
      </c>
      <c r="K1686" t="n">
        <v>57.72</v>
      </c>
      <c r="L1686" t="n">
        <v>26</v>
      </c>
      <c r="M1686" t="n">
        <v>2</v>
      </c>
      <c r="N1686" t="n">
        <v>74.58</v>
      </c>
      <c r="O1686" t="n">
        <v>34558.51</v>
      </c>
      <c r="P1686" t="n">
        <v>96.76000000000001</v>
      </c>
      <c r="Q1686" t="n">
        <v>204.14</v>
      </c>
      <c r="R1686" t="n">
        <v>23.71</v>
      </c>
      <c r="S1686" t="n">
        <v>17.37</v>
      </c>
      <c r="T1686" t="n">
        <v>1078</v>
      </c>
      <c r="U1686" t="n">
        <v>0.73</v>
      </c>
      <c r="V1686" t="n">
        <v>0.76</v>
      </c>
      <c r="W1686" t="n">
        <v>1.14</v>
      </c>
      <c r="X1686" t="n">
        <v>0.06</v>
      </c>
      <c r="Y1686" t="n">
        <v>1</v>
      </c>
      <c r="Z1686" t="n">
        <v>10</v>
      </c>
    </row>
    <row r="1687">
      <c r="A1687" t="n">
        <v>101</v>
      </c>
      <c r="B1687" t="n">
        <v>120</v>
      </c>
      <c r="C1687" t="inlineStr">
        <is>
          <t xml:space="preserve">CONCLUIDO	</t>
        </is>
      </c>
      <c r="D1687" t="n">
        <v>10.3737</v>
      </c>
      <c r="E1687" t="n">
        <v>9.640000000000001</v>
      </c>
      <c r="F1687" t="n">
        <v>6.75</v>
      </c>
      <c r="G1687" t="n">
        <v>101.23</v>
      </c>
      <c r="H1687" t="n">
        <v>1.68</v>
      </c>
      <c r="I1687" t="n">
        <v>4</v>
      </c>
      <c r="J1687" t="n">
        <v>278.79</v>
      </c>
      <c r="K1687" t="n">
        <v>57.72</v>
      </c>
      <c r="L1687" t="n">
        <v>26.25</v>
      </c>
      <c r="M1687" t="n">
        <v>2</v>
      </c>
      <c r="N1687" t="n">
        <v>74.81999999999999</v>
      </c>
      <c r="O1687" t="n">
        <v>34618.92</v>
      </c>
      <c r="P1687" t="n">
        <v>96.67</v>
      </c>
      <c r="Q1687" t="n">
        <v>204.14</v>
      </c>
      <c r="R1687" t="n">
        <v>23.68</v>
      </c>
      <c r="S1687" t="n">
        <v>17.37</v>
      </c>
      <c r="T1687" t="n">
        <v>1064.38</v>
      </c>
      <c r="U1687" t="n">
        <v>0.73</v>
      </c>
      <c r="V1687" t="n">
        <v>0.76</v>
      </c>
      <c r="W1687" t="n">
        <v>1.14</v>
      </c>
      <c r="X1687" t="n">
        <v>0.06</v>
      </c>
      <c r="Y1687" t="n">
        <v>1</v>
      </c>
      <c r="Z1687" t="n">
        <v>10</v>
      </c>
    </row>
    <row r="1688">
      <c r="A1688" t="n">
        <v>102</v>
      </c>
      <c r="B1688" t="n">
        <v>120</v>
      </c>
      <c r="C1688" t="inlineStr">
        <is>
          <t xml:space="preserve">CONCLUIDO	</t>
        </is>
      </c>
      <c r="D1688" t="n">
        <v>10.3764</v>
      </c>
      <c r="E1688" t="n">
        <v>9.640000000000001</v>
      </c>
      <c r="F1688" t="n">
        <v>6.75</v>
      </c>
      <c r="G1688" t="n">
        <v>101.19</v>
      </c>
      <c r="H1688" t="n">
        <v>1.69</v>
      </c>
      <c r="I1688" t="n">
        <v>4</v>
      </c>
      <c r="J1688" t="n">
        <v>279.29</v>
      </c>
      <c r="K1688" t="n">
        <v>57.72</v>
      </c>
      <c r="L1688" t="n">
        <v>26.5</v>
      </c>
      <c r="M1688" t="n">
        <v>2</v>
      </c>
      <c r="N1688" t="n">
        <v>75.06</v>
      </c>
      <c r="O1688" t="n">
        <v>34679.43</v>
      </c>
      <c r="P1688" t="n">
        <v>96.48</v>
      </c>
      <c r="Q1688" t="n">
        <v>204.14</v>
      </c>
      <c r="R1688" t="n">
        <v>23.55</v>
      </c>
      <c r="S1688" t="n">
        <v>17.37</v>
      </c>
      <c r="T1688" t="n">
        <v>996.86</v>
      </c>
      <c r="U1688" t="n">
        <v>0.74</v>
      </c>
      <c r="V1688" t="n">
        <v>0.76</v>
      </c>
      <c r="W1688" t="n">
        <v>1.14</v>
      </c>
      <c r="X1688" t="n">
        <v>0.06</v>
      </c>
      <c r="Y1688" t="n">
        <v>1</v>
      </c>
      <c r="Z1688" t="n">
        <v>10</v>
      </c>
    </row>
    <row r="1689">
      <c r="A1689" t="n">
        <v>103</v>
      </c>
      <c r="B1689" t="n">
        <v>120</v>
      </c>
      <c r="C1689" t="inlineStr">
        <is>
          <t xml:space="preserve">CONCLUIDO	</t>
        </is>
      </c>
      <c r="D1689" t="n">
        <v>10.3764</v>
      </c>
      <c r="E1689" t="n">
        <v>9.640000000000001</v>
      </c>
      <c r="F1689" t="n">
        <v>6.75</v>
      </c>
      <c r="G1689" t="n">
        <v>101.19</v>
      </c>
      <c r="H1689" t="n">
        <v>1.7</v>
      </c>
      <c r="I1689" t="n">
        <v>4</v>
      </c>
      <c r="J1689" t="n">
        <v>279.78</v>
      </c>
      <c r="K1689" t="n">
        <v>57.72</v>
      </c>
      <c r="L1689" t="n">
        <v>26.75</v>
      </c>
      <c r="M1689" t="n">
        <v>2</v>
      </c>
      <c r="N1689" t="n">
        <v>75.3</v>
      </c>
      <c r="O1689" t="n">
        <v>34740.03</v>
      </c>
      <c r="P1689" t="n">
        <v>96.48</v>
      </c>
      <c r="Q1689" t="n">
        <v>204.14</v>
      </c>
      <c r="R1689" t="n">
        <v>23.53</v>
      </c>
      <c r="S1689" t="n">
        <v>17.37</v>
      </c>
      <c r="T1689" t="n">
        <v>985.83</v>
      </c>
      <c r="U1689" t="n">
        <v>0.74</v>
      </c>
      <c r="V1689" t="n">
        <v>0.76</v>
      </c>
      <c r="W1689" t="n">
        <v>1.14</v>
      </c>
      <c r="X1689" t="n">
        <v>0.05</v>
      </c>
      <c r="Y1689" t="n">
        <v>1</v>
      </c>
      <c r="Z1689" t="n">
        <v>10</v>
      </c>
    </row>
    <row r="1690">
      <c r="A1690" t="n">
        <v>104</v>
      </c>
      <c r="B1690" t="n">
        <v>120</v>
      </c>
      <c r="C1690" t="inlineStr">
        <is>
          <t xml:space="preserve">CONCLUIDO	</t>
        </is>
      </c>
      <c r="D1690" t="n">
        <v>10.3788</v>
      </c>
      <c r="E1690" t="n">
        <v>9.640000000000001</v>
      </c>
      <c r="F1690" t="n">
        <v>6.74</v>
      </c>
      <c r="G1690" t="n">
        <v>101.16</v>
      </c>
      <c r="H1690" t="n">
        <v>1.72</v>
      </c>
      <c r="I1690" t="n">
        <v>4</v>
      </c>
      <c r="J1690" t="n">
        <v>280.27</v>
      </c>
      <c r="K1690" t="n">
        <v>57.72</v>
      </c>
      <c r="L1690" t="n">
        <v>27</v>
      </c>
      <c r="M1690" t="n">
        <v>2</v>
      </c>
      <c r="N1690" t="n">
        <v>75.54000000000001</v>
      </c>
      <c r="O1690" t="n">
        <v>34800.73</v>
      </c>
      <c r="P1690" t="n">
        <v>96.34999999999999</v>
      </c>
      <c r="Q1690" t="n">
        <v>204.14</v>
      </c>
      <c r="R1690" t="n">
        <v>23.5</v>
      </c>
      <c r="S1690" t="n">
        <v>17.37</v>
      </c>
      <c r="T1690" t="n">
        <v>971.38</v>
      </c>
      <c r="U1690" t="n">
        <v>0.74</v>
      </c>
      <c r="V1690" t="n">
        <v>0.76</v>
      </c>
      <c r="W1690" t="n">
        <v>1.14</v>
      </c>
      <c r="X1690" t="n">
        <v>0.05</v>
      </c>
      <c r="Y1690" t="n">
        <v>1</v>
      </c>
      <c r="Z1690" t="n">
        <v>10</v>
      </c>
    </row>
    <row r="1691">
      <c r="A1691" t="n">
        <v>105</v>
      </c>
      <c r="B1691" t="n">
        <v>120</v>
      </c>
      <c r="C1691" t="inlineStr">
        <is>
          <t xml:space="preserve">CONCLUIDO	</t>
        </is>
      </c>
      <c r="D1691" t="n">
        <v>10.3833</v>
      </c>
      <c r="E1691" t="n">
        <v>9.630000000000001</v>
      </c>
      <c r="F1691" t="n">
        <v>6.74</v>
      </c>
      <c r="G1691" t="n">
        <v>101.1</v>
      </c>
      <c r="H1691" t="n">
        <v>1.73</v>
      </c>
      <c r="I1691" t="n">
        <v>4</v>
      </c>
      <c r="J1691" t="n">
        <v>280.76</v>
      </c>
      <c r="K1691" t="n">
        <v>57.72</v>
      </c>
      <c r="L1691" t="n">
        <v>27.25</v>
      </c>
      <c r="M1691" t="n">
        <v>2</v>
      </c>
      <c r="N1691" t="n">
        <v>75.79000000000001</v>
      </c>
      <c r="O1691" t="n">
        <v>34861.53</v>
      </c>
      <c r="P1691" t="n">
        <v>96.18000000000001</v>
      </c>
      <c r="Q1691" t="n">
        <v>204.14</v>
      </c>
      <c r="R1691" t="n">
        <v>23.33</v>
      </c>
      <c r="S1691" t="n">
        <v>17.37</v>
      </c>
      <c r="T1691" t="n">
        <v>887.2</v>
      </c>
      <c r="U1691" t="n">
        <v>0.74</v>
      </c>
      <c r="V1691" t="n">
        <v>0.76</v>
      </c>
      <c r="W1691" t="n">
        <v>1.14</v>
      </c>
      <c r="X1691" t="n">
        <v>0.05</v>
      </c>
      <c r="Y1691" t="n">
        <v>1</v>
      </c>
      <c r="Z1691" t="n">
        <v>10</v>
      </c>
    </row>
    <row r="1692">
      <c r="A1692" t="n">
        <v>106</v>
      </c>
      <c r="B1692" t="n">
        <v>120</v>
      </c>
      <c r="C1692" t="inlineStr">
        <is>
          <t xml:space="preserve">CONCLUIDO	</t>
        </is>
      </c>
      <c r="D1692" t="n">
        <v>10.3806</v>
      </c>
      <c r="E1692" t="n">
        <v>9.630000000000001</v>
      </c>
      <c r="F1692" t="n">
        <v>6.74</v>
      </c>
      <c r="G1692" t="n">
        <v>101.13</v>
      </c>
      <c r="H1692" t="n">
        <v>1.74</v>
      </c>
      <c r="I1692" t="n">
        <v>4</v>
      </c>
      <c r="J1692" t="n">
        <v>281.26</v>
      </c>
      <c r="K1692" t="n">
        <v>57.72</v>
      </c>
      <c r="L1692" t="n">
        <v>27.5</v>
      </c>
      <c r="M1692" t="n">
        <v>2</v>
      </c>
      <c r="N1692" t="n">
        <v>76.03</v>
      </c>
      <c r="O1692" t="n">
        <v>34922.42</v>
      </c>
      <c r="P1692" t="n">
        <v>96.06999999999999</v>
      </c>
      <c r="Q1692" t="n">
        <v>204.17</v>
      </c>
      <c r="R1692" t="n">
        <v>23.44</v>
      </c>
      <c r="S1692" t="n">
        <v>17.37</v>
      </c>
      <c r="T1692" t="n">
        <v>940.75</v>
      </c>
      <c r="U1692" t="n">
        <v>0.74</v>
      </c>
      <c r="V1692" t="n">
        <v>0.76</v>
      </c>
      <c r="W1692" t="n">
        <v>1.14</v>
      </c>
      <c r="X1692" t="n">
        <v>0.05</v>
      </c>
      <c r="Y1692" t="n">
        <v>1</v>
      </c>
      <c r="Z1692" t="n">
        <v>10</v>
      </c>
    </row>
    <row r="1693">
      <c r="A1693" t="n">
        <v>107</v>
      </c>
      <c r="B1693" t="n">
        <v>120</v>
      </c>
      <c r="C1693" t="inlineStr">
        <is>
          <t xml:space="preserve">CONCLUIDO	</t>
        </is>
      </c>
      <c r="D1693" t="n">
        <v>10.38</v>
      </c>
      <c r="E1693" t="n">
        <v>9.630000000000001</v>
      </c>
      <c r="F1693" t="n">
        <v>6.74</v>
      </c>
      <c r="G1693" t="n">
        <v>101.14</v>
      </c>
      <c r="H1693" t="n">
        <v>1.75</v>
      </c>
      <c r="I1693" t="n">
        <v>4</v>
      </c>
      <c r="J1693" t="n">
        <v>281.75</v>
      </c>
      <c r="K1693" t="n">
        <v>57.72</v>
      </c>
      <c r="L1693" t="n">
        <v>27.75</v>
      </c>
      <c r="M1693" t="n">
        <v>2</v>
      </c>
      <c r="N1693" t="n">
        <v>76.28</v>
      </c>
      <c r="O1693" t="n">
        <v>34983.41</v>
      </c>
      <c r="P1693" t="n">
        <v>95.86</v>
      </c>
      <c r="Q1693" t="n">
        <v>204.14</v>
      </c>
      <c r="R1693" t="n">
        <v>23.49</v>
      </c>
      <c r="S1693" t="n">
        <v>17.37</v>
      </c>
      <c r="T1693" t="n">
        <v>969.66</v>
      </c>
      <c r="U1693" t="n">
        <v>0.74</v>
      </c>
      <c r="V1693" t="n">
        <v>0.76</v>
      </c>
      <c r="W1693" t="n">
        <v>1.14</v>
      </c>
      <c r="X1693" t="n">
        <v>0.05</v>
      </c>
      <c r="Y1693" t="n">
        <v>1</v>
      </c>
      <c r="Z1693" t="n">
        <v>10</v>
      </c>
    </row>
    <row r="1694">
      <c r="A1694" t="n">
        <v>108</v>
      </c>
      <c r="B1694" t="n">
        <v>120</v>
      </c>
      <c r="C1694" t="inlineStr">
        <is>
          <t xml:space="preserve">CONCLUIDO	</t>
        </is>
      </c>
      <c r="D1694" t="n">
        <v>10.3812</v>
      </c>
      <c r="E1694" t="n">
        <v>9.630000000000001</v>
      </c>
      <c r="F1694" t="n">
        <v>6.74</v>
      </c>
      <c r="G1694" t="n">
        <v>101.12</v>
      </c>
      <c r="H1694" t="n">
        <v>1.77</v>
      </c>
      <c r="I1694" t="n">
        <v>4</v>
      </c>
      <c r="J1694" t="n">
        <v>282.25</v>
      </c>
      <c r="K1694" t="n">
        <v>57.72</v>
      </c>
      <c r="L1694" t="n">
        <v>28</v>
      </c>
      <c r="M1694" t="n">
        <v>2</v>
      </c>
      <c r="N1694" t="n">
        <v>76.52</v>
      </c>
      <c r="O1694" t="n">
        <v>35044.49</v>
      </c>
      <c r="P1694" t="n">
        <v>95.73999999999999</v>
      </c>
      <c r="Q1694" t="n">
        <v>204.15</v>
      </c>
      <c r="R1694" t="n">
        <v>23.37</v>
      </c>
      <c r="S1694" t="n">
        <v>17.37</v>
      </c>
      <c r="T1694" t="n">
        <v>907.73</v>
      </c>
      <c r="U1694" t="n">
        <v>0.74</v>
      </c>
      <c r="V1694" t="n">
        <v>0.76</v>
      </c>
      <c r="W1694" t="n">
        <v>1.14</v>
      </c>
      <c r="X1694" t="n">
        <v>0.05</v>
      </c>
      <c r="Y1694" t="n">
        <v>1</v>
      </c>
      <c r="Z1694" t="n">
        <v>10</v>
      </c>
    </row>
    <row r="1695">
      <c r="A1695" t="n">
        <v>109</v>
      </c>
      <c r="B1695" t="n">
        <v>120</v>
      </c>
      <c r="C1695" t="inlineStr">
        <is>
          <t xml:space="preserve">CONCLUIDO	</t>
        </is>
      </c>
      <c r="D1695" t="n">
        <v>10.3833</v>
      </c>
      <c r="E1695" t="n">
        <v>9.630000000000001</v>
      </c>
      <c r="F1695" t="n">
        <v>6.74</v>
      </c>
      <c r="G1695" t="n">
        <v>101.1</v>
      </c>
      <c r="H1695" t="n">
        <v>1.78</v>
      </c>
      <c r="I1695" t="n">
        <v>4</v>
      </c>
      <c r="J1695" t="n">
        <v>282.74</v>
      </c>
      <c r="K1695" t="n">
        <v>57.72</v>
      </c>
      <c r="L1695" t="n">
        <v>28.25</v>
      </c>
      <c r="M1695" t="n">
        <v>2</v>
      </c>
      <c r="N1695" t="n">
        <v>76.77</v>
      </c>
      <c r="O1695" t="n">
        <v>35105.68</v>
      </c>
      <c r="P1695" t="n">
        <v>95.45</v>
      </c>
      <c r="Q1695" t="n">
        <v>204.14</v>
      </c>
      <c r="R1695" t="n">
        <v>23.37</v>
      </c>
      <c r="S1695" t="n">
        <v>17.37</v>
      </c>
      <c r="T1695" t="n">
        <v>904.96</v>
      </c>
      <c r="U1695" t="n">
        <v>0.74</v>
      </c>
      <c r="V1695" t="n">
        <v>0.76</v>
      </c>
      <c r="W1695" t="n">
        <v>1.14</v>
      </c>
      <c r="X1695" t="n">
        <v>0.05</v>
      </c>
      <c r="Y1695" t="n">
        <v>1</v>
      </c>
      <c r="Z1695" t="n">
        <v>10</v>
      </c>
    </row>
    <row r="1696">
      <c r="A1696" t="n">
        <v>110</v>
      </c>
      <c r="B1696" t="n">
        <v>120</v>
      </c>
      <c r="C1696" t="inlineStr">
        <is>
          <t xml:space="preserve">CONCLUIDO	</t>
        </is>
      </c>
      <c r="D1696" t="n">
        <v>10.3794</v>
      </c>
      <c r="E1696" t="n">
        <v>9.630000000000001</v>
      </c>
      <c r="F1696" t="n">
        <v>6.74</v>
      </c>
      <c r="G1696" t="n">
        <v>101.15</v>
      </c>
      <c r="H1696" t="n">
        <v>1.79</v>
      </c>
      <c r="I1696" t="n">
        <v>4</v>
      </c>
      <c r="J1696" t="n">
        <v>283.24</v>
      </c>
      <c r="K1696" t="n">
        <v>57.72</v>
      </c>
      <c r="L1696" t="n">
        <v>28.5</v>
      </c>
      <c r="M1696" t="n">
        <v>2</v>
      </c>
      <c r="N1696" t="n">
        <v>77.01000000000001</v>
      </c>
      <c r="O1696" t="n">
        <v>35166.96</v>
      </c>
      <c r="P1696" t="n">
        <v>95.31</v>
      </c>
      <c r="Q1696" t="n">
        <v>204.14</v>
      </c>
      <c r="R1696" t="n">
        <v>23.44</v>
      </c>
      <c r="S1696" t="n">
        <v>17.37</v>
      </c>
      <c r="T1696" t="n">
        <v>943.11</v>
      </c>
      <c r="U1696" t="n">
        <v>0.74</v>
      </c>
      <c r="V1696" t="n">
        <v>0.76</v>
      </c>
      <c r="W1696" t="n">
        <v>1.14</v>
      </c>
      <c r="X1696" t="n">
        <v>0.05</v>
      </c>
      <c r="Y1696" t="n">
        <v>1</v>
      </c>
      <c r="Z1696" t="n">
        <v>10</v>
      </c>
    </row>
    <row r="1697">
      <c r="A1697" t="n">
        <v>111</v>
      </c>
      <c r="B1697" t="n">
        <v>120</v>
      </c>
      <c r="C1697" t="inlineStr">
        <is>
          <t xml:space="preserve">CONCLUIDO	</t>
        </is>
      </c>
      <c r="D1697" t="n">
        <v>10.389</v>
      </c>
      <c r="E1697" t="n">
        <v>9.630000000000001</v>
      </c>
      <c r="F1697" t="n">
        <v>6.73</v>
      </c>
      <c r="G1697" t="n">
        <v>101.02</v>
      </c>
      <c r="H1697" t="n">
        <v>1.8</v>
      </c>
      <c r="I1697" t="n">
        <v>4</v>
      </c>
      <c r="J1697" t="n">
        <v>283.74</v>
      </c>
      <c r="K1697" t="n">
        <v>57.72</v>
      </c>
      <c r="L1697" t="n">
        <v>28.75</v>
      </c>
      <c r="M1697" t="n">
        <v>2</v>
      </c>
      <c r="N1697" t="n">
        <v>77.26000000000001</v>
      </c>
      <c r="O1697" t="n">
        <v>35228.34</v>
      </c>
      <c r="P1697" t="n">
        <v>95.01000000000001</v>
      </c>
      <c r="Q1697" t="n">
        <v>204.14</v>
      </c>
      <c r="R1697" t="n">
        <v>23.17</v>
      </c>
      <c r="S1697" t="n">
        <v>17.37</v>
      </c>
      <c r="T1697" t="n">
        <v>804.89</v>
      </c>
      <c r="U1697" t="n">
        <v>0.75</v>
      </c>
      <c r="V1697" t="n">
        <v>0.76</v>
      </c>
      <c r="W1697" t="n">
        <v>1.14</v>
      </c>
      <c r="X1697" t="n">
        <v>0.04</v>
      </c>
      <c r="Y1697" t="n">
        <v>1</v>
      </c>
      <c r="Z1697" t="n">
        <v>10</v>
      </c>
    </row>
    <row r="1698">
      <c r="A1698" t="n">
        <v>112</v>
      </c>
      <c r="B1698" t="n">
        <v>120</v>
      </c>
      <c r="C1698" t="inlineStr">
        <is>
          <t xml:space="preserve">CONCLUIDO	</t>
        </is>
      </c>
      <c r="D1698" t="n">
        <v>10.386</v>
      </c>
      <c r="E1698" t="n">
        <v>9.630000000000001</v>
      </c>
      <c r="F1698" t="n">
        <v>6.74</v>
      </c>
      <c r="G1698" t="n">
        <v>101.06</v>
      </c>
      <c r="H1698" t="n">
        <v>1.82</v>
      </c>
      <c r="I1698" t="n">
        <v>4</v>
      </c>
      <c r="J1698" t="n">
        <v>284.23</v>
      </c>
      <c r="K1698" t="n">
        <v>57.72</v>
      </c>
      <c r="L1698" t="n">
        <v>29</v>
      </c>
      <c r="M1698" t="n">
        <v>2</v>
      </c>
      <c r="N1698" t="n">
        <v>77.51000000000001</v>
      </c>
      <c r="O1698" t="n">
        <v>35289.82</v>
      </c>
      <c r="P1698" t="n">
        <v>94.86</v>
      </c>
      <c r="Q1698" t="n">
        <v>204.16</v>
      </c>
      <c r="R1698" t="n">
        <v>23.16</v>
      </c>
      <c r="S1698" t="n">
        <v>17.37</v>
      </c>
      <c r="T1698" t="n">
        <v>800</v>
      </c>
      <c r="U1698" t="n">
        <v>0.75</v>
      </c>
      <c r="V1698" t="n">
        <v>0.76</v>
      </c>
      <c r="W1698" t="n">
        <v>1.14</v>
      </c>
      <c r="X1698" t="n">
        <v>0.05</v>
      </c>
      <c r="Y1698" t="n">
        <v>1</v>
      </c>
      <c r="Z1698" t="n">
        <v>10</v>
      </c>
    </row>
    <row r="1699">
      <c r="A1699" t="n">
        <v>113</v>
      </c>
      <c r="B1699" t="n">
        <v>120</v>
      </c>
      <c r="C1699" t="inlineStr">
        <is>
          <t xml:space="preserve">CONCLUIDO	</t>
        </is>
      </c>
      <c r="D1699" t="n">
        <v>10.3875</v>
      </c>
      <c r="E1699" t="n">
        <v>9.630000000000001</v>
      </c>
      <c r="F1699" t="n">
        <v>6.74</v>
      </c>
      <c r="G1699" t="n">
        <v>101.04</v>
      </c>
      <c r="H1699" t="n">
        <v>1.83</v>
      </c>
      <c r="I1699" t="n">
        <v>4</v>
      </c>
      <c r="J1699" t="n">
        <v>284.73</v>
      </c>
      <c r="K1699" t="n">
        <v>57.72</v>
      </c>
      <c r="L1699" t="n">
        <v>29.25</v>
      </c>
      <c r="M1699" t="n">
        <v>2</v>
      </c>
      <c r="N1699" t="n">
        <v>77.76000000000001</v>
      </c>
      <c r="O1699" t="n">
        <v>35351.4</v>
      </c>
      <c r="P1699" t="n">
        <v>94.58</v>
      </c>
      <c r="Q1699" t="n">
        <v>204.14</v>
      </c>
      <c r="R1699" t="n">
        <v>23.13</v>
      </c>
      <c r="S1699" t="n">
        <v>17.37</v>
      </c>
      <c r="T1699" t="n">
        <v>788.25</v>
      </c>
      <c r="U1699" t="n">
        <v>0.75</v>
      </c>
      <c r="V1699" t="n">
        <v>0.76</v>
      </c>
      <c r="W1699" t="n">
        <v>1.14</v>
      </c>
      <c r="X1699" t="n">
        <v>0.04</v>
      </c>
      <c r="Y1699" t="n">
        <v>1</v>
      </c>
      <c r="Z1699" t="n">
        <v>10</v>
      </c>
    </row>
    <row r="1700">
      <c r="A1700" t="n">
        <v>114</v>
      </c>
      <c r="B1700" t="n">
        <v>120</v>
      </c>
      <c r="C1700" t="inlineStr">
        <is>
          <t xml:space="preserve">CONCLUIDO	</t>
        </is>
      </c>
      <c r="D1700" t="n">
        <v>10.3863</v>
      </c>
      <c r="E1700" t="n">
        <v>9.630000000000001</v>
      </c>
      <c r="F1700" t="n">
        <v>6.74</v>
      </c>
      <c r="G1700" t="n">
        <v>101.05</v>
      </c>
      <c r="H1700" t="n">
        <v>1.84</v>
      </c>
      <c r="I1700" t="n">
        <v>4</v>
      </c>
      <c r="J1700" t="n">
        <v>285.23</v>
      </c>
      <c r="K1700" t="n">
        <v>57.72</v>
      </c>
      <c r="L1700" t="n">
        <v>29.5</v>
      </c>
      <c r="M1700" t="n">
        <v>2</v>
      </c>
      <c r="N1700" t="n">
        <v>78.01000000000001</v>
      </c>
      <c r="O1700" t="n">
        <v>35413.08</v>
      </c>
      <c r="P1700" t="n">
        <v>94.38</v>
      </c>
      <c r="Q1700" t="n">
        <v>204.14</v>
      </c>
      <c r="R1700" t="n">
        <v>23.19</v>
      </c>
      <c r="S1700" t="n">
        <v>17.37</v>
      </c>
      <c r="T1700" t="n">
        <v>818.89</v>
      </c>
      <c r="U1700" t="n">
        <v>0.75</v>
      </c>
      <c r="V1700" t="n">
        <v>0.76</v>
      </c>
      <c r="W1700" t="n">
        <v>1.14</v>
      </c>
      <c r="X1700" t="n">
        <v>0.05</v>
      </c>
      <c r="Y1700" t="n">
        <v>1</v>
      </c>
      <c r="Z1700" t="n">
        <v>10</v>
      </c>
    </row>
    <row r="1701">
      <c r="A1701" t="n">
        <v>115</v>
      </c>
      <c r="B1701" t="n">
        <v>120</v>
      </c>
      <c r="C1701" t="inlineStr">
        <is>
          <t xml:space="preserve">CONCLUIDO	</t>
        </is>
      </c>
      <c r="D1701" t="n">
        <v>10.3854</v>
      </c>
      <c r="E1701" t="n">
        <v>9.630000000000001</v>
      </c>
      <c r="F1701" t="n">
        <v>6.74</v>
      </c>
      <c r="G1701" t="n">
        <v>101.07</v>
      </c>
      <c r="H1701" t="n">
        <v>1.85</v>
      </c>
      <c r="I1701" t="n">
        <v>4</v>
      </c>
      <c r="J1701" t="n">
        <v>285.73</v>
      </c>
      <c r="K1701" t="n">
        <v>57.72</v>
      </c>
      <c r="L1701" t="n">
        <v>29.75</v>
      </c>
      <c r="M1701" t="n">
        <v>2</v>
      </c>
      <c r="N1701" t="n">
        <v>78.26000000000001</v>
      </c>
      <c r="O1701" t="n">
        <v>35474.86</v>
      </c>
      <c r="P1701" t="n">
        <v>94.2</v>
      </c>
      <c r="Q1701" t="n">
        <v>204.14</v>
      </c>
      <c r="R1701" t="n">
        <v>23.24</v>
      </c>
      <c r="S1701" t="n">
        <v>17.37</v>
      </c>
      <c r="T1701" t="n">
        <v>842.1799999999999</v>
      </c>
      <c r="U1701" t="n">
        <v>0.75</v>
      </c>
      <c r="V1701" t="n">
        <v>0.76</v>
      </c>
      <c r="W1701" t="n">
        <v>1.14</v>
      </c>
      <c r="X1701" t="n">
        <v>0.05</v>
      </c>
      <c r="Y1701" t="n">
        <v>1</v>
      </c>
      <c r="Z1701" t="n">
        <v>10</v>
      </c>
    </row>
    <row r="1702">
      <c r="A1702" t="n">
        <v>116</v>
      </c>
      <c r="B1702" t="n">
        <v>120</v>
      </c>
      <c r="C1702" t="inlineStr">
        <is>
          <t xml:space="preserve">CONCLUIDO	</t>
        </is>
      </c>
      <c r="D1702" t="n">
        <v>10.3836</v>
      </c>
      <c r="E1702" t="n">
        <v>9.630000000000001</v>
      </c>
      <c r="F1702" t="n">
        <v>6.74</v>
      </c>
      <c r="G1702" t="n">
        <v>101.09</v>
      </c>
      <c r="H1702" t="n">
        <v>1.87</v>
      </c>
      <c r="I1702" t="n">
        <v>4</v>
      </c>
      <c r="J1702" t="n">
        <v>286.24</v>
      </c>
      <c r="K1702" t="n">
        <v>57.72</v>
      </c>
      <c r="L1702" t="n">
        <v>30</v>
      </c>
      <c r="M1702" t="n">
        <v>2</v>
      </c>
      <c r="N1702" t="n">
        <v>78.51000000000001</v>
      </c>
      <c r="O1702" t="n">
        <v>35536.74</v>
      </c>
      <c r="P1702" t="n">
        <v>94.08</v>
      </c>
      <c r="Q1702" t="n">
        <v>204.14</v>
      </c>
      <c r="R1702" t="n">
        <v>23.26</v>
      </c>
      <c r="S1702" t="n">
        <v>17.37</v>
      </c>
      <c r="T1702" t="n">
        <v>850.91</v>
      </c>
      <c r="U1702" t="n">
        <v>0.75</v>
      </c>
      <c r="V1702" t="n">
        <v>0.76</v>
      </c>
      <c r="W1702" t="n">
        <v>1.14</v>
      </c>
      <c r="X1702" t="n">
        <v>0.05</v>
      </c>
      <c r="Y1702" t="n">
        <v>1</v>
      </c>
      <c r="Z1702" t="n">
        <v>10</v>
      </c>
    </row>
    <row r="1703">
      <c r="A1703" t="n">
        <v>117</v>
      </c>
      <c r="B1703" t="n">
        <v>120</v>
      </c>
      <c r="C1703" t="inlineStr">
        <is>
          <t xml:space="preserve">CONCLUIDO	</t>
        </is>
      </c>
      <c r="D1703" t="n">
        <v>10.3821</v>
      </c>
      <c r="E1703" t="n">
        <v>9.630000000000001</v>
      </c>
      <c r="F1703" t="n">
        <v>6.74</v>
      </c>
      <c r="G1703" t="n">
        <v>101.11</v>
      </c>
      <c r="H1703" t="n">
        <v>1.88</v>
      </c>
      <c r="I1703" t="n">
        <v>4</v>
      </c>
      <c r="J1703" t="n">
        <v>286.74</v>
      </c>
      <c r="K1703" t="n">
        <v>57.72</v>
      </c>
      <c r="L1703" t="n">
        <v>30.25</v>
      </c>
      <c r="M1703" t="n">
        <v>2</v>
      </c>
      <c r="N1703" t="n">
        <v>78.77</v>
      </c>
      <c r="O1703" t="n">
        <v>35598.85</v>
      </c>
      <c r="P1703" t="n">
        <v>93.84</v>
      </c>
      <c r="Q1703" t="n">
        <v>204.14</v>
      </c>
      <c r="R1703" t="n">
        <v>23.38</v>
      </c>
      <c r="S1703" t="n">
        <v>17.37</v>
      </c>
      <c r="T1703" t="n">
        <v>911.84</v>
      </c>
      <c r="U1703" t="n">
        <v>0.74</v>
      </c>
      <c r="V1703" t="n">
        <v>0.76</v>
      </c>
      <c r="W1703" t="n">
        <v>1.14</v>
      </c>
      <c r="X1703" t="n">
        <v>0.05</v>
      </c>
      <c r="Y1703" t="n">
        <v>1</v>
      </c>
      <c r="Z1703" t="n">
        <v>10</v>
      </c>
    </row>
    <row r="1704">
      <c r="A1704" t="n">
        <v>118</v>
      </c>
      <c r="B1704" t="n">
        <v>120</v>
      </c>
      <c r="C1704" t="inlineStr">
        <is>
          <t xml:space="preserve">CONCLUIDO	</t>
        </is>
      </c>
      <c r="D1704" t="n">
        <v>10.3797</v>
      </c>
      <c r="E1704" t="n">
        <v>9.630000000000001</v>
      </c>
      <c r="F1704" t="n">
        <v>6.74</v>
      </c>
      <c r="G1704" t="n">
        <v>101.15</v>
      </c>
      <c r="H1704" t="n">
        <v>1.89</v>
      </c>
      <c r="I1704" t="n">
        <v>4</v>
      </c>
      <c r="J1704" t="n">
        <v>287.24</v>
      </c>
      <c r="K1704" t="n">
        <v>57.72</v>
      </c>
      <c r="L1704" t="n">
        <v>30.5</v>
      </c>
      <c r="M1704" t="n">
        <v>2</v>
      </c>
      <c r="N1704" t="n">
        <v>79.02</v>
      </c>
      <c r="O1704" t="n">
        <v>35660.94</v>
      </c>
      <c r="P1704" t="n">
        <v>93.59</v>
      </c>
      <c r="Q1704" t="n">
        <v>204.14</v>
      </c>
      <c r="R1704" t="n">
        <v>23.41</v>
      </c>
      <c r="S1704" t="n">
        <v>17.37</v>
      </c>
      <c r="T1704" t="n">
        <v>927.08</v>
      </c>
      <c r="U1704" t="n">
        <v>0.74</v>
      </c>
      <c r="V1704" t="n">
        <v>0.76</v>
      </c>
      <c r="W1704" t="n">
        <v>1.14</v>
      </c>
      <c r="X1704" t="n">
        <v>0.05</v>
      </c>
      <c r="Y1704" t="n">
        <v>1</v>
      </c>
      <c r="Z1704" t="n">
        <v>10</v>
      </c>
    </row>
    <row r="1705">
      <c r="A1705" t="n">
        <v>119</v>
      </c>
      <c r="B1705" t="n">
        <v>120</v>
      </c>
      <c r="C1705" t="inlineStr">
        <is>
          <t xml:space="preserve">CONCLUIDO	</t>
        </is>
      </c>
      <c r="D1705" t="n">
        <v>10.386</v>
      </c>
      <c r="E1705" t="n">
        <v>9.630000000000001</v>
      </c>
      <c r="F1705" t="n">
        <v>6.74</v>
      </c>
      <c r="G1705" t="n">
        <v>101.06</v>
      </c>
      <c r="H1705" t="n">
        <v>1.9</v>
      </c>
      <c r="I1705" t="n">
        <v>4</v>
      </c>
      <c r="J1705" t="n">
        <v>287.75</v>
      </c>
      <c r="K1705" t="n">
        <v>57.72</v>
      </c>
      <c r="L1705" t="n">
        <v>30.75</v>
      </c>
      <c r="M1705" t="n">
        <v>2</v>
      </c>
      <c r="N1705" t="n">
        <v>79.27</v>
      </c>
      <c r="O1705" t="n">
        <v>35723.13</v>
      </c>
      <c r="P1705" t="n">
        <v>93.26000000000001</v>
      </c>
      <c r="Q1705" t="n">
        <v>204.14</v>
      </c>
      <c r="R1705" t="n">
        <v>23.29</v>
      </c>
      <c r="S1705" t="n">
        <v>17.37</v>
      </c>
      <c r="T1705" t="n">
        <v>865.6799999999999</v>
      </c>
      <c r="U1705" t="n">
        <v>0.75</v>
      </c>
      <c r="V1705" t="n">
        <v>0.76</v>
      </c>
      <c r="W1705" t="n">
        <v>1.14</v>
      </c>
      <c r="X1705" t="n">
        <v>0.05</v>
      </c>
      <c r="Y1705" t="n">
        <v>1</v>
      </c>
      <c r="Z1705" t="n">
        <v>10</v>
      </c>
    </row>
    <row r="1706">
      <c r="A1706" t="n">
        <v>120</v>
      </c>
      <c r="B1706" t="n">
        <v>120</v>
      </c>
      <c r="C1706" t="inlineStr">
        <is>
          <t xml:space="preserve">CONCLUIDO	</t>
        </is>
      </c>
      <c r="D1706" t="n">
        <v>10.3839</v>
      </c>
      <c r="E1706" t="n">
        <v>9.630000000000001</v>
      </c>
      <c r="F1706" t="n">
        <v>6.74</v>
      </c>
      <c r="G1706" t="n">
        <v>101.09</v>
      </c>
      <c r="H1706" t="n">
        <v>1.92</v>
      </c>
      <c r="I1706" t="n">
        <v>4</v>
      </c>
      <c r="J1706" t="n">
        <v>288.25</v>
      </c>
      <c r="K1706" t="n">
        <v>57.72</v>
      </c>
      <c r="L1706" t="n">
        <v>31</v>
      </c>
      <c r="M1706" t="n">
        <v>2</v>
      </c>
      <c r="N1706" t="n">
        <v>79.53</v>
      </c>
      <c r="O1706" t="n">
        <v>35785.42</v>
      </c>
      <c r="P1706" t="n">
        <v>92.98999999999999</v>
      </c>
      <c r="Q1706" t="n">
        <v>204.15</v>
      </c>
      <c r="R1706" t="n">
        <v>23.25</v>
      </c>
      <c r="S1706" t="n">
        <v>17.37</v>
      </c>
      <c r="T1706" t="n">
        <v>846.15</v>
      </c>
      <c r="U1706" t="n">
        <v>0.75</v>
      </c>
      <c r="V1706" t="n">
        <v>0.76</v>
      </c>
      <c r="W1706" t="n">
        <v>1.14</v>
      </c>
      <c r="X1706" t="n">
        <v>0.05</v>
      </c>
      <c r="Y1706" t="n">
        <v>1</v>
      </c>
      <c r="Z1706" t="n">
        <v>10</v>
      </c>
    </row>
    <row r="1707">
      <c r="A1707" t="n">
        <v>121</v>
      </c>
      <c r="B1707" t="n">
        <v>120</v>
      </c>
      <c r="C1707" t="inlineStr">
        <is>
          <t xml:space="preserve">CONCLUIDO	</t>
        </is>
      </c>
      <c r="D1707" t="n">
        <v>10.3833</v>
      </c>
      <c r="E1707" t="n">
        <v>9.630000000000001</v>
      </c>
      <c r="F1707" t="n">
        <v>6.74</v>
      </c>
      <c r="G1707" t="n">
        <v>101.1</v>
      </c>
      <c r="H1707" t="n">
        <v>1.93</v>
      </c>
      <c r="I1707" t="n">
        <v>4</v>
      </c>
      <c r="J1707" t="n">
        <v>288.76</v>
      </c>
      <c r="K1707" t="n">
        <v>57.72</v>
      </c>
      <c r="L1707" t="n">
        <v>31.25</v>
      </c>
      <c r="M1707" t="n">
        <v>2</v>
      </c>
      <c r="N1707" t="n">
        <v>79.78</v>
      </c>
      <c r="O1707" t="n">
        <v>35847.82</v>
      </c>
      <c r="P1707" t="n">
        <v>92.89</v>
      </c>
      <c r="Q1707" t="n">
        <v>204.14</v>
      </c>
      <c r="R1707" t="n">
        <v>23.33</v>
      </c>
      <c r="S1707" t="n">
        <v>17.37</v>
      </c>
      <c r="T1707" t="n">
        <v>889.1799999999999</v>
      </c>
      <c r="U1707" t="n">
        <v>0.74</v>
      </c>
      <c r="V1707" t="n">
        <v>0.76</v>
      </c>
      <c r="W1707" t="n">
        <v>1.14</v>
      </c>
      <c r="X1707" t="n">
        <v>0.05</v>
      </c>
      <c r="Y1707" t="n">
        <v>1</v>
      </c>
      <c r="Z1707" t="n">
        <v>10</v>
      </c>
    </row>
    <row r="1708">
      <c r="A1708" t="n">
        <v>122</v>
      </c>
      <c r="B1708" t="n">
        <v>120</v>
      </c>
      <c r="C1708" t="inlineStr">
        <is>
          <t xml:space="preserve">CONCLUIDO	</t>
        </is>
      </c>
      <c r="D1708" t="n">
        <v>10.3863</v>
      </c>
      <c r="E1708" t="n">
        <v>9.630000000000001</v>
      </c>
      <c r="F1708" t="n">
        <v>6.74</v>
      </c>
      <c r="G1708" t="n">
        <v>101.05</v>
      </c>
      <c r="H1708" t="n">
        <v>1.94</v>
      </c>
      <c r="I1708" t="n">
        <v>4</v>
      </c>
      <c r="J1708" t="n">
        <v>289.27</v>
      </c>
      <c r="K1708" t="n">
        <v>57.72</v>
      </c>
      <c r="L1708" t="n">
        <v>31.5</v>
      </c>
      <c r="M1708" t="n">
        <v>2</v>
      </c>
      <c r="N1708" t="n">
        <v>80.04000000000001</v>
      </c>
      <c r="O1708" t="n">
        <v>35910.33</v>
      </c>
      <c r="P1708" t="n">
        <v>92.62</v>
      </c>
      <c r="Q1708" t="n">
        <v>204.14</v>
      </c>
      <c r="R1708" t="n">
        <v>23.23</v>
      </c>
      <c r="S1708" t="n">
        <v>17.37</v>
      </c>
      <c r="T1708" t="n">
        <v>834.86</v>
      </c>
      <c r="U1708" t="n">
        <v>0.75</v>
      </c>
      <c r="V1708" t="n">
        <v>0.76</v>
      </c>
      <c r="W1708" t="n">
        <v>1.14</v>
      </c>
      <c r="X1708" t="n">
        <v>0.05</v>
      </c>
      <c r="Y1708" t="n">
        <v>1</v>
      </c>
      <c r="Z1708" t="n">
        <v>10</v>
      </c>
    </row>
    <row r="1709">
      <c r="A1709" t="n">
        <v>123</v>
      </c>
      <c r="B1709" t="n">
        <v>120</v>
      </c>
      <c r="C1709" t="inlineStr">
        <is>
          <t xml:space="preserve">CONCLUIDO	</t>
        </is>
      </c>
      <c r="D1709" t="n">
        <v>10.3803</v>
      </c>
      <c r="E1709" t="n">
        <v>9.630000000000001</v>
      </c>
      <c r="F1709" t="n">
        <v>6.74</v>
      </c>
      <c r="G1709" t="n">
        <v>101.14</v>
      </c>
      <c r="H1709" t="n">
        <v>1.95</v>
      </c>
      <c r="I1709" t="n">
        <v>4</v>
      </c>
      <c r="J1709" t="n">
        <v>289.77</v>
      </c>
      <c r="K1709" t="n">
        <v>57.72</v>
      </c>
      <c r="L1709" t="n">
        <v>31.75</v>
      </c>
      <c r="M1709" t="n">
        <v>2</v>
      </c>
      <c r="N1709" t="n">
        <v>80.3</v>
      </c>
      <c r="O1709" t="n">
        <v>35972.93</v>
      </c>
      <c r="P1709" t="n">
        <v>92.37</v>
      </c>
      <c r="Q1709" t="n">
        <v>204.14</v>
      </c>
      <c r="R1709" t="n">
        <v>23.36</v>
      </c>
      <c r="S1709" t="n">
        <v>17.37</v>
      </c>
      <c r="T1709" t="n">
        <v>904.8</v>
      </c>
      <c r="U1709" t="n">
        <v>0.74</v>
      </c>
      <c r="V1709" t="n">
        <v>0.76</v>
      </c>
      <c r="W1709" t="n">
        <v>1.14</v>
      </c>
      <c r="X1709" t="n">
        <v>0.05</v>
      </c>
      <c r="Y1709" t="n">
        <v>1</v>
      </c>
      <c r="Z1709" t="n">
        <v>10</v>
      </c>
    </row>
    <row r="1710">
      <c r="A1710" t="n">
        <v>124</v>
      </c>
      <c r="B1710" t="n">
        <v>120</v>
      </c>
      <c r="C1710" t="inlineStr">
        <is>
          <t xml:space="preserve">CONCLUIDO	</t>
        </is>
      </c>
      <c r="D1710" t="n">
        <v>10.3788</v>
      </c>
      <c r="E1710" t="n">
        <v>9.640000000000001</v>
      </c>
      <c r="F1710" t="n">
        <v>6.74</v>
      </c>
      <c r="G1710" t="n">
        <v>101.16</v>
      </c>
      <c r="H1710" t="n">
        <v>1.96</v>
      </c>
      <c r="I1710" t="n">
        <v>4</v>
      </c>
      <c r="J1710" t="n">
        <v>290.28</v>
      </c>
      <c r="K1710" t="n">
        <v>57.72</v>
      </c>
      <c r="L1710" t="n">
        <v>32</v>
      </c>
      <c r="M1710" t="n">
        <v>2</v>
      </c>
      <c r="N1710" t="n">
        <v>80.56</v>
      </c>
      <c r="O1710" t="n">
        <v>36035.65</v>
      </c>
      <c r="P1710" t="n">
        <v>91.98999999999999</v>
      </c>
      <c r="Q1710" t="n">
        <v>204.14</v>
      </c>
      <c r="R1710" t="n">
        <v>23.47</v>
      </c>
      <c r="S1710" t="n">
        <v>17.37</v>
      </c>
      <c r="T1710" t="n">
        <v>957.1900000000001</v>
      </c>
      <c r="U1710" t="n">
        <v>0.74</v>
      </c>
      <c r="V1710" t="n">
        <v>0.76</v>
      </c>
      <c r="W1710" t="n">
        <v>1.14</v>
      </c>
      <c r="X1710" t="n">
        <v>0.05</v>
      </c>
      <c r="Y1710" t="n">
        <v>1</v>
      </c>
      <c r="Z1710" t="n">
        <v>10</v>
      </c>
    </row>
    <row r="1711">
      <c r="A1711" t="n">
        <v>125</v>
      </c>
      <c r="B1711" t="n">
        <v>120</v>
      </c>
      <c r="C1711" t="inlineStr">
        <is>
          <t xml:space="preserve">CONCLUIDO	</t>
        </is>
      </c>
      <c r="D1711" t="n">
        <v>10.383</v>
      </c>
      <c r="E1711" t="n">
        <v>9.630000000000001</v>
      </c>
      <c r="F1711" t="n">
        <v>6.74</v>
      </c>
      <c r="G1711" t="n">
        <v>101.1</v>
      </c>
      <c r="H1711" t="n">
        <v>1.97</v>
      </c>
      <c r="I1711" t="n">
        <v>4</v>
      </c>
      <c r="J1711" t="n">
        <v>290.79</v>
      </c>
      <c r="K1711" t="n">
        <v>57.72</v>
      </c>
      <c r="L1711" t="n">
        <v>32.25</v>
      </c>
      <c r="M1711" t="n">
        <v>2</v>
      </c>
      <c r="N1711" t="n">
        <v>80.81999999999999</v>
      </c>
      <c r="O1711" t="n">
        <v>36098.46</v>
      </c>
      <c r="P1711" t="n">
        <v>91.59999999999999</v>
      </c>
      <c r="Q1711" t="n">
        <v>204.14</v>
      </c>
      <c r="R1711" t="n">
        <v>23.32</v>
      </c>
      <c r="S1711" t="n">
        <v>17.37</v>
      </c>
      <c r="T1711" t="n">
        <v>884.4299999999999</v>
      </c>
      <c r="U1711" t="n">
        <v>0.74</v>
      </c>
      <c r="V1711" t="n">
        <v>0.76</v>
      </c>
      <c r="W1711" t="n">
        <v>1.14</v>
      </c>
      <c r="X1711" t="n">
        <v>0.05</v>
      </c>
      <c r="Y1711" t="n">
        <v>1</v>
      </c>
      <c r="Z1711" t="n">
        <v>10</v>
      </c>
    </row>
    <row r="1712">
      <c r="A1712" t="n">
        <v>126</v>
      </c>
      <c r="B1712" t="n">
        <v>120</v>
      </c>
      <c r="C1712" t="inlineStr">
        <is>
          <t xml:space="preserve">CONCLUIDO	</t>
        </is>
      </c>
      <c r="D1712" t="n">
        <v>10.459</v>
      </c>
      <c r="E1712" t="n">
        <v>9.56</v>
      </c>
      <c r="F1712" t="n">
        <v>6.72</v>
      </c>
      <c r="G1712" t="n">
        <v>134.31</v>
      </c>
      <c r="H1712" t="n">
        <v>1.99</v>
      </c>
      <c r="I1712" t="n">
        <v>3</v>
      </c>
      <c r="J1712" t="n">
        <v>291.3</v>
      </c>
      <c r="K1712" t="n">
        <v>57.72</v>
      </c>
      <c r="L1712" t="n">
        <v>32.5</v>
      </c>
      <c r="M1712" t="n">
        <v>1</v>
      </c>
      <c r="N1712" t="n">
        <v>81.08</v>
      </c>
      <c r="O1712" t="n">
        <v>36161.39</v>
      </c>
      <c r="P1712" t="n">
        <v>90.73</v>
      </c>
      <c r="Q1712" t="n">
        <v>204.14</v>
      </c>
      <c r="R1712" t="n">
        <v>22.58</v>
      </c>
      <c r="S1712" t="n">
        <v>17.37</v>
      </c>
      <c r="T1712" t="n">
        <v>516.14</v>
      </c>
      <c r="U1712" t="n">
        <v>0.77</v>
      </c>
      <c r="V1712" t="n">
        <v>0.76</v>
      </c>
      <c r="W1712" t="n">
        <v>1.14</v>
      </c>
      <c r="X1712" t="n">
        <v>0.02</v>
      </c>
      <c r="Y1712" t="n">
        <v>1</v>
      </c>
      <c r="Z1712" t="n">
        <v>10</v>
      </c>
    </row>
    <row r="1713">
      <c r="A1713" t="n">
        <v>127</v>
      </c>
      <c r="B1713" t="n">
        <v>120</v>
      </c>
      <c r="C1713" t="inlineStr">
        <is>
          <t xml:space="preserve">CONCLUIDO	</t>
        </is>
      </c>
      <c r="D1713" t="n">
        <v>10.4557</v>
      </c>
      <c r="E1713" t="n">
        <v>9.56</v>
      </c>
      <c r="F1713" t="n">
        <v>6.72</v>
      </c>
      <c r="G1713" t="n">
        <v>134.37</v>
      </c>
      <c r="H1713" t="n">
        <v>2</v>
      </c>
      <c r="I1713" t="n">
        <v>3</v>
      </c>
      <c r="J1713" t="n">
        <v>291.81</v>
      </c>
      <c r="K1713" t="n">
        <v>57.72</v>
      </c>
      <c r="L1713" t="n">
        <v>32.75</v>
      </c>
      <c r="M1713" t="n">
        <v>1</v>
      </c>
      <c r="N1713" t="n">
        <v>81.34</v>
      </c>
      <c r="O1713" t="n">
        <v>36224.42</v>
      </c>
      <c r="P1713" t="n">
        <v>91.11</v>
      </c>
      <c r="Q1713" t="n">
        <v>204.14</v>
      </c>
      <c r="R1713" t="n">
        <v>22.63</v>
      </c>
      <c r="S1713" t="n">
        <v>17.37</v>
      </c>
      <c r="T1713" t="n">
        <v>540.47</v>
      </c>
      <c r="U1713" t="n">
        <v>0.77</v>
      </c>
      <c r="V1713" t="n">
        <v>0.76</v>
      </c>
      <c r="W1713" t="n">
        <v>1.14</v>
      </c>
      <c r="X1713" t="n">
        <v>0.03</v>
      </c>
      <c r="Y1713" t="n">
        <v>1</v>
      </c>
      <c r="Z1713" t="n">
        <v>10</v>
      </c>
    </row>
    <row r="1714">
      <c r="A1714" t="n">
        <v>128</v>
      </c>
      <c r="B1714" t="n">
        <v>120</v>
      </c>
      <c r="C1714" t="inlineStr">
        <is>
          <t xml:space="preserve">CONCLUIDO	</t>
        </is>
      </c>
      <c r="D1714" t="n">
        <v>10.4554</v>
      </c>
      <c r="E1714" t="n">
        <v>9.56</v>
      </c>
      <c r="F1714" t="n">
        <v>6.72</v>
      </c>
      <c r="G1714" t="n">
        <v>134.38</v>
      </c>
      <c r="H1714" t="n">
        <v>2.01</v>
      </c>
      <c r="I1714" t="n">
        <v>3</v>
      </c>
      <c r="J1714" t="n">
        <v>292.32</v>
      </c>
      <c r="K1714" t="n">
        <v>57.72</v>
      </c>
      <c r="L1714" t="n">
        <v>33</v>
      </c>
      <c r="M1714" t="n">
        <v>1</v>
      </c>
      <c r="N1714" t="n">
        <v>81.59999999999999</v>
      </c>
      <c r="O1714" t="n">
        <v>36287.56</v>
      </c>
      <c r="P1714" t="n">
        <v>91.22</v>
      </c>
      <c r="Q1714" t="n">
        <v>204.15</v>
      </c>
      <c r="R1714" t="n">
        <v>22.67</v>
      </c>
      <c r="S1714" t="n">
        <v>17.37</v>
      </c>
      <c r="T1714" t="n">
        <v>560.34</v>
      </c>
      <c r="U1714" t="n">
        <v>0.77</v>
      </c>
      <c r="V1714" t="n">
        <v>0.76</v>
      </c>
      <c r="W1714" t="n">
        <v>1.14</v>
      </c>
      <c r="X1714" t="n">
        <v>0.03</v>
      </c>
      <c r="Y1714" t="n">
        <v>1</v>
      </c>
      <c r="Z1714" t="n">
        <v>10</v>
      </c>
    </row>
    <row r="1715">
      <c r="A1715" t="n">
        <v>129</v>
      </c>
      <c r="B1715" t="n">
        <v>120</v>
      </c>
      <c r="C1715" t="inlineStr">
        <is>
          <t xml:space="preserve">CONCLUIDO	</t>
        </is>
      </c>
      <c r="D1715" t="n">
        <v>10.4557</v>
      </c>
      <c r="E1715" t="n">
        <v>9.56</v>
      </c>
      <c r="F1715" t="n">
        <v>6.72</v>
      </c>
      <c r="G1715" t="n">
        <v>134.37</v>
      </c>
      <c r="H1715" t="n">
        <v>2.02</v>
      </c>
      <c r="I1715" t="n">
        <v>3</v>
      </c>
      <c r="J1715" t="n">
        <v>292.84</v>
      </c>
      <c r="K1715" t="n">
        <v>57.72</v>
      </c>
      <c r="L1715" t="n">
        <v>33.25</v>
      </c>
      <c r="M1715" t="n">
        <v>1</v>
      </c>
      <c r="N1715" t="n">
        <v>81.86</v>
      </c>
      <c r="O1715" t="n">
        <v>36350.81</v>
      </c>
      <c r="P1715" t="n">
        <v>91.52</v>
      </c>
      <c r="Q1715" t="n">
        <v>204.14</v>
      </c>
      <c r="R1715" t="n">
        <v>22.65</v>
      </c>
      <c r="S1715" t="n">
        <v>17.37</v>
      </c>
      <c r="T1715" t="n">
        <v>554.6</v>
      </c>
      <c r="U1715" t="n">
        <v>0.77</v>
      </c>
      <c r="V1715" t="n">
        <v>0.76</v>
      </c>
      <c r="W1715" t="n">
        <v>1.14</v>
      </c>
      <c r="X1715" t="n">
        <v>0.03</v>
      </c>
      <c r="Y1715" t="n">
        <v>1</v>
      </c>
      <c r="Z1715" t="n">
        <v>10</v>
      </c>
    </row>
    <row r="1716">
      <c r="A1716" t="n">
        <v>130</v>
      </c>
      <c r="B1716" t="n">
        <v>120</v>
      </c>
      <c r="C1716" t="inlineStr">
        <is>
          <t xml:space="preserve">CONCLUIDO	</t>
        </is>
      </c>
      <c r="D1716" t="n">
        <v>10.4548</v>
      </c>
      <c r="E1716" t="n">
        <v>9.56</v>
      </c>
      <c r="F1716" t="n">
        <v>6.72</v>
      </c>
      <c r="G1716" t="n">
        <v>134.39</v>
      </c>
      <c r="H1716" t="n">
        <v>2.03</v>
      </c>
      <c r="I1716" t="n">
        <v>3</v>
      </c>
      <c r="J1716" t="n">
        <v>293.35</v>
      </c>
      <c r="K1716" t="n">
        <v>57.72</v>
      </c>
      <c r="L1716" t="n">
        <v>33.5</v>
      </c>
      <c r="M1716" t="n">
        <v>1</v>
      </c>
      <c r="N1716" t="n">
        <v>82.13</v>
      </c>
      <c r="O1716" t="n">
        <v>36414.16</v>
      </c>
      <c r="P1716" t="n">
        <v>91.59</v>
      </c>
      <c r="Q1716" t="n">
        <v>204.14</v>
      </c>
      <c r="R1716" t="n">
        <v>22.68</v>
      </c>
      <c r="S1716" t="n">
        <v>17.37</v>
      </c>
      <c r="T1716" t="n">
        <v>569.5</v>
      </c>
      <c r="U1716" t="n">
        <v>0.77</v>
      </c>
      <c r="V1716" t="n">
        <v>0.76</v>
      </c>
      <c r="W1716" t="n">
        <v>1.14</v>
      </c>
      <c r="X1716" t="n">
        <v>0.03</v>
      </c>
      <c r="Y1716" t="n">
        <v>1</v>
      </c>
      <c r="Z1716" t="n">
        <v>10</v>
      </c>
    </row>
    <row r="1717">
      <c r="A1717" t="n">
        <v>131</v>
      </c>
      <c r="B1717" t="n">
        <v>120</v>
      </c>
      <c r="C1717" t="inlineStr">
        <is>
          <t xml:space="preserve">CONCLUIDO	</t>
        </is>
      </c>
      <c r="D1717" t="n">
        <v>10.4578</v>
      </c>
      <c r="E1717" t="n">
        <v>9.56</v>
      </c>
      <c r="F1717" t="n">
        <v>6.72</v>
      </c>
      <c r="G1717" t="n">
        <v>134.33</v>
      </c>
      <c r="H1717" t="n">
        <v>2.05</v>
      </c>
      <c r="I1717" t="n">
        <v>3</v>
      </c>
      <c r="J1717" t="n">
        <v>293.87</v>
      </c>
      <c r="K1717" t="n">
        <v>57.72</v>
      </c>
      <c r="L1717" t="n">
        <v>33.75</v>
      </c>
      <c r="M1717" t="n">
        <v>1</v>
      </c>
      <c r="N1717" t="n">
        <v>82.39</v>
      </c>
      <c r="O1717" t="n">
        <v>36477.63</v>
      </c>
      <c r="P1717" t="n">
        <v>91.77</v>
      </c>
      <c r="Q1717" t="n">
        <v>204.14</v>
      </c>
      <c r="R1717" t="n">
        <v>22.61</v>
      </c>
      <c r="S1717" t="n">
        <v>17.37</v>
      </c>
      <c r="T1717" t="n">
        <v>533.72</v>
      </c>
      <c r="U1717" t="n">
        <v>0.77</v>
      </c>
      <c r="V1717" t="n">
        <v>0.76</v>
      </c>
      <c r="W1717" t="n">
        <v>1.14</v>
      </c>
      <c r="X1717" t="n">
        <v>0.03</v>
      </c>
      <c r="Y1717" t="n">
        <v>1</v>
      </c>
      <c r="Z1717" t="n">
        <v>10</v>
      </c>
    </row>
    <row r="1718">
      <c r="A1718" t="n">
        <v>132</v>
      </c>
      <c r="B1718" t="n">
        <v>120</v>
      </c>
      <c r="C1718" t="inlineStr">
        <is>
          <t xml:space="preserve">CONCLUIDO	</t>
        </is>
      </c>
      <c r="D1718" t="n">
        <v>10.4563</v>
      </c>
      <c r="E1718" t="n">
        <v>9.56</v>
      </c>
      <c r="F1718" t="n">
        <v>6.72</v>
      </c>
      <c r="G1718" t="n">
        <v>134.36</v>
      </c>
      <c r="H1718" t="n">
        <v>2.06</v>
      </c>
      <c r="I1718" t="n">
        <v>3</v>
      </c>
      <c r="J1718" t="n">
        <v>294.38</v>
      </c>
      <c r="K1718" t="n">
        <v>57.72</v>
      </c>
      <c r="L1718" t="n">
        <v>34</v>
      </c>
      <c r="M1718" t="n">
        <v>1</v>
      </c>
      <c r="N1718" t="n">
        <v>82.66</v>
      </c>
      <c r="O1718" t="n">
        <v>36541.2</v>
      </c>
      <c r="P1718" t="n">
        <v>91.95999999999999</v>
      </c>
      <c r="Q1718" t="n">
        <v>204.14</v>
      </c>
      <c r="R1718" t="n">
        <v>22.61</v>
      </c>
      <c r="S1718" t="n">
        <v>17.37</v>
      </c>
      <c r="T1718" t="n">
        <v>534.28</v>
      </c>
      <c r="U1718" t="n">
        <v>0.77</v>
      </c>
      <c r="V1718" t="n">
        <v>0.76</v>
      </c>
      <c r="W1718" t="n">
        <v>1.14</v>
      </c>
      <c r="X1718" t="n">
        <v>0.03</v>
      </c>
      <c r="Y1718" t="n">
        <v>1</v>
      </c>
      <c r="Z1718" t="n">
        <v>10</v>
      </c>
    </row>
    <row r="1719">
      <c r="A1719" t="n">
        <v>133</v>
      </c>
      <c r="B1719" t="n">
        <v>120</v>
      </c>
      <c r="C1719" t="inlineStr">
        <is>
          <t xml:space="preserve">CONCLUIDO	</t>
        </is>
      </c>
      <c r="D1719" t="n">
        <v>10.4554</v>
      </c>
      <c r="E1719" t="n">
        <v>9.56</v>
      </c>
      <c r="F1719" t="n">
        <v>6.72</v>
      </c>
      <c r="G1719" t="n">
        <v>134.38</v>
      </c>
      <c r="H1719" t="n">
        <v>2.07</v>
      </c>
      <c r="I1719" t="n">
        <v>3</v>
      </c>
      <c r="J1719" t="n">
        <v>294.9</v>
      </c>
      <c r="K1719" t="n">
        <v>57.72</v>
      </c>
      <c r="L1719" t="n">
        <v>34.25</v>
      </c>
      <c r="M1719" t="n">
        <v>1</v>
      </c>
      <c r="N1719" t="n">
        <v>82.92</v>
      </c>
      <c r="O1719" t="n">
        <v>36604.89</v>
      </c>
      <c r="P1719" t="n">
        <v>92.02</v>
      </c>
      <c r="Q1719" t="n">
        <v>204.14</v>
      </c>
      <c r="R1719" t="n">
        <v>22.69</v>
      </c>
      <c r="S1719" t="n">
        <v>17.37</v>
      </c>
      <c r="T1719" t="n">
        <v>572.79</v>
      </c>
      <c r="U1719" t="n">
        <v>0.77</v>
      </c>
      <c r="V1719" t="n">
        <v>0.76</v>
      </c>
      <c r="W1719" t="n">
        <v>1.14</v>
      </c>
      <c r="X1719" t="n">
        <v>0.03</v>
      </c>
      <c r="Y1719" t="n">
        <v>1</v>
      </c>
      <c r="Z1719" t="n">
        <v>10</v>
      </c>
    </row>
    <row r="1720">
      <c r="A1720" t="n">
        <v>134</v>
      </c>
      <c r="B1720" t="n">
        <v>120</v>
      </c>
      <c r="C1720" t="inlineStr">
        <is>
          <t xml:space="preserve">CONCLUIDO	</t>
        </is>
      </c>
      <c r="D1720" t="n">
        <v>10.4517</v>
      </c>
      <c r="E1720" t="n">
        <v>9.57</v>
      </c>
      <c r="F1720" t="n">
        <v>6.72</v>
      </c>
      <c r="G1720" t="n">
        <v>134.44</v>
      </c>
      <c r="H1720" t="n">
        <v>2.08</v>
      </c>
      <c r="I1720" t="n">
        <v>3</v>
      </c>
      <c r="J1720" t="n">
        <v>295.41</v>
      </c>
      <c r="K1720" t="n">
        <v>57.72</v>
      </c>
      <c r="L1720" t="n">
        <v>34.5</v>
      </c>
      <c r="M1720" t="n">
        <v>1</v>
      </c>
      <c r="N1720" t="n">
        <v>83.19</v>
      </c>
      <c r="O1720" t="n">
        <v>36668.68</v>
      </c>
      <c r="P1720" t="n">
        <v>92.09999999999999</v>
      </c>
      <c r="Q1720" t="n">
        <v>204.14</v>
      </c>
      <c r="R1720" t="n">
        <v>22.77</v>
      </c>
      <c r="S1720" t="n">
        <v>17.37</v>
      </c>
      <c r="T1720" t="n">
        <v>614.1799999999999</v>
      </c>
      <c r="U1720" t="n">
        <v>0.76</v>
      </c>
      <c r="V1720" t="n">
        <v>0.76</v>
      </c>
      <c r="W1720" t="n">
        <v>1.14</v>
      </c>
      <c r="X1720" t="n">
        <v>0.03</v>
      </c>
      <c r="Y1720" t="n">
        <v>1</v>
      </c>
      <c r="Z1720" t="n">
        <v>10</v>
      </c>
    </row>
    <row r="1721">
      <c r="A1721" t="n">
        <v>135</v>
      </c>
      <c r="B1721" t="n">
        <v>120</v>
      </c>
      <c r="C1721" t="inlineStr">
        <is>
          <t xml:space="preserve">CONCLUIDO	</t>
        </is>
      </c>
      <c r="D1721" t="n">
        <v>10.4533</v>
      </c>
      <c r="E1721" t="n">
        <v>9.57</v>
      </c>
      <c r="F1721" t="n">
        <v>6.72</v>
      </c>
      <c r="G1721" t="n">
        <v>134.42</v>
      </c>
      <c r="H1721" t="n">
        <v>2.09</v>
      </c>
      <c r="I1721" t="n">
        <v>3</v>
      </c>
      <c r="J1721" t="n">
        <v>295.93</v>
      </c>
      <c r="K1721" t="n">
        <v>57.72</v>
      </c>
      <c r="L1721" t="n">
        <v>34.75</v>
      </c>
      <c r="M1721" t="n">
        <v>1</v>
      </c>
      <c r="N1721" t="n">
        <v>83.45999999999999</v>
      </c>
      <c r="O1721" t="n">
        <v>36732.59</v>
      </c>
      <c r="P1721" t="n">
        <v>92.06999999999999</v>
      </c>
      <c r="Q1721" t="n">
        <v>204.14</v>
      </c>
      <c r="R1721" t="n">
        <v>22.74</v>
      </c>
      <c r="S1721" t="n">
        <v>17.37</v>
      </c>
      <c r="T1721" t="n">
        <v>598.02</v>
      </c>
      <c r="U1721" t="n">
        <v>0.76</v>
      </c>
      <c r="V1721" t="n">
        <v>0.76</v>
      </c>
      <c r="W1721" t="n">
        <v>1.14</v>
      </c>
      <c r="X1721" t="n">
        <v>0.03</v>
      </c>
      <c r="Y1721" t="n">
        <v>1</v>
      </c>
      <c r="Z1721" t="n">
        <v>10</v>
      </c>
    </row>
    <row r="1722">
      <c r="A1722" t="n">
        <v>136</v>
      </c>
      <c r="B1722" t="n">
        <v>120</v>
      </c>
      <c r="C1722" t="inlineStr">
        <is>
          <t xml:space="preserve">CONCLUIDO	</t>
        </is>
      </c>
      <c r="D1722" t="n">
        <v>10.4548</v>
      </c>
      <c r="E1722" t="n">
        <v>9.56</v>
      </c>
      <c r="F1722" t="n">
        <v>6.72</v>
      </c>
      <c r="G1722" t="n">
        <v>134.39</v>
      </c>
      <c r="H1722" t="n">
        <v>2.1</v>
      </c>
      <c r="I1722" t="n">
        <v>3</v>
      </c>
      <c r="J1722" t="n">
        <v>296.45</v>
      </c>
      <c r="K1722" t="n">
        <v>57.72</v>
      </c>
      <c r="L1722" t="n">
        <v>35</v>
      </c>
      <c r="M1722" t="n">
        <v>1</v>
      </c>
      <c r="N1722" t="n">
        <v>83.73</v>
      </c>
      <c r="O1722" t="n">
        <v>36796.61</v>
      </c>
      <c r="P1722" t="n">
        <v>92.17</v>
      </c>
      <c r="Q1722" t="n">
        <v>204.14</v>
      </c>
      <c r="R1722" t="n">
        <v>22.71</v>
      </c>
      <c r="S1722" t="n">
        <v>17.37</v>
      </c>
      <c r="T1722" t="n">
        <v>584.08</v>
      </c>
      <c r="U1722" t="n">
        <v>0.76</v>
      </c>
      <c r="V1722" t="n">
        <v>0.76</v>
      </c>
      <c r="W1722" t="n">
        <v>1.14</v>
      </c>
      <c r="X1722" t="n">
        <v>0.03</v>
      </c>
      <c r="Y1722" t="n">
        <v>1</v>
      </c>
      <c r="Z1722" t="n">
        <v>10</v>
      </c>
    </row>
    <row r="1723">
      <c r="A1723" t="n">
        <v>137</v>
      </c>
      <c r="B1723" t="n">
        <v>120</v>
      </c>
      <c r="C1723" t="inlineStr">
        <is>
          <t xml:space="preserve">CONCLUIDO	</t>
        </is>
      </c>
      <c r="D1723" t="n">
        <v>10.4533</v>
      </c>
      <c r="E1723" t="n">
        <v>9.57</v>
      </c>
      <c r="F1723" t="n">
        <v>6.72</v>
      </c>
      <c r="G1723" t="n">
        <v>134.42</v>
      </c>
      <c r="H1723" t="n">
        <v>2.11</v>
      </c>
      <c r="I1723" t="n">
        <v>3</v>
      </c>
      <c r="J1723" t="n">
        <v>296.97</v>
      </c>
      <c r="K1723" t="n">
        <v>57.72</v>
      </c>
      <c r="L1723" t="n">
        <v>35.25</v>
      </c>
      <c r="M1723" t="n">
        <v>1</v>
      </c>
      <c r="N1723" t="n">
        <v>84</v>
      </c>
      <c r="O1723" t="n">
        <v>36860.74</v>
      </c>
      <c r="P1723" t="n">
        <v>92.27</v>
      </c>
      <c r="Q1723" t="n">
        <v>204.14</v>
      </c>
      <c r="R1723" t="n">
        <v>22.76</v>
      </c>
      <c r="S1723" t="n">
        <v>17.37</v>
      </c>
      <c r="T1723" t="n">
        <v>606.08</v>
      </c>
      <c r="U1723" t="n">
        <v>0.76</v>
      </c>
      <c r="V1723" t="n">
        <v>0.76</v>
      </c>
      <c r="W1723" t="n">
        <v>1.14</v>
      </c>
      <c r="X1723" t="n">
        <v>0.03</v>
      </c>
      <c r="Y1723" t="n">
        <v>1</v>
      </c>
      <c r="Z1723" t="n">
        <v>10</v>
      </c>
    </row>
    <row r="1724">
      <c r="A1724" t="n">
        <v>138</v>
      </c>
      <c r="B1724" t="n">
        <v>120</v>
      </c>
      <c r="C1724" t="inlineStr">
        <is>
          <t xml:space="preserve">CONCLUIDO	</t>
        </is>
      </c>
      <c r="D1724" t="n">
        <v>10.453</v>
      </c>
      <c r="E1724" t="n">
        <v>9.57</v>
      </c>
      <c r="F1724" t="n">
        <v>6.72</v>
      </c>
      <c r="G1724" t="n">
        <v>134.42</v>
      </c>
      <c r="H1724" t="n">
        <v>2.13</v>
      </c>
      <c r="I1724" t="n">
        <v>3</v>
      </c>
      <c r="J1724" t="n">
        <v>297.49</v>
      </c>
      <c r="K1724" t="n">
        <v>57.72</v>
      </c>
      <c r="L1724" t="n">
        <v>35.5</v>
      </c>
      <c r="M1724" t="n">
        <v>1</v>
      </c>
      <c r="N1724" t="n">
        <v>84.27</v>
      </c>
      <c r="O1724" t="n">
        <v>36924.99</v>
      </c>
      <c r="P1724" t="n">
        <v>92.27</v>
      </c>
      <c r="Q1724" t="n">
        <v>204.14</v>
      </c>
      <c r="R1724" t="n">
        <v>22.73</v>
      </c>
      <c r="S1724" t="n">
        <v>17.37</v>
      </c>
      <c r="T1724" t="n">
        <v>592.88</v>
      </c>
      <c r="U1724" t="n">
        <v>0.76</v>
      </c>
      <c r="V1724" t="n">
        <v>0.76</v>
      </c>
      <c r="W1724" t="n">
        <v>1.14</v>
      </c>
      <c r="X1724" t="n">
        <v>0.03</v>
      </c>
      <c r="Y1724" t="n">
        <v>1</v>
      </c>
      <c r="Z1724" t="n">
        <v>10</v>
      </c>
    </row>
    <row r="1725">
      <c r="A1725" t="n">
        <v>139</v>
      </c>
      <c r="B1725" t="n">
        <v>120</v>
      </c>
      <c r="C1725" t="inlineStr">
        <is>
          <t xml:space="preserve">CONCLUIDO	</t>
        </is>
      </c>
      <c r="D1725" t="n">
        <v>10.449</v>
      </c>
      <c r="E1725" t="n">
        <v>9.57</v>
      </c>
      <c r="F1725" t="n">
        <v>6.72</v>
      </c>
      <c r="G1725" t="n">
        <v>134.49</v>
      </c>
      <c r="H1725" t="n">
        <v>2.14</v>
      </c>
      <c r="I1725" t="n">
        <v>3</v>
      </c>
      <c r="J1725" t="n">
        <v>298.01</v>
      </c>
      <c r="K1725" t="n">
        <v>57.72</v>
      </c>
      <c r="L1725" t="n">
        <v>35.75</v>
      </c>
      <c r="M1725" t="n">
        <v>1</v>
      </c>
      <c r="N1725" t="n">
        <v>84.54000000000001</v>
      </c>
      <c r="O1725" t="n">
        <v>36989.35</v>
      </c>
      <c r="P1725" t="n">
        <v>92.39</v>
      </c>
      <c r="Q1725" t="n">
        <v>204.14</v>
      </c>
      <c r="R1725" t="n">
        <v>22.82</v>
      </c>
      <c r="S1725" t="n">
        <v>17.37</v>
      </c>
      <c r="T1725" t="n">
        <v>636.63</v>
      </c>
      <c r="U1725" t="n">
        <v>0.76</v>
      </c>
      <c r="V1725" t="n">
        <v>0.76</v>
      </c>
      <c r="W1725" t="n">
        <v>1.14</v>
      </c>
      <c r="X1725" t="n">
        <v>0.03</v>
      </c>
      <c r="Y1725" t="n">
        <v>1</v>
      </c>
      <c r="Z1725" t="n">
        <v>10</v>
      </c>
    </row>
    <row r="1726">
      <c r="A1726" t="n">
        <v>140</v>
      </c>
      <c r="B1726" t="n">
        <v>120</v>
      </c>
      <c r="C1726" t="inlineStr">
        <is>
          <t xml:space="preserve">CONCLUIDO	</t>
        </is>
      </c>
      <c r="D1726" t="n">
        <v>10.4496</v>
      </c>
      <c r="E1726" t="n">
        <v>9.57</v>
      </c>
      <c r="F1726" t="n">
        <v>6.72</v>
      </c>
      <c r="G1726" t="n">
        <v>134.48</v>
      </c>
      <c r="H1726" t="n">
        <v>2.15</v>
      </c>
      <c r="I1726" t="n">
        <v>3</v>
      </c>
      <c r="J1726" t="n">
        <v>298.54</v>
      </c>
      <c r="K1726" t="n">
        <v>57.72</v>
      </c>
      <c r="L1726" t="n">
        <v>36</v>
      </c>
      <c r="M1726" t="n">
        <v>0</v>
      </c>
      <c r="N1726" t="n">
        <v>84.81</v>
      </c>
      <c r="O1726" t="n">
        <v>37053.82</v>
      </c>
      <c r="P1726" t="n">
        <v>92.53</v>
      </c>
      <c r="Q1726" t="n">
        <v>204.14</v>
      </c>
      <c r="R1726" t="n">
        <v>22.82</v>
      </c>
      <c r="S1726" t="n">
        <v>17.37</v>
      </c>
      <c r="T1726" t="n">
        <v>637.86</v>
      </c>
      <c r="U1726" t="n">
        <v>0.76</v>
      </c>
      <c r="V1726" t="n">
        <v>0.76</v>
      </c>
      <c r="W1726" t="n">
        <v>1.14</v>
      </c>
      <c r="X1726" t="n">
        <v>0.03</v>
      </c>
      <c r="Y1726" t="n">
        <v>1</v>
      </c>
      <c r="Z1726" t="n">
        <v>10</v>
      </c>
    </row>
    <row r="1727">
      <c r="A1727" t="n">
        <v>0</v>
      </c>
      <c r="B1727" t="n">
        <v>145</v>
      </c>
      <c r="C1727" t="inlineStr">
        <is>
          <t xml:space="preserve">CONCLUIDO	</t>
        </is>
      </c>
      <c r="D1727" t="n">
        <v>5.4493</v>
      </c>
      <c r="E1727" t="n">
        <v>18.35</v>
      </c>
      <c r="F1727" t="n">
        <v>9.1</v>
      </c>
      <c r="G1727" t="n">
        <v>4.67</v>
      </c>
      <c r="H1727" t="n">
        <v>0.06</v>
      </c>
      <c r="I1727" t="n">
        <v>117</v>
      </c>
      <c r="J1727" t="n">
        <v>285.18</v>
      </c>
      <c r="K1727" t="n">
        <v>61.2</v>
      </c>
      <c r="L1727" t="n">
        <v>1</v>
      </c>
      <c r="M1727" t="n">
        <v>115</v>
      </c>
      <c r="N1727" t="n">
        <v>77.98</v>
      </c>
      <c r="O1727" t="n">
        <v>35406.83</v>
      </c>
      <c r="P1727" t="n">
        <v>161.87</v>
      </c>
      <c r="Q1727" t="n">
        <v>204.31</v>
      </c>
      <c r="R1727" t="n">
        <v>96.97</v>
      </c>
      <c r="S1727" t="n">
        <v>17.37</v>
      </c>
      <c r="T1727" t="n">
        <v>37141.7</v>
      </c>
      <c r="U1727" t="n">
        <v>0.18</v>
      </c>
      <c r="V1727" t="n">
        <v>0.5600000000000001</v>
      </c>
      <c r="W1727" t="n">
        <v>1.32</v>
      </c>
      <c r="X1727" t="n">
        <v>2.4</v>
      </c>
      <c r="Y1727" t="n">
        <v>1</v>
      </c>
      <c r="Z1727" t="n">
        <v>10</v>
      </c>
    </row>
    <row r="1728">
      <c r="A1728" t="n">
        <v>1</v>
      </c>
      <c r="B1728" t="n">
        <v>145</v>
      </c>
      <c r="C1728" t="inlineStr">
        <is>
          <t xml:space="preserve">CONCLUIDO	</t>
        </is>
      </c>
      <c r="D1728" t="n">
        <v>6.185</v>
      </c>
      <c r="E1728" t="n">
        <v>16.17</v>
      </c>
      <c r="F1728" t="n">
        <v>8.48</v>
      </c>
      <c r="G1728" t="n">
        <v>5.78</v>
      </c>
      <c r="H1728" t="n">
        <v>0.08</v>
      </c>
      <c r="I1728" t="n">
        <v>88</v>
      </c>
      <c r="J1728" t="n">
        <v>285.68</v>
      </c>
      <c r="K1728" t="n">
        <v>61.2</v>
      </c>
      <c r="L1728" t="n">
        <v>1.25</v>
      </c>
      <c r="M1728" t="n">
        <v>86</v>
      </c>
      <c r="N1728" t="n">
        <v>78.23999999999999</v>
      </c>
      <c r="O1728" t="n">
        <v>35468.6</v>
      </c>
      <c r="P1728" t="n">
        <v>150.75</v>
      </c>
      <c r="Q1728" t="n">
        <v>204.32</v>
      </c>
      <c r="R1728" t="n">
        <v>77.37</v>
      </c>
      <c r="S1728" t="n">
        <v>17.37</v>
      </c>
      <c r="T1728" t="n">
        <v>27485.9</v>
      </c>
      <c r="U1728" t="n">
        <v>0.22</v>
      </c>
      <c r="V1728" t="n">
        <v>0.6</v>
      </c>
      <c r="W1728" t="n">
        <v>1.28</v>
      </c>
      <c r="X1728" t="n">
        <v>1.78</v>
      </c>
      <c r="Y1728" t="n">
        <v>1</v>
      </c>
      <c r="Z1728" t="n">
        <v>10</v>
      </c>
    </row>
    <row r="1729">
      <c r="A1729" t="n">
        <v>2</v>
      </c>
      <c r="B1729" t="n">
        <v>145</v>
      </c>
      <c r="C1729" t="inlineStr">
        <is>
          <t xml:space="preserve">CONCLUIDO	</t>
        </is>
      </c>
      <c r="D1729" t="n">
        <v>6.7485</v>
      </c>
      <c r="E1729" t="n">
        <v>14.82</v>
      </c>
      <c r="F1729" t="n">
        <v>8.1</v>
      </c>
      <c r="G1729" t="n">
        <v>6.94</v>
      </c>
      <c r="H1729" t="n">
        <v>0.09</v>
      </c>
      <c r="I1729" t="n">
        <v>70</v>
      </c>
      <c r="J1729" t="n">
        <v>286.19</v>
      </c>
      <c r="K1729" t="n">
        <v>61.2</v>
      </c>
      <c r="L1729" t="n">
        <v>1.5</v>
      </c>
      <c r="M1729" t="n">
        <v>68</v>
      </c>
      <c r="N1729" t="n">
        <v>78.48999999999999</v>
      </c>
      <c r="O1729" t="n">
        <v>35530.47</v>
      </c>
      <c r="P1729" t="n">
        <v>143.91</v>
      </c>
      <c r="Q1729" t="n">
        <v>204.26</v>
      </c>
      <c r="R1729" t="n">
        <v>65.78</v>
      </c>
      <c r="S1729" t="n">
        <v>17.37</v>
      </c>
      <c r="T1729" t="n">
        <v>21782</v>
      </c>
      <c r="U1729" t="n">
        <v>0.26</v>
      </c>
      <c r="V1729" t="n">
        <v>0.63</v>
      </c>
      <c r="W1729" t="n">
        <v>1.24</v>
      </c>
      <c r="X1729" t="n">
        <v>1.4</v>
      </c>
      <c r="Y1729" t="n">
        <v>1</v>
      </c>
      <c r="Z1729" t="n">
        <v>10</v>
      </c>
    </row>
    <row r="1730">
      <c r="A1730" t="n">
        <v>3</v>
      </c>
      <c r="B1730" t="n">
        <v>145</v>
      </c>
      <c r="C1730" t="inlineStr">
        <is>
          <t xml:space="preserve">CONCLUIDO	</t>
        </is>
      </c>
      <c r="D1730" t="n">
        <v>7.1368</v>
      </c>
      <c r="E1730" t="n">
        <v>14.01</v>
      </c>
      <c r="F1730" t="n">
        <v>7.88</v>
      </c>
      <c r="G1730" t="n">
        <v>8.02</v>
      </c>
      <c r="H1730" t="n">
        <v>0.11</v>
      </c>
      <c r="I1730" t="n">
        <v>59</v>
      </c>
      <c r="J1730" t="n">
        <v>286.69</v>
      </c>
      <c r="K1730" t="n">
        <v>61.2</v>
      </c>
      <c r="L1730" t="n">
        <v>1.75</v>
      </c>
      <c r="M1730" t="n">
        <v>57</v>
      </c>
      <c r="N1730" t="n">
        <v>78.73999999999999</v>
      </c>
      <c r="O1730" t="n">
        <v>35592.57</v>
      </c>
      <c r="P1730" t="n">
        <v>140.05</v>
      </c>
      <c r="Q1730" t="n">
        <v>204.3</v>
      </c>
      <c r="R1730" t="n">
        <v>58.78</v>
      </c>
      <c r="S1730" t="n">
        <v>17.37</v>
      </c>
      <c r="T1730" t="n">
        <v>18337.48</v>
      </c>
      <c r="U1730" t="n">
        <v>0.3</v>
      </c>
      <c r="V1730" t="n">
        <v>0.65</v>
      </c>
      <c r="W1730" t="n">
        <v>1.24</v>
      </c>
      <c r="X1730" t="n">
        <v>1.19</v>
      </c>
      <c r="Y1730" t="n">
        <v>1</v>
      </c>
      <c r="Z1730" t="n">
        <v>10</v>
      </c>
    </row>
    <row r="1731">
      <c r="A1731" t="n">
        <v>4</v>
      </c>
      <c r="B1731" t="n">
        <v>145</v>
      </c>
      <c r="C1731" t="inlineStr">
        <is>
          <t xml:space="preserve">CONCLUIDO	</t>
        </is>
      </c>
      <c r="D1731" t="n">
        <v>7.5105</v>
      </c>
      <c r="E1731" t="n">
        <v>13.31</v>
      </c>
      <c r="F1731" t="n">
        <v>7.67</v>
      </c>
      <c r="G1731" t="n">
        <v>9.210000000000001</v>
      </c>
      <c r="H1731" t="n">
        <v>0.12</v>
      </c>
      <c r="I1731" t="n">
        <v>50</v>
      </c>
      <c r="J1731" t="n">
        <v>287.19</v>
      </c>
      <c r="K1731" t="n">
        <v>61.2</v>
      </c>
      <c r="L1731" t="n">
        <v>2</v>
      </c>
      <c r="M1731" t="n">
        <v>48</v>
      </c>
      <c r="N1731" t="n">
        <v>78.98999999999999</v>
      </c>
      <c r="O1731" t="n">
        <v>35654.65</v>
      </c>
      <c r="P1731" t="n">
        <v>136.22</v>
      </c>
      <c r="Q1731" t="n">
        <v>204.15</v>
      </c>
      <c r="R1731" t="n">
        <v>52.25</v>
      </c>
      <c r="S1731" t="n">
        <v>17.37</v>
      </c>
      <c r="T1731" t="n">
        <v>15118.14</v>
      </c>
      <c r="U1731" t="n">
        <v>0.33</v>
      </c>
      <c r="V1731" t="n">
        <v>0.67</v>
      </c>
      <c r="W1731" t="n">
        <v>1.22</v>
      </c>
      <c r="X1731" t="n">
        <v>0.98</v>
      </c>
      <c r="Y1731" t="n">
        <v>1</v>
      </c>
      <c r="Z1731" t="n">
        <v>10</v>
      </c>
    </row>
    <row r="1732">
      <c r="A1732" t="n">
        <v>5</v>
      </c>
      <c r="B1732" t="n">
        <v>145</v>
      </c>
      <c r="C1732" t="inlineStr">
        <is>
          <t xml:space="preserve">CONCLUIDO	</t>
        </is>
      </c>
      <c r="D1732" t="n">
        <v>7.7541</v>
      </c>
      <c r="E1732" t="n">
        <v>12.9</v>
      </c>
      <c r="F1732" t="n">
        <v>7.58</v>
      </c>
      <c r="G1732" t="n">
        <v>10.33</v>
      </c>
      <c r="H1732" t="n">
        <v>0.14</v>
      </c>
      <c r="I1732" t="n">
        <v>44</v>
      </c>
      <c r="J1732" t="n">
        <v>287.7</v>
      </c>
      <c r="K1732" t="n">
        <v>61.2</v>
      </c>
      <c r="L1732" t="n">
        <v>2.25</v>
      </c>
      <c r="M1732" t="n">
        <v>42</v>
      </c>
      <c r="N1732" t="n">
        <v>79.25</v>
      </c>
      <c r="O1732" t="n">
        <v>35716.83</v>
      </c>
      <c r="P1732" t="n">
        <v>134.46</v>
      </c>
      <c r="Q1732" t="n">
        <v>204.19</v>
      </c>
      <c r="R1732" t="n">
        <v>49.12</v>
      </c>
      <c r="S1732" t="n">
        <v>17.37</v>
      </c>
      <c r="T1732" t="n">
        <v>13580.69</v>
      </c>
      <c r="U1732" t="n">
        <v>0.35</v>
      </c>
      <c r="V1732" t="n">
        <v>0.67</v>
      </c>
      <c r="W1732" t="n">
        <v>1.21</v>
      </c>
      <c r="X1732" t="n">
        <v>0.88</v>
      </c>
      <c r="Y1732" t="n">
        <v>1</v>
      </c>
      <c r="Z1732" t="n">
        <v>10</v>
      </c>
    </row>
    <row r="1733">
      <c r="A1733" t="n">
        <v>6</v>
      </c>
      <c r="B1733" t="n">
        <v>145</v>
      </c>
      <c r="C1733" t="inlineStr">
        <is>
          <t xml:space="preserve">CONCLUIDO	</t>
        </is>
      </c>
      <c r="D1733" t="n">
        <v>7.9883</v>
      </c>
      <c r="E1733" t="n">
        <v>12.52</v>
      </c>
      <c r="F1733" t="n">
        <v>7.47</v>
      </c>
      <c r="G1733" t="n">
        <v>11.49</v>
      </c>
      <c r="H1733" t="n">
        <v>0.15</v>
      </c>
      <c r="I1733" t="n">
        <v>39</v>
      </c>
      <c r="J1733" t="n">
        <v>288.2</v>
      </c>
      <c r="K1733" t="n">
        <v>61.2</v>
      </c>
      <c r="L1733" t="n">
        <v>2.5</v>
      </c>
      <c r="M1733" t="n">
        <v>37</v>
      </c>
      <c r="N1733" t="n">
        <v>79.5</v>
      </c>
      <c r="O1733" t="n">
        <v>35779.11</v>
      </c>
      <c r="P1733" t="n">
        <v>132.48</v>
      </c>
      <c r="Q1733" t="n">
        <v>204.25</v>
      </c>
      <c r="R1733" t="n">
        <v>45.71</v>
      </c>
      <c r="S1733" t="n">
        <v>17.37</v>
      </c>
      <c r="T1733" t="n">
        <v>11900.03</v>
      </c>
      <c r="U1733" t="n">
        <v>0.38</v>
      </c>
      <c r="V1733" t="n">
        <v>0.68</v>
      </c>
      <c r="W1733" t="n">
        <v>1.21</v>
      </c>
      <c r="X1733" t="n">
        <v>0.77</v>
      </c>
      <c r="Y1733" t="n">
        <v>1</v>
      </c>
      <c r="Z1733" t="n">
        <v>10</v>
      </c>
    </row>
    <row r="1734">
      <c r="A1734" t="n">
        <v>7</v>
      </c>
      <c r="B1734" t="n">
        <v>145</v>
      </c>
      <c r="C1734" t="inlineStr">
        <is>
          <t xml:space="preserve">CONCLUIDO	</t>
        </is>
      </c>
      <c r="D1734" t="n">
        <v>8.141299999999999</v>
      </c>
      <c r="E1734" t="n">
        <v>12.28</v>
      </c>
      <c r="F1734" t="n">
        <v>7.39</v>
      </c>
      <c r="G1734" t="n">
        <v>12.32</v>
      </c>
      <c r="H1734" t="n">
        <v>0.17</v>
      </c>
      <c r="I1734" t="n">
        <v>36</v>
      </c>
      <c r="J1734" t="n">
        <v>288.71</v>
      </c>
      <c r="K1734" t="n">
        <v>61.2</v>
      </c>
      <c r="L1734" t="n">
        <v>2.75</v>
      </c>
      <c r="M1734" t="n">
        <v>34</v>
      </c>
      <c r="N1734" t="n">
        <v>79.76000000000001</v>
      </c>
      <c r="O1734" t="n">
        <v>35841.5</v>
      </c>
      <c r="P1734" t="n">
        <v>131.1</v>
      </c>
      <c r="Q1734" t="n">
        <v>204.15</v>
      </c>
      <c r="R1734" t="n">
        <v>43.86</v>
      </c>
      <c r="S1734" t="n">
        <v>17.37</v>
      </c>
      <c r="T1734" t="n">
        <v>10991.32</v>
      </c>
      <c r="U1734" t="n">
        <v>0.4</v>
      </c>
      <c r="V1734" t="n">
        <v>0.6899999999999999</v>
      </c>
      <c r="W1734" t="n">
        <v>1.19</v>
      </c>
      <c r="X1734" t="n">
        <v>0.7</v>
      </c>
      <c r="Y1734" t="n">
        <v>1</v>
      </c>
      <c r="Z1734" t="n">
        <v>10</v>
      </c>
    </row>
    <row r="1735">
      <c r="A1735" t="n">
        <v>8</v>
      </c>
      <c r="B1735" t="n">
        <v>145</v>
      </c>
      <c r="C1735" t="inlineStr">
        <is>
          <t xml:space="preserve">CONCLUIDO	</t>
        </is>
      </c>
      <c r="D1735" t="n">
        <v>8.3322</v>
      </c>
      <c r="E1735" t="n">
        <v>12</v>
      </c>
      <c r="F1735" t="n">
        <v>7.33</v>
      </c>
      <c r="G1735" t="n">
        <v>13.74</v>
      </c>
      <c r="H1735" t="n">
        <v>0.18</v>
      </c>
      <c r="I1735" t="n">
        <v>32</v>
      </c>
      <c r="J1735" t="n">
        <v>289.21</v>
      </c>
      <c r="K1735" t="n">
        <v>61.2</v>
      </c>
      <c r="L1735" t="n">
        <v>3</v>
      </c>
      <c r="M1735" t="n">
        <v>30</v>
      </c>
      <c r="N1735" t="n">
        <v>80.02</v>
      </c>
      <c r="O1735" t="n">
        <v>35903.99</v>
      </c>
      <c r="P1735" t="n">
        <v>129.84</v>
      </c>
      <c r="Q1735" t="n">
        <v>204.2</v>
      </c>
      <c r="R1735" t="n">
        <v>41.45</v>
      </c>
      <c r="S1735" t="n">
        <v>17.37</v>
      </c>
      <c r="T1735" t="n">
        <v>9809.4</v>
      </c>
      <c r="U1735" t="n">
        <v>0.42</v>
      </c>
      <c r="V1735" t="n">
        <v>0.7</v>
      </c>
      <c r="W1735" t="n">
        <v>1.19</v>
      </c>
      <c r="X1735" t="n">
        <v>0.64</v>
      </c>
      <c r="Y1735" t="n">
        <v>1</v>
      </c>
      <c r="Z1735" t="n">
        <v>10</v>
      </c>
    </row>
    <row r="1736">
      <c r="A1736" t="n">
        <v>9</v>
      </c>
      <c r="B1736" t="n">
        <v>145</v>
      </c>
      <c r="C1736" t="inlineStr">
        <is>
          <t xml:space="preserve">CONCLUIDO	</t>
        </is>
      </c>
      <c r="D1736" t="n">
        <v>8.4452</v>
      </c>
      <c r="E1736" t="n">
        <v>11.84</v>
      </c>
      <c r="F1736" t="n">
        <v>7.28</v>
      </c>
      <c r="G1736" t="n">
        <v>14.55</v>
      </c>
      <c r="H1736" t="n">
        <v>0.2</v>
      </c>
      <c r="I1736" t="n">
        <v>30</v>
      </c>
      <c r="J1736" t="n">
        <v>289.72</v>
      </c>
      <c r="K1736" t="n">
        <v>61.2</v>
      </c>
      <c r="L1736" t="n">
        <v>3.25</v>
      </c>
      <c r="M1736" t="n">
        <v>28</v>
      </c>
      <c r="N1736" t="n">
        <v>80.27</v>
      </c>
      <c r="O1736" t="n">
        <v>35966.59</v>
      </c>
      <c r="P1736" t="n">
        <v>128.85</v>
      </c>
      <c r="Q1736" t="n">
        <v>204.17</v>
      </c>
      <c r="R1736" t="n">
        <v>40</v>
      </c>
      <c r="S1736" t="n">
        <v>17.37</v>
      </c>
      <c r="T1736" t="n">
        <v>9093.059999999999</v>
      </c>
      <c r="U1736" t="n">
        <v>0.43</v>
      </c>
      <c r="V1736" t="n">
        <v>0.7</v>
      </c>
      <c r="W1736" t="n">
        <v>1.18</v>
      </c>
      <c r="X1736" t="n">
        <v>0.58</v>
      </c>
      <c r="Y1736" t="n">
        <v>1</v>
      </c>
      <c r="Z1736" t="n">
        <v>10</v>
      </c>
    </row>
    <row r="1737">
      <c r="A1737" t="n">
        <v>10</v>
      </c>
      <c r="B1737" t="n">
        <v>145</v>
      </c>
      <c r="C1737" t="inlineStr">
        <is>
          <t xml:space="preserve">CONCLUIDO	</t>
        </is>
      </c>
      <c r="D1737" t="n">
        <v>8.5505</v>
      </c>
      <c r="E1737" t="n">
        <v>11.7</v>
      </c>
      <c r="F1737" t="n">
        <v>7.24</v>
      </c>
      <c r="G1737" t="n">
        <v>15.51</v>
      </c>
      <c r="H1737" t="n">
        <v>0.21</v>
      </c>
      <c r="I1737" t="n">
        <v>28</v>
      </c>
      <c r="J1737" t="n">
        <v>290.23</v>
      </c>
      <c r="K1737" t="n">
        <v>61.2</v>
      </c>
      <c r="L1737" t="n">
        <v>3.5</v>
      </c>
      <c r="M1737" t="n">
        <v>26</v>
      </c>
      <c r="N1737" t="n">
        <v>80.53</v>
      </c>
      <c r="O1737" t="n">
        <v>36029.29</v>
      </c>
      <c r="P1737" t="n">
        <v>128.09</v>
      </c>
      <c r="Q1737" t="n">
        <v>204.14</v>
      </c>
      <c r="R1737" t="n">
        <v>38.87</v>
      </c>
      <c r="S1737" t="n">
        <v>17.37</v>
      </c>
      <c r="T1737" t="n">
        <v>8539.66</v>
      </c>
      <c r="U1737" t="n">
        <v>0.45</v>
      </c>
      <c r="V1737" t="n">
        <v>0.71</v>
      </c>
      <c r="W1737" t="n">
        <v>1.18</v>
      </c>
      <c r="X1737" t="n">
        <v>0.55</v>
      </c>
      <c r="Y1737" t="n">
        <v>1</v>
      </c>
      <c r="Z1737" t="n">
        <v>10</v>
      </c>
    </row>
    <row r="1738">
      <c r="A1738" t="n">
        <v>11</v>
      </c>
      <c r="B1738" t="n">
        <v>145</v>
      </c>
      <c r="C1738" t="inlineStr">
        <is>
          <t xml:space="preserve">CONCLUIDO	</t>
        </is>
      </c>
      <c r="D1738" t="n">
        <v>8.662000000000001</v>
      </c>
      <c r="E1738" t="n">
        <v>11.54</v>
      </c>
      <c r="F1738" t="n">
        <v>7.19</v>
      </c>
      <c r="G1738" t="n">
        <v>16.6</v>
      </c>
      <c r="H1738" t="n">
        <v>0.23</v>
      </c>
      <c r="I1738" t="n">
        <v>26</v>
      </c>
      <c r="J1738" t="n">
        <v>290.74</v>
      </c>
      <c r="K1738" t="n">
        <v>61.2</v>
      </c>
      <c r="L1738" t="n">
        <v>3.75</v>
      </c>
      <c r="M1738" t="n">
        <v>24</v>
      </c>
      <c r="N1738" t="n">
        <v>80.79000000000001</v>
      </c>
      <c r="O1738" t="n">
        <v>36092.1</v>
      </c>
      <c r="P1738" t="n">
        <v>127.32</v>
      </c>
      <c r="Q1738" t="n">
        <v>204.15</v>
      </c>
      <c r="R1738" t="n">
        <v>37.45</v>
      </c>
      <c r="S1738" t="n">
        <v>17.37</v>
      </c>
      <c r="T1738" t="n">
        <v>7835.59</v>
      </c>
      <c r="U1738" t="n">
        <v>0.46</v>
      </c>
      <c r="V1738" t="n">
        <v>0.71</v>
      </c>
      <c r="W1738" t="n">
        <v>1.18</v>
      </c>
      <c r="X1738" t="n">
        <v>0.5</v>
      </c>
      <c r="Y1738" t="n">
        <v>1</v>
      </c>
      <c r="Z1738" t="n">
        <v>10</v>
      </c>
    </row>
    <row r="1739">
      <c r="A1739" t="n">
        <v>12</v>
      </c>
      <c r="B1739" t="n">
        <v>145</v>
      </c>
      <c r="C1739" t="inlineStr">
        <is>
          <t xml:space="preserve">CONCLUIDO	</t>
        </is>
      </c>
      <c r="D1739" t="n">
        <v>8.769600000000001</v>
      </c>
      <c r="E1739" t="n">
        <v>11.4</v>
      </c>
      <c r="F1739" t="n">
        <v>7.16</v>
      </c>
      <c r="G1739" t="n">
        <v>17.9</v>
      </c>
      <c r="H1739" t="n">
        <v>0.24</v>
      </c>
      <c r="I1739" t="n">
        <v>24</v>
      </c>
      <c r="J1739" t="n">
        <v>291.25</v>
      </c>
      <c r="K1739" t="n">
        <v>61.2</v>
      </c>
      <c r="L1739" t="n">
        <v>4</v>
      </c>
      <c r="M1739" t="n">
        <v>22</v>
      </c>
      <c r="N1739" t="n">
        <v>81.05</v>
      </c>
      <c r="O1739" t="n">
        <v>36155.02</v>
      </c>
      <c r="P1739" t="n">
        <v>126.66</v>
      </c>
      <c r="Q1739" t="n">
        <v>204.16</v>
      </c>
      <c r="R1739" t="n">
        <v>36.49</v>
      </c>
      <c r="S1739" t="n">
        <v>17.37</v>
      </c>
      <c r="T1739" t="n">
        <v>7368.82</v>
      </c>
      <c r="U1739" t="n">
        <v>0.48</v>
      </c>
      <c r="V1739" t="n">
        <v>0.71</v>
      </c>
      <c r="W1739" t="n">
        <v>1.17</v>
      </c>
      <c r="X1739" t="n">
        <v>0.47</v>
      </c>
      <c r="Y1739" t="n">
        <v>1</v>
      </c>
      <c r="Z1739" t="n">
        <v>10</v>
      </c>
    </row>
    <row r="1740">
      <c r="A1740" t="n">
        <v>13</v>
      </c>
      <c r="B1740" t="n">
        <v>145</v>
      </c>
      <c r="C1740" t="inlineStr">
        <is>
          <t xml:space="preserve">CONCLUIDO	</t>
        </is>
      </c>
      <c r="D1740" t="n">
        <v>8.831099999999999</v>
      </c>
      <c r="E1740" t="n">
        <v>11.32</v>
      </c>
      <c r="F1740" t="n">
        <v>7.13</v>
      </c>
      <c r="G1740" t="n">
        <v>18.61</v>
      </c>
      <c r="H1740" t="n">
        <v>0.26</v>
      </c>
      <c r="I1740" t="n">
        <v>23</v>
      </c>
      <c r="J1740" t="n">
        <v>291.76</v>
      </c>
      <c r="K1740" t="n">
        <v>61.2</v>
      </c>
      <c r="L1740" t="n">
        <v>4.25</v>
      </c>
      <c r="M1740" t="n">
        <v>21</v>
      </c>
      <c r="N1740" t="n">
        <v>81.31</v>
      </c>
      <c r="O1740" t="n">
        <v>36218.04</v>
      </c>
      <c r="P1740" t="n">
        <v>126.16</v>
      </c>
      <c r="Q1740" t="n">
        <v>204.19</v>
      </c>
      <c r="R1740" t="n">
        <v>35.49</v>
      </c>
      <c r="S1740" t="n">
        <v>17.37</v>
      </c>
      <c r="T1740" t="n">
        <v>6870.56</v>
      </c>
      <c r="U1740" t="n">
        <v>0.49</v>
      </c>
      <c r="V1740" t="n">
        <v>0.72</v>
      </c>
      <c r="W1740" t="n">
        <v>1.18</v>
      </c>
      <c r="X1740" t="n">
        <v>0.44</v>
      </c>
      <c r="Y1740" t="n">
        <v>1</v>
      </c>
      <c r="Z1740" t="n">
        <v>10</v>
      </c>
    </row>
    <row r="1741">
      <c r="A1741" t="n">
        <v>14</v>
      </c>
      <c r="B1741" t="n">
        <v>145</v>
      </c>
      <c r="C1741" t="inlineStr">
        <is>
          <t xml:space="preserve">CONCLUIDO	</t>
        </is>
      </c>
      <c r="D1741" t="n">
        <v>8.956300000000001</v>
      </c>
      <c r="E1741" t="n">
        <v>11.17</v>
      </c>
      <c r="F1741" t="n">
        <v>7.08</v>
      </c>
      <c r="G1741" t="n">
        <v>20.24</v>
      </c>
      <c r="H1741" t="n">
        <v>0.27</v>
      </c>
      <c r="I1741" t="n">
        <v>21</v>
      </c>
      <c r="J1741" t="n">
        <v>292.27</v>
      </c>
      <c r="K1741" t="n">
        <v>61.2</v>
      </c>
      <c r="L1741" t="n">
        <v>4.5</v>
      </c>
      <c r="M1741" t="n">
        <v>19</v>
      </c>
      <c r="N1741" t="n">
        <v>81.56999999999999</v>
      </c>
      <c r="O1741" t="n">
        <v>36281.16</v>
      </c>
      <c r="P1741" t="n">
        <v>125.16</v>
      </c>
      <c r="Q1741" t="n">
        <v>204.14</v>
      </c>
      <c r="R1741" t="n">
        <v>34.03</v>
      </c>
      <c r="S1741" t="n">
        <v>17.37</v>
      </c>
      <c r="T1741" t="n">
        <v>6154.33</v>
      </c>
      <c r="U1741" t="n">
        <v>0.51</v>
      </c>
      <c r="V1741" t="n">
        <v>0.72</v>
      </c>
      <c r="W1741" t="n">
        <v>1.17</v>
      </c>
      <c r="X1741" t="n">
        <v>0.39</v>
      </c>
      <c r="Y1741" t="n">
        <v>1</v>
      </c>
      <c r="Z1741" t="n">
        <v>10</v>
      </c>
    </row>
    <row r="1742">
      <c r="A1742" t="n">
        <v>15</v>
      </c>
      <c r="B1742" t="n">
        <v>145</v>
      </c>
      <c r="C1742" t="inlineStr">
        <is>
          <t xml:space="preserve">CONCLUIDO	</t>
        </is>
      </c>
      <c r="D1742" t="n">
        <v>9.010999999999999</v>
      </c>
      <c r="E1742" t="n">
        <v>11.1</v>
      </c>
      <c r="F1742" t="n">
        <v>7.07</v>
      </c>
      <c r="G1742" t="n">
        <v>21.21</v>
      </c>
      <c r="H1742" t="n">
        <v>0.29</v>
      </c>
      <c r="I1742" t="n">
        <v>20</v>
      </c>
      <c r="J1742" t="n">
        <v>292.79</v>
      </c>
      <c r="K1742" t="n">
        <v>61.2</v>
      </c>
      <c r="L1742" t="n">
        <v>4.75</v>
      </c>
      <c r="M1742" t="n">
        <v>18</v>
      </c>
      <c r="N1742" t="n">
        <v>81.84</v>
      </c>
      <c r="O1742" t="n">
        <v>36344.4</v>
      </c>
      <c r="P1742" t="n">
        <v>124.94</v>
      </c>
      <c r="Q1742" t="n">
        <v>204.18</v>
      </c>
      <c r="R1742" t="n">
        <v>33.59</v>
      </c>
      <c r="S1742" t="n">
        <v>17.37</v>
      </c>
      <c r="T1742" t="n">
        <v>5937.26</v>
      </c>
      <c r="U1742" t="n">
        <v>0.52</v>
      </c>
      <c r="V1742" t="n">
        <v>0.72</v>
      </c>
      <c r="W1742" t="n">
        <v>1.17</v>
      </c>
      <c r="X1742" t="n">
        <v>0.38</v>
      </c>
      <c r="Y1742" t="n">
        <v>1</v>
      </c>
      <c r="Z1742" t="n">
        <v>10</v>
      </c>
    </row>
    <row r="1743">
      <c r="A1743" t="n">
        <v>16</v>
      </c>
      <c r="B1743" t="n">
        <v>145</v>
      </c>
      <c r="C1743" t="inlineStr">
        <is>
          <t xml:space="preserve">CONCLUIDO	</t>
        </is>
      </c>
      <c r="D1743" t="n">
        <v>9.071400000000001</v>
      </c>
      <c r="E1743" t="n">
        <v>11.02</v>
      </c>
      <c r="F1743" t="n">
        <v>7.05</v>
      </c>
      <c r="G1743" t="n">
        <v>22.26</v>
      </c>
      <c r="H1743" t="n">
        <v>0.3</v>
      </c>
      <c r="I1743" t="n">
        <v>19</v>
      </c>
      <c r="J1743" t="n">
        <v>293.3</v>
      </c>
      <c r="K1743" t="n">
        <v>61.2</v>
      </c>
      <c r="L1743" t="n">
        <v>5</v>
      </c>
      <c r="M1743" t="n">
        <v>17</v>
      </c>
      <c r="N1743" t="n">
        <v>82.09999999999999</v>
      </c>
      <c r="O1743" t="n">
        <v>36407.75</v>
      </c>
      <c r="P1743" t="n">
        <v>124.41</v>
      </c>
      <c r="Q1743" t="n">
        <v>204.21</v>
      </c>
      <c r="R1743" t="n">
        <v>32.91</v>
      </c>
      <c r="S1743" t="n">
        <v>17.37</v>
      </c>
      <c r="T1743" t="n">
        <v>5603.91</v>
      </c>
      <c r="U1743" t="n">
        <v>0.53</v>
      </c>
      <c r="V1743" t="n">
        <v>0.72</v>
      </c>
      <c r="W1743" t="n">
        <v>1.17</v>
      </c>
      <c r="X1743" t="n">
        <v>0.36</v>
      </c>
      <c r="Y1743" t="n">
        <v>1</v>
      </c>
      <c r="Z1743" t="n">
        <v>10</v>
      </c>
    </row>
    <row r="1744">
      <c r="A1744" t="n">
        <v>17</v>
      </c>
      <c r="B1744" t="n">
        <v>145</v>
      </c>
      <c r="C1744" t="inlineStr">
        <is>
          <t xml:space="preserve">CONCLUIDO	</t>
        </is>
      </c>
      <c r="D1744" t="n">
        <v>9.134499999999999</v>
      </c>
      <c r="E1744" t="n">
        <v>10.95</v>
      </c>
      <c r="F1744" t="n">
        <v>7.03</v>
      </c>
      <c r="G1744" t="n">
        <v>23.43</v>
      </c>
      <c r="H1744" t="n">
        <v>0.32</v>
      </c>
      <c r="I1744" t="n">
        <v>18</v>
      </c>
      <c r="J1744" t="n">
        <v>293.81</v>
      </c>
      <c r="K1744" t="n">
        <v>61.2</v>
      </c>
      <c r="L1744" t="n">
        <v>5.25</v>
      </c>
      <c r="M1744" t="n">
        <v>16</v>
      </c>
      <c r="N1744" t="n">
        <v>82.36</v>
      </c>
      <c r="O1744" t="n">
        <v>36471.2</v>
      </c>
      <c r="P1744" t="n">
        <v>124.01</v>
      </c>
      <c r="Q1744" t="n">
        <v>204.15</v>
      </c>
      <c r="R1744" t="n">
        <v>32.34</v>
      </c>
      <c r="S1744" t="n">
        <v>17.37</v>
      </c>
      <c r="T1744" t="n">
        <v>5324.09</v>
      </c>
      <c r="U1744" t="n">
        <v>0.54</v>
      </c>
      <c r="V1744" t="n">
        <v>0.73</v>
      </c>
      <c r="W1744" t="n">
        <v>1.16</v>
      </c>
      <c r="X1744" t="n">
        <v>0.34</v>
      </c>
      <c r="Y1744" t="n">
        <v>1</v>
      </c>
      <c r="Z1744" t="n">
        <v>10</v>
      </c>
    </row>
    <row r="1745">
      <c r="A1745" t="n">
        <v>18</v>
      </c>
      <c r="B1745" t="n">
        <v>145</v>
      </c>
      <c r="C1745" t="inlineStr">
        <is>
          <t xml:space="preserve">CONCLUIDO	</t>
        </is>
      </c>
      <c r="D1745" t="n">
        <v>9.133800000000001</v>
      </c>
      <c r="E1745" t="n">
        <v>10.95</v>
      </c>
      <c r="F1745" t="n">
        <v>7.03</v>
      </c>
      <c r="G1745" t="n">
        <v>23.43</v>
      </c>
      <c r="H1745" t="n">
        <v>0.33</v>
      </c>
      <c r="I1745" t="n">
        <v>18</v>
      </c>
      <c r="J1745" t="n">
        <v>294.33</v>
      </c>
      <c r="K1745" t="n">
        <v>61.2</v>
      </c>
      <c r="L1745" t="n">
        <v>5.5</v>
      </c>
      <c r="M1745" t="n">
        <v>16</v>
      </c>
      <c r="N1745" t="n">
        <v>82.63</v>
      </c>
      <c r="O1745" t="n">
        <v>36534.76</v>
      </c>
      <c r="P1745" t="n">
        <v>123.81</v>
      </c>
      <c r="Q1745" t="n">
        <v>204.17</v>
      </c>
      <c r="R1745" t="n">
        <v>32.14</v>
      </c>
      <c r="S1745" t="n">
        <v>17.37</v>
      </c>
      <c r="T1745" t="n">
        <v>5220.54</v>
      </c>
      <c r="U1745" t="n">
        <v>0.54</v>
      </c>
      <c r="V1745" t="n">
        <v>0.73</v>
      </c>
      <c r="W1745" t="n">
        <v>1.17</v>
      </c>
      <c r="X1745" t="n">
        <v>0.34</v>
      </c>
      <c r="Y1745" t="n">
        <v>1</v>
      </c>
      <c r="Z1745" t="n">
        <v>10</v>
      </c>
    </row>
    <row r="1746">
      <c r="A1746" t="n">
        <v>19</v>
      </c>
      <c r="B1746" t="n">
        <v>145</v>
      </c>
      <c r="C1746" t="inlineStr">
        <is>
          <t xml:space="preserve">CONCLUIDO	</t>
        </is>
      </c>
      <c r="D1746" t="n">
        <v>9.1839</v>
      </c>
      <c r="E1746" t="n">
        <v>10.89</v>
      </c>
      <c r="F1746" t="n">
        <v>7.02</v>
      </c>
      <c r="G1746" t="n">
        <v>24.79</v>
      </c>
      <c r="H1746" t="n">
        <v>0.35</v>
      </c>
      <c r="I1746" t="n">
        <v>17</v>
      </c>
      <c r="J1746" t="n">
        <v>294.84</v>
      </c>
      <c r="K1746" t="n">
        <v>61.2</v>
      </c>
      <c r="L1746" t="n">
        <v>5.75</v>
      </c>
      <c r="M1746" t="n">
        <v>15</v>
      </c>
      <c r="N1746" t="n">
        <v>82.90000000000001</v>
      </c>
      <c r="O1746" t="n">
        <v>36598.44</v>
      </c>
      <c r="P1746" t="n">
        <v>123.89</v>
      </c>
      <c r="Q1746" t="n">
        <v>204.15</v>
      </c>
      <c r="R1746" t="n">
        <v>32.19</v>
      </c>
      <c r="S1746" t="n">
        <v>17.37</v>
      </c>
      <c r="T1746" t="n">
        <v>5249.9</v>
      </c>
      <c r="U1746" t="n">
        <v>0.54</v>
      </c>
      <c r="V1746" t="n">
        <v>0.73</v>
      </c>
      <c r="W1746" t="n">
        <v>1.17</v>
      </c>
      <c r="X1746" t="n">
        <v>0.33</v>
      </c>
      <c r="Y1746" t="n">
        <v>1</v>
      </c>
      <c r="Z1746" t="n">
        <v>10</v>
      </c>
    </row>
    <row r="1747">
      <c r="A1747" t="n">
        <v>20</v>
      </c>
      <c r="B1747" t="n">
        <v>145</v>
      </c>
      <c r="C1747" t="inlineStr">
        <is>
          <t xml:space="preserve">CONCLUIDO	</t>
        </is>
      </c>
      <c r="D1747" t="n">
        <v>9.2583</v>
      </c>
      <c r="E1747" t="n">
        <v>10.8</v>
      </c>
      <c r="F1747" t="n">
        <v>6.99</v>
      </c>
      <c r="G1747" t="n">
        <v>26.21</v>
      </c>
      <c r="H1747" t="n">
        <v>0.36</v>
      </c>
      <c r="I1747" t="n">
        <v>16</v>
      </c>
      <c r="J1747" t="n">
        <v>295.36</v>
      </c>
      <c r="K1747" t="n">
        <v>61.2</v>
      </c>
      <c r="L1747" t="n">
        <v>6</v>
      </c>
      <c r="M1747" t="n">
        <v>14</v>
      </c>
      <c r="N1747" t="n">
        <v>83.16</v>
      </c>
      <c r="O1747" t="n">
        <v>36662.22</v>
      </c>
      <c r="P1747" t="n">
        <v>123.17</v>
      </c>
      <c r="Q1747" t="n">
        <v>204.14</v>
      </c>
      <c r="R1747" t="n">
        <v>31.11</v>
      </c>
      <c r="S1747" t="n">
        <v>17.37</v>
      </c>
      <c r="T1747" t="n">
        <v>4715.4</v>
      </c>
      <c r="U1747" t="n">
        <v>0.5600000000000001</v>
      </c>
      <c r="V1747" t="n">
        <v>0.73</v>
      </c>
      <c r="W1747" t="n">
        <v>1.16</v>
      </c>
      <c r="X1747" t="n">
        <v>0.3</v>
      </c>
      <c r="Y1747" t="n">
        <v>1</v>
      </c>
      <c r="Z1747" t="n">
        <v>10</v>
      </c>
    </row>
    <row r="1748">
      <c r="A1748" t="n">
        <v>21</v>
      </c>
      <c r="B1748" t="n">
        <v>145</v>
      </c>
      <c r="C1748" t="inlineStr">
        <is>
          <t xml:space="preserve">CONCLUIDO	</t>
        </is>
      </c>
      <c r="D1748" t="n">
        <v>9.236499999999999</v>
      </c>
      <c r="E1748" t="n">
        <v>10.83</v>
      </c>
      <c r="F1748" t="n">
        <v>7.02</v>
      </c>
      <c r="G1748" t="n">
        <v>26.31</v>
      </c>
      <c r="H1748" t="n">
        <v>0.38</v>
      </c>
      <c r="I1748" t="n">
        <v>16</v>
      </c>
      <c r="J1748" t="n">
        <v>295.88</v>
      </c>
      <c r="K1748" t="n">
        <v>61.2</v>
      </c>
      <c r="L1748" t="n">
        <v>6.25</v>
      </c>
      <c r="M1748" t="n">
        <v>14</v>
      </c>
      <c r="N1748" t="n">
        <v>83.43000000000001</v>
      </c>
      <c r="O1748" t="n">
        <v>36726.12</v>
      </c>
      <c r="P1748" t="n">
        <v>123.61</v>
      </c>
      <c r="Q1748" t="n">
        <v>204.17</v>
      </c>
      <c r="R1748" t="n">
        <v>31.85</v>
      </c>
      <c r="S1748" t="n">
        <v>17.37</v>
      </c>
      <c r="T1748" t="n">
        <v>5084.91</v>
      </c>
      <c r="U1748" t="n">
        <v>0.55</v>
      </c>
      <c r="V1748" t="n">
        <v>0.73</v>
      </c>
      <c r="W1748" t="n">
        <v>1.17</v>
      </c>
      <c r="X1748" t="n">
        <v>0.32</v>
      </c>
      <c r="Y1748" t="n">
        <v>1</v>
      </c>
      <c r="Z1748" t="n">
        <v>10</v>
      </c>
    </row>
    <row r="1749">
      <c r="A1749" t="n">
        <v>22</v>
      </c>
      <c r="B1749" t="n">
        <v>145</v>
      </c>
      <c r="C1749" t="inlineStr">
        <is>
          <t xml:space="preserve">CONCLUIDO	</t>
        </is>
      </c>
      <c r="D1749" t="n">
        <v>9.325900000000001</v>
      </c>
      <c r="E1749" t="n">
        <v>10.72</v>
      </c>
      <c r="F1749" t="n">
        <v>6.97</v>
      </c>
      <c r="G1749" t="n">
        <v>27.86</v>
      </c>
      <c r="H1749" t="n">
        <v>0.39</v>
      </c>
      <c r="I1749" t="n">
        <v>15</v>
      </c>
      <c r="J1749" t="n">
        <v>296.4</v>
      </c>
      <c r="K1749" t="n">
        <v>61.2</v>
      </c>
      <c r="L1749" t="n">
        <v>6.5</v>
      </c>
      <c r="M1749" t="n">
        <v>13</v>
      </c>
      <c r="N1749" t="n">
        <v>83.7</v>
      </c>
      <c r="O1749" t="n">
        <v>36790.13</v>
      </c>
      <c r="P1749" t="n">
        <v>122.69</v>
      </c>
      <c r="Q1749" t="n">
        <v>204.23</v>
      </c>
      <c r="R1749" t="n">
        <v>30.29</v>
      </c>
      <c r="S1749" t="n">
        <v>17.37</v>
      </c>
      <c r="T1749" t="n">
        <v>4313.79</v>
      </c>
      <c r="U1749" t="n">
        <v>0.57</v>
      </c>
      <c r="V1749" t="n">
        <v>0.73</v>
      </c>
      <c r="W1749" t="n">
        <v>1.16</v>
      </c>
      <c r="X1749" t="n">
        <v>0.27</v>
      </c>
      <c r="Y1749" t="n">
        <v>1</v>
      </c>
      <c r="Z1749" t="n">
        <v>10</v>
      </c>
    </row>
    <row r="1750">
      <c r="A1750" t="n">
        <v>23</v>
      </c>
      <c r="B1750" t="n">
        <v>145</v>
      </c>
      <c r="C1750" t="inlineStr">
        <is>
          <t xml:space="preserve">CONCLUIDO	</t>
        </is>
      </c>
      <c r="D1750" t="n">
        <v>9.378399999999999</v>
      </c>
      <c r="E1750" t="n">
        <v>10.66</v>
      </c>
      <c r="F1750" t="n">
        <v>6.96</v>
      </c>
      <c r="G1750" t="n">
        <v>29.82</v>
      </c>
      <c r="H1750" t="n">
        <v>0.4</v>
      </c>
      <c r="I1750" t="n">
        <v>14</v>
      </c>
      <c r="J1750" t="n">
        <v>296.92</v>
      </c>
      <c r="K1750" t="n">
        <v>61.2</v>
      </c>
      <c r="L1750" t="n">
        <v>6.75</v>
      </c>
      <c r="M1750" t="n">
        <v>12</v>
      </c>
      <c r="N1750" t="n">
        <v>83.97</v>
      </c>
      <c r="O1750" t="n">
        <v>36854.25</v>
      </c>
      <c r="P1750" t="n">
        <v>122.41</v>
      </c>
      <c r="Q1750" t="n">
        <v>204.15</v>
      </c>
      <c r="R1750" t="n">
        <v>30.24</v>
      </c>
      <c r="S1750" t="n">
        <v>17.37</v>
      </c>
      <c r="T1750" t="n">
        <v>4291.14</v>
      </c>
      <c r="U1750" t="n">
        <v>0.57</v>
      </c>
      <c r="V1750" t="n">
        <v>0.73</v>
      </c>
      <c r="W1750" t="n">
        <v>1.16</v>
      </c>
      <c r="X1750" t="n">
        <v>0.27</v>
      </c>
      <c r="Y1750" t="n">
        <v>1</v>
      </c>
      <c r="Z1750" t="n">
        <v>10</v>
      </c>
    </row>
    <row r="1751">
      <c r="A1751" t="n">
        <v>24</v>
      </c>
      <c r="B1751" t="n">
        <v>145</v>
      </c>
      <c r="C1751" t="inlineStr">
        <is>
          <t xml:space="preserve">CONCLUIDO	</t>
        </is>
      </c>
      <c r="D1751" t="n">
        <v>9.388199999999999</v>
      </c>
      <c r="E1751" t="n">
        <v>10.65</v>
      </c>
      <c r="F1751" t="n">
        <v>6.95</v>
      </c>
      <c r="G1751" t="n">
        <v>29.78</v>
      </c>
      <c r="H1751" t="n">
        <v>0.42</v>
      </c>
      <c r="I1751" t="n">
        <v>14</v>
      </c>
      <c r="J1751" t="n">
        <v>297.44</v>
      </c>
      <c r="K1751" t="n">
        <v>61.2</v>
      </c>
      <c r="L1751" t="n">
        <v>7</v>
      </c>
      <c r="M1751" t="n">
        <v>12</v>
      </c>
      <c r="N1751" t="n">
        <v>84.23999999999999</v>
      </c>
      <c r="O1751" t="n">
        <v>36918.48</v>
      </c>
      <c r="P1751" t="n">
        <v>122.35</v>
      </c>
      <c r="Q1751" t="n">
        <v>204.15</v>
      </c>
      <c r="R1751" t="n">
        <v>29.7</v>
      </c>
      <c r="S1751" t="n">
        <v>17.37</v>
      </c>
      <c r="T1751" t="n">
        <v>4021.89</v>
      </c>
      <c r="U1751" t="n">
        <v>0.58</v>
      </c>
      <c r="V1751" t="n">
        <v>0.74</v>
      </c>
      <c r="W1751" t="n">
        <v>1.16</v>
      </c>
      <c r="X1751" t="n">
        <v>0.26</v>
      </c>
      <c r="Y1751" t="n">
        <v>1</v>
      </c>
      <c r="Z1751" t="n">
        <v>10</v>
      </c>
    </row>
    <row r="1752">
      <c r="A1752" t="n">
        <v>25</v>
      </c>
      <c r="B1752" t="n">
        <v>145</v>
      </c>
      <c r="C1752" t="inlineStr">
        <is>
          <t xml:space="preserve">CONCLUIDO	</t>
        </is>
      </c>
      <c r="D1752" t="n">
        <v>9.3848</v>
      </c>
      <c r="E1752" t="n">
        <v>10.66</v>
      </c>
      <c r="F1752" t="n">
        <v>6.95</v>
      </c>
      <c r="G1752" t="n">
        <v>29.79</v>
      </c>
      <c r="H1752" t="n">
        <v>0.43</v>
      </c>
      <c r="I1752" t="n">
        <v>14</v>
      </c>
      <c r="J1752" t="n">
        <v>297.96</v>
      </c>
      <c r="K1752" t="n">
        <v>61.2</v>
      </c>
      <c r="L1752" t="n">
        <v>7.25</v>
      </c>
      <c r="M1752" t="n">
        <v>12</v>
      </c>
      <c r="N1752" t="n">
        <v>84.51000000000001</v>
      </c>
      <c r="O1752" t="n">
        <v>36982.83</v>
      </c>
      <c r="P1752" t="n">
        <v>122.18</v>
      </c>
      <c r="Q1752" t="n">
        <v>204.14</v>
      </c>
      <c r="R1752" t="n">
        <v>29.9</v>
      </c>
      <c r="S1752" t="n">
        <v>17.37</v>
      </c>
      <c r="T1752" t="n">
        <v>4124</v>
      </c>
      <c r="U1752" t="n">
        <v>0.58</v>
      </c>
      <c r="V1752" t="n">
        <v>0.73</v>
      </c>
      <c r="W1752" t="n">
        <v>1.16</v>
      </c>
      <c r="X1752" t="n">
        <v>0.26</v>
      </c>
      <c r="Y1752" t="n">
        <v>1</v>
      </c>
      <c r="Z1752" t="n">
        <v>10</v>
      </c>
    </row>
    <row r="1753">
      <c r="A1753" t="n">
        <v>26</v>
      </c>
      <c r="B1753" t="n">
        <v>145</v>
      </c>
      <c r="C1753" t="inlineStr">
        <is>
          <t xml:space="preserve">CONCLUIDO	</t>
        </is>
      </c>
      <c r="D1753" t="n">
        <v>9.4481</v>
      </c>
      <c r="E1753" t="n">
        <v>10.58</v>
      </c>
      <c r="F1753" t="n">
        <v>6.93</v>
      </c>
      <c r="G1753" t="n">
        <v>32.01</v>
      </c>
      <c r="H1753" t="n">
        <v>0.45</v>
      </c>
      <c r="I1753" t="n">
        <v>13</v>
      </c>
      <c r="J1753" t="n">
        <v>298.48</v>
      </c>
      <c r="K1753" t="n">
        <v>61.2</v>
      </c>
      <c r="L1753" t="n">
        <v>7.5</v>
      </c>
      <c r="M1753" t="n">
        <v>11</v>
      </c>
      <c r="N1753" t="n">
        <v>84.79000000000001</v>
      </c>
      <c r="O1753" t="n">
        <v>37047.29</v>
      </c>
      <c r="P1753" t="n">
        <v>121.93</v>
      </c>
      <c r="Q1753" t="n">
        <v>204.14</v>
      </c>
      <c r="R1753" t="n">
        <v>29.37</v>
      </c>
      <c r="S1753" t="n">
        <v>17.37</v>
      </c>
      <c r="T1753" t="n">
        <v>3860.58</v>
      </c>
      <c r="U1753" t="n">
        <v>0.59</v>
      </c>
      <c r="V1753" t="n">
        <v>0.74</v>
      </c>
      <c r="W1753" t="n">
        <v>1.16</v>
      </c>
      <c r="X1753" t="n">
        <v>0.24</v>
      </c>
      <c r="Y1753" t="n">
        <v>1</v>
      </c>
      <c r="Z1753" t="n">
        <v>10</v>
      </c>
    </row>
    <row r="1754">
      <c r="A1754" t="n">
        <v>27</v>
      </c>
      <c r="B1754" t="n">
        <v>145</v>
      </c>
      <c r="C1754" t="inlineStr">
        <is>
          <t xml:space="preserve">CONCLUIDO	</t>
        </is>
      </c>
      <c r="D1754" t="n">
        <v>9.446099999999999</v>
      </c>
      <c r="E1754" t="n">
        <v>10.59</v>
      </c>
      <c r="F1754" t="n">
        <v>6.94</v>
      </c>
      <c r="G1754" t="n">
        <v>32.02</v>
      </c>
      <c r="H1754" t="n">
        <v>0.46</v>
      </c>
      <c r="I1754" t="n">
        <v>13</v>
      </c>
      <c r="J1754" t="n">
        <v>299.01</v>
      </c>
      <c r="K1754" t="n">
        <v>61.2</v>
      </c>
      <c r="L1754" t="n">
        <v>7.75</v>
      </c>
      <c r="M1754" t="n">
        <v>11</v>
      </c>
      <c r="N1754" t="n">
        <v>85.06</v>
      </c>
      <c r="O1754" t="n">
        <v>37111.87</v>
      </c>
      <c r="P1754" t="n">
        <v>121.9</v>
      </c>
      <c r="Q1754" t="n">
        <v>204.15</v>
      </c>
      <c r="R1754" t="n">
        <v>29.41</v>
      </c>
      <c r="S1754" t="n">
        <v>17.37</v>
      </c>
      <c r="T1754" t="n">
        <v>3883.85</v>
      </c>
      <c r="U1754" t="n">
        <v>0.59</v>
      </c>
      <c r="V1754" t="n">
        <v>0.74</v>
      </c>
      <c r="W1754" t="n">
        <v>1.16</v>
      </c>
      <c r="X1754" t="n">
        <v>0.25</v>
      </c>
      <c r="Y1754" t="n">
        <v>1</v>
      </c>
      <c r="Z1754" t="n">
        <v>10</v>
      </c>
    </row>
    <row r="1755">
      <c r="A1755" t="n">
        <v>28</v>
      </c>
      <c r="B1755" t="n">
        <v>145</v>
      </c>
      <c r="C1755" t="inlineStr">
        <is>
          <t xml:space="preserve">CONCLUIDO	</t>
        </is>
      </c>
      <c r="D1755" t="n">
        <v>9.5137</v>
      </c>
      <c r="E1755" t="n">
        <v>10.51</v>
      </c>
      <c r="F1755" t="n">
        <v>6.92</v>
      </c>
      <c r="G1755" t="n">
        <v>34.58</v>
      </c>
      <c r="H1755" t="n">
        <v>0.48</v>
      </c>
      <c r="I1755" t="n">
        <v>12</v>
      </c>
      <c r="J1755" t="n">
        <v>299.53</v>
      </c>
      <c r="K1755" t="n">
        <v>61.2</v>
      </c>
      <c r="L1755" t="n">
        <v>8</v>
      </c>
      <c r="M1755" t="n">
        <v>10</v>
      </c>
      <c r="N1755" t="n">
        <v>85.33</v>
      </c>
      <c r="O1755" t="n">
        <v>37176.68</v>
      </c>
      <c r="P1755" t="n">
        <v>121.51</v>
      </c>
      <c r="Q1755" t="n">
        <v>204.15</v>
      </c>
      <c r="R1755" t="n">
        <v>28.86</v>
      </c>
      <c r="S1755" t="n">
        <v>17.37</v>
      </c>
      <c r="T1755" t="n">
        <v>3612.7</v>
      </c>
      <c r="U1755" t="n">
        <v>0.6</v>
      </c>
      <c r="V1755" t="n">
        <v>0.74</v>
      </c>
      <c r="W1755" t="n">
        <v>1.15</v>
      </c>
      <c r="X1755" t="n">
        <v>0.22</v>
      </c>
      <c r="Y1755" t="n">
        <v>1</v>
      </c>
      <c r="Z1755" t="n">
        <v>10</v>
      </c>
    </row>
    <row r="1756">
      <c r="A1756" t="n">
        <v>29</v>
      </c>
      <c r="B1756" t="n">
        <v>145</v>
      </c>
      <c r="C1756" t="inlineStr">
        <is>
          <t xml:space="preserve">CONCLUIDO	</t>
        </is>
      </c>
      <c r="D1756" t="n">
        <v>9.512700000000001</v>
      </c>
      <c r="E1756" t="n">
        <v>10.51</v>
      </c>
      <c r="F1756" t="n">
        <v>6.92</v>
      </c>
      <c r="G1756" t="n">
        <v>34.58</v>
      </c>
      <c r="H1756" t="n">
        <v>0.49</v>
      </c>
      <c r="I1756" t="n">
        <v>12</v>
      </c>
      <c r="J1756" t="n">
        <v>300.06</v>
      </c>
      <c r="K1756" t="n">
        <v>61.2</v>
      </c>
      <c r="L1756" t="n">
        <v>8.25</v>
      </c>
      <c r="M1756" t="n">
        <v>10</v>
      </c>
      <c r="N1756" t="n">
        <v>85.61</v>
      </c>
      <c r="O1756" t="n">
        <v>37241.49</v>
      </c>
      <c r="P1756" t="n">
        <v>121.52</v>
      </c>
      <c r="Q1756" t="n">
        <v>204.14</v>
      </c>
      <c r="R1756" t="n">
        <v>28.75</v>
      </c>
      <c r="S1756" t="n">
        <v>17.37</v>
      </c>
      <c r="T1756" t="n">
        <v>3558.2</v>
      </c>
      <c r="U1756" t="n">
        <v>0.6</v>
      </c>
      <c r="V1756" t="n">
        <v>0.74</v>
      </c>
      <c r="W1756" t="n">
        <v>1.16</v>
      </c>
      <c r="X1756" t="n">
        <v>0.23</v>
      </c>
      <c r="Y1756" t="n">
        <v>1</v>
      </c>
      <c r="Z1756" t="n">
        <v>10</v>
      </c>
    </row>
    <row r="1757">
      <c r="A1757" t="n">
        <v>30</v>
      </c>
      <c r="B1757" t="n">
        <v>145</v>
      </c>
      <c r="C1757" t="inlineStr">
        <is>
          <t xml:space="preserve">CONCLUIDO	</t>
        </is>
      </c>
      <c r="D1757" t="n">
        <v>9.512</v>
      </c>
      <c r="E1757" t="n">
        <v>10.51</v>
      </c>
      <c r="F1757" t="n">
        <v>6.92</v>
      </c>
      <c r="G1757" t="n">
        <v>34.59</v>
      </c>
      <c r="H1757" t="n">
        <v>0.5</v>
      </c>
      <c r="I1757" t="n">
        <v>12</v>
      </c>
      <c r="J1757" t="n">
        <v>300.59</v>
      </c>
      <c r="K1757" t="n">
        <v>61.2</v>
      </c>
      <c r="L1757" t="n">
        <v>8.5</v>
      </c>
      <c r="M1757" t="n">
        <v>10</v>
      </c>
      <c r="N1757" t="n">
        <v>85.89</v>
      </c>
      <c r="O1757" t="n">
        <v>37306.42</v>
      </c>
      <c r="P1757" t="n">
        <v>121.4</v>
      </c>
      <c r="Q1757" t="n">
        <v>204.15</v>
      </c>
      <c r="R1757" t="n">
        <v>28.83</v>
      </c>
      <c r="S1757" t="n">
        <v>17.37</v>
      </c>
      <c r="T1757" t="n">
        <v>3596.56</v>
      </c>
      <c r="U1757" t="n">
        <v>0.6</v>
      </c>
      <c r="V1757" t="n">
        <v>0.74</v>
      </c>
      <c r="W1757" t="n">
        <v>1.16</v>
      </c>
      <c r="X1757" t="n">
        <v>0.23</v>
      </c>
      <c r="Y1757" t="n">
        <v>1</v>
      </c>
      <c r="Z1757" t="n">
        <v>10</v>
      </c>
    </row>
    <row r="1758">
      <c r="A1758" t="n">
        <v>31</v>
      </c>
      <c r="B1758" t="n">
        <v>145</v>
      </c>
      <c r="C1758" t="inlineStr">
        <is>
          <t xml:space="preserve">CONCLUIDO	</t>
        </is>
      </c>
      <c r="D1758" t="n">
        <v>9.5916</v>
      </c>
      <c r="E1758" t="n">
        <v>10.43</v>
      </c>
      <c r="F1758" t="n">
        <v>6.88</v>
      </c>
      <c r="G1758" t="n">
        <v>37.55</v>
      </c>
      <c r="H1758" t="n">
        <v>0.52</v>
      </c>
      <c r="I1758" t="n">
        <v>11</v>
      </c>
      <c r="J1758" t="n">
        <v>301.11</v>
      </c>
      <c r="K1758" t="n">
        <v>61.2</v>
      </c>
      <c r="L1758" t="n">
        <v>8.75</v>
      </c>
      <c r="M1758" t="n">
        <v>9</v>
      </c>
      <c r="N1758" t="n">
        <v>86.16</v>
      </c>
      <c r="O1758" t="n">
        <v>37371.47</v>
      </c>
      <c r="P1758" t="n">
        <v>120.66</v>
      </c>
      <c r="Q1758" t="n">
        <v>204.15</v>
      </c>
      <c r="R1758" t="n">
        <v>27.68</v>
      </c>
      <c r="S1758" t="n">
        <v>17.37</v>
      </c>
      <c r="T1758" t="n">
        <v>3027.91</v>
      </c>
      <c r="U1758" t="n">
        <v>0.63</v>
      </c>
      <c r="V1758" t="n">
        <v>0.74</v>
      </c>
      <c r="W1758" t="n">
        <v>1.16</v>
      </c>
      <c r="X1758" t="n">
        <v>0.19</v>
      </c>
      <c r="Y1758" t="n">
        <v>1</v>
      </c>
      <c r="Z1758" t="n">
        <v>10</v>
      </c>
    </row>
    <row r="1759">
      <c r="A1759" t="n">
        <v>32</v>
      </c>
      <c r="B1759" t="n">
        <v>145</v>
      </c>
      <c r="C1759" t="inlineStr">
        <is>
          <t xml:space="preserve">CONCLUIDO	</t>
        </is>
      </c>
      <c r="D1759" t="n">
        <v>9.5939</v>
      </c>
      <c r="E1759" t="n">
        <v>10.42</v>
      </c>
      <c r="F1759" t="n">
        <v>6.88</v>
      </c>
      <c r="G1759" t="n">
        <v>37.53</v>
      </c>
      <c r="H1759" t="n">
        <v>0.53</v>
      </c>
      <c r="I1759" t="n">
        <v>11</v>
      </c>
      <c r="J1759" t="n">
        <v>301.64</v>
      </c>
      <c r="K1759" t="n">
        <v>61.2</v>
      </c>
      <c r="L1759" t="n">
        <v>9</v>
      </c>
      <c r="M1759" t="n">
        <v>9</v>
      </c>
      <c r="N1759" t="n">
        <v>86.44</v>
      </c>
      <c r="O1759" t="n">
        <v>37436.63</v>
      </c>
      <c r="P1759" t="n">
        <v>120.6</v>
      </c>
      <c r="Q1759" t="n">
        <v>204.15</v>
      </c>
      <c r="R1759" t="n">
        <v>27.71</v>
      </c>
      <c r="S1759" t="n">
        <v>17.37</v>
      </c>
      <c r="T1759" t="n">
        <v>3044.24</v>
      </c>
      <c r="U1759" t="n">
        <v>0.63</v>
      </c>
      <c r="V1759" t="n">
        <v>0.74</v>
      </c>
      <c r="W1759" t="n">
        <v>1.15</v>
      </c>
      <c r="X1759" t="n">
        <v>0.19</v>
      </c>
      <c r="Y1759" t="n">
        <v>1</v>
      </c>
      <c r="Z1759" t="n">
        <v>10</v>
      </c>
    </row>
    <row r="1760">
      <c r="A1760" t="n">
        <v>33</v>
      </c>
      <c r="B1760" t="n">
        <v>145</v>
      </c>
      <c r="C1760" t="inlineStr">
        <is>
          <t xml:space="preserve">CONCLUIDO	</t>
        </is>
      </c>
      <c r="D1760" t="n">
        <v>9.5839</v>
      </c>
      <c r="E1760" t="n">
        <v>10.43</v>
      </c>
      <c r="F1760" t="n">
        <v>6.89</v>
      </c>
      <c r="G1760" t="n">
        <v>37.59</v>
      </c>
      <c r="H1760" t="n">
        <v>0.55</v>
      </c>
      <c r="I1760" t="n">
        <v>11</v>
      </c>
      <c r="J1760" t="n">
        <v>302.17</v>
      </c>
      <c r="K1760" t="n">
        <v>61.2</v>
      </c>
      <c r="L1760" t="n">
        <v>9.25</v>
      </c>
      <c r="M1760" t="n">
        <v>9</v>
      </c>
      <c r="N1760" t="n">
        <v>86.72</v>
      </c>
      <c r="O1760" t="n">
        <v>37501.91</v>
      </c>
      <c r="P1760" t="n">
        <v>120.78</v>
      </c>
      <c r="Q1760" t="n">
        <v>204.14</v>
      </c>
      <c r="R1760" t="n">
        <v>28.18</v>
      </c>
      <c r="S1760" t="n">
        <v>17.37</v>
      </c>
      <c r="T1760" t="n">
        <v>3278.71</v>
      </c>
      <c r="U1760" t="n">
        <v>0.62</v>
      </c>
      <c r="V1760" t="n">
        <v>0.74</v>
      </c>
      <c r="W1760" t="n">
        <v>1.15</v>
      </c>
      <c r="X1760" t="n">
        <v>0.2</v>
      </c>
      <c r="Y1760" t="n">
        <v>1</v>
      </c>
      <c r="Z1760" t="n">
        <v>10</v>
      </c>
    </row>
    <row r="1761">
      <c r="A1761" t="n">
        <v>34</v>
      </c>
      <c r="B1761" t="n">
        <v>145</v>
      </c>
      <c r="C1761" t="inlineStr">
        <is>
          <t xml:space="preserve">CONCLUIDO	</t>
        </is>
      </c>
      <c r="D1761" t="n">
        <v>9.588699999999999</v>
      </c>
      <c r="E1761" t="n">
        <v>10.43</v>
      </c>
      <c r="F1761" t="n">
        <v>6.89</v>
      </c>
      <c r="G1761" t="n">
        <v>37.57</v>
      </c>
      <c r="H1761" t="n">
        <v>0.5600000000000001</v>
      </c>
      <c r="I1761" t="n">
        <v>11</v>
      </c>
      <c r="J1761" t="n">
        <v>302.7</v>
      </c>
      <c r="K1761" t="n">
        <v>61.2</v>
      </c>
      <c r="L1761" t="n">
        <v>9.5</v>
      </c>
      <c r="M1761" t="n">
        <v>9</v>
      </c>
      <c r="N1761" t="n">
        <v>87</v>
      </c>
      <c r="O1761" t="n">
        <v>37567.32</v>
      </c>
      <c r="P1761" t="n">
        <v>120.5</v>
      </c>
      <c r="Q1761" t="n">
        <v>204.14</v>
      </c>
      <c r="R1761" t="n">
        <v>27.92</v>
      </c>
      <c r="S1761" t="n">
        <v>17.37</v>
      </c>
      <c r="T1761" t="n">
        <v>3146.27</v>
      </c>
      <c r="U1761" t="n">
        <v>0.62</v>
      </c>
      <c r="V1761" t="n">
        <v>0.74</v>
      </c>
      <c r="W1761" t="n">
        <v>1.15</v>
      </c>
      <c r="X1761" t="n">
        <v>0.2</v>
      </c>
      <c r="Y1761" t="n">
        <v>1</v>
      </c>
      <c r="Z1761" t="n">
        <v>10</v>
      </c>
    </row>
    <row r="1762">
      <c r="A1762" t="n">
        <v>35</v>
      </c>
      <c r="B1762" t="n">
        <v>145</v>
      </c>
      <c r="C1762" t="inlineStr">
        <is>
          <t xml:space="preserve">CONCLUIDO	</t>
        </is>
      </c>
      <c r="D1762" t="n">
        <v>9.663399999999999</v>
      </c>
      <c r="E1762" t="n">
        <v>10.35</v>
      </c>
      <c r="F1762" t="n">
        <v>6.86</v>
      </c>
      <c r="G1762" t="n">
        <v>41.16</v>
      </c>
      <c r="H1762" t="n">
        <v>0.57</v>
      </c>
      <c r="I1762" t="n">
        <v>10</v>
      </c>
      <c r="J1762" t="n">
        <v>303.23</v>
      </c>
      <c r="K1762" t="n">
        <v>61.2</v>
      </c>
      <c r="L1762" t="n">
        <v>9.75</v>
      </c>
      <c r="M1762" t="n">
        <v>8</v>
      </c>
      <c r="N1762" t="n">
        <v>87.28</v>
      </c>
      <c r="O1762" t="n">
        <v>37632.84</v>
      </c>
      <c r="P1762" t="n">
        <v>119.94</v>
      </c>
      <c r="Q1762" t="n">
        <v>204.14</v>
      </c>
      <c r="R1762" t="n">
        <v>27.12</v>
      </c>
      <c r="S1762" t="n">
        <v>17.37</v>
      </c>
      <c r="T1762" t="n">
        <v>2754.21</v>
      </c>
      <c r="U1762" t="n">
        <v>0.64</v>
      </c>
      <c r="V1762" t="n">
        <v>0.74</v>
      </c>
      <c r="W1762" t="n">
        <v>1.15</v>
      </c>
      <c r="X1762" t="n">
        <v>0.17</v>
      </c>
      <c r="Y1762" t="n">
        <v>1</v>
      </c>
      <c r="Z1762" t="n">
        <v>10</v>
      </c>
    </row>
    <row r="1763">
      <c r="A1763" t="n">
        <v>36</v>
      </c>
      <c r="B1763" t="n">
        <v>145</v>
      </c>
      <c r="C1763" t="inlineStr">
        <is>
          <t xml:space="preserve">CONCLUIDO	</t>
        </is>
      </c>
      <c r="D1763" t="n">
        <v>9.654299999999999</v>
      </c>
      <c r="E1763" t="n">
        <v>10.36</v>
      </c>
      <c r="F1763" t="n">
        <v>6.87</v>
      </c>
      <c r="G1763" t="n">
        <v>41.22</v>
      </c>
      <c r="H1763" t="n">
        <v>0.59</v>
      </c>
      <c r="I1763" t="n">
        <v>10</v>
      </c>
      <c r="J1763" t="n">
        <v>303.76</v>
      </c>
      <c r="K1763" t="n">
        <v>61.2</v>
      </c>
      <c r="L1763" t="n">
        <v>10</v>
      </c>
      <c r="M1763" t="n">
        <v>8</v>
      </c>
      <c r="N1763" t="n">
        <v>87.56999999999999</v>
      </c>
      <c r="O1763" t="n">
        <v>37698.48</v>
      </c>
      <c r="P1763" t="n">
        <v>120.13</v>
      </c>
      <c r="Q1763" t="n">
        <v>204.14</v>
      </c>
      <c r="R1763" t="n">
        <v>27.38</v>
      </c>
      <c r="S1763" t="n">
        <v>17.37</v>
      </c>
      <c r="T1763" t="n">
        <v>2884.26</v>
      </c>
      <c r="U1763" t="n">
        <v>0.63</v>
      </c>
      <c r="V1763" t="n">
        <v>0.74</v>
      </c>
      <c r="W1763" t="n">
        <v>1.15</v>
      </c>
      <c r="X1763" t="n">
        <v>0.18</v>
      </c>
      <c r="Y1763" t="n">
        <v>1</v>
      </c>
      <c r="Z1763" t="n">
        <v>10</v>
      </c>
    </row>
    <row r="1764">
      <c r="A1764" t="n">
        <v>37</v>
      </c>
      <c r="B1764" t="n">
        <v>145</v>
      </c>
      <c r="C1764" t="inlineStr">
        <is>
          <t xml:space="preserve">CONCLUIDO	</t>
        </is>
      </c>
      <c r="D1764" t="n">
        <v>9.6577</v>
      </c>
      <c r="E1764" t="n">
        <v>10.35</v>
      </c>
      <c r="F1764" t="n">
        <v>6.87</v>
      </c>
      <c r="G1764" t="n">
        <v>41.2</v>
      </c>
      <c r="H1764" t="n">
        <v>0.6</v>
      </c>
      <c r="I1764" t="n">
        <v>10</v>
      </c>
      <c r="J1764" t="n">
        <v>304.3</v>
      </c>
      <c r="K1764" t="n">
        <v>61.2</v>
      </c>
      <c r="L1764" t="n">
        <v>10.25</v>
      </c>
      <c r="M1764" t="n">
        <v>8</v>
      </c>
      <c r="N1764" t="n">
        <v>87.84999999999999</v>
      </c>
      <c r="O1764" t="n">
        <v>37764.25</v>
      </c>
      <c r="P1764" t="n">
        <v>120.14</v>
      </c>
      <c r="Q1764" t="n">
        <v>204.15</v>
      </c>
      <c r="R1764" t="n">
        <v>27.35</v>
      </c>
      <c r="S1764" t="n">
        <v>17.37</v>
      </c>
      <c r="T1764" t="n">
        <v>2865.55</v>
      </c>
      <c r="U1764" t="n">
        <v>0.64</v>
      </c>
      <c r="V1764" t="n">
        <v>0.74</v>
      </c>
      <c r="W1764" t="n">
        <v>1.15</v>
      </c>
      <c r="X1764" t="n">
        <v>0.17</v>
      </c>
      <c r="Y1764" t="n">
        <v>1</v>
      </c>
      <c r="Z1764" t="n">
        <v>10</v>
      </c>
    </row>
    <row r="1765">
      <c r="A1765" t="n">
        <v>38</v>
      </c>
      <c r="B1765" t="n">
        <v>145</v>
      </c>
      <c r="C1765" t="inlineStr">
        <is>
          <t xml:space="preserve">CONCLUIDO	</t>
        </is>
      </c>
      <c r="D1765" t="n">
        <v>9.6595</v>
      </c>
      <c r="E1765" t="n">
        <v>10.35</v>
      </c>
      <c r="F1765" t="n">
        <v>6.86</v>
      </c>
      <c r="G1765" t="n">
        <v>41.19</v>
      </c>
      <c r="H1765" t="n">
        <v>0.61</v>
      </c>
      <c r="I1765" t="n">
        <v>10</v>
      </c>
      <c r="J1765" t="n">
        <v>304.83</v>
      </c>
      <c r="K1765" t="n">
        <v>61.2</v>
      </c>
      <c r="L1765" t="n">
        <v>10.5</v>
      </c>
      <c r="M1765" t="n">
        <v>8</v>
      </c>
      <c r="N1765" t="n">
        <v>88.13</v>
      </c>
      <c r="O1765" t="n">
        <v>37830.13</v>
      </c>
      <c r="P1765" t="n">
        <v>120.05</v>
      </c>
      <c r="Q1765" t="n">
        <v>204.14</v>
      </c>
      <c r="R1765" t="n">
        <v>27.28</v>
      </c>
      <c r="S1765" t="n">
        <v>17.37</v>
      </c>
      <c r="T1765" t="n">
        <v>2830.87</v>
      </c>
      <c r="U1765" t="n">
        <v>0.64</v>
      </c>
      <c r="V1765" t="n">
        <v>0.74</v>
      </c>
      <c r="W1765" t="n">
        <v>1.15</v>
      </c>
      <c r="X1765" t="n">
        <v>0.17</v>
      </c>
      <c r="Y1765" t="n">
        <v>1</v>
      </c>
      <c r="Z1765" t="n">
        <v>10</v>
      </c>
    </row>
    <row r="1766">
      <c r="A1766" t="n">
        <v>39</v>
      </c>
      <c r="B1766" t="n">
        <v>145</v>
      </c>
      <c r="C1766" t="inlineStr">
        <is>
          <t xml:space="preserve">CONCLUIDO	</t>
        </is>
      </c>
      <c r="D1766" t="n">
        <v>9.728899999999999</v>
      </c>
      <c r="E1766" t="n">
        <v>10.28</v>
      </c>
      <c r="F1766" t="n">
        <v>6.84</v>
      </c>
      <c r="G1766" t="n">
        <v>45.63</v>
      </c>
      <c r="H1766" t="n">
        <v>0.63</v>
      </c>
      <c r="I1766" t="n">
        <v>9</v>
      </c>
      <c r="J1766" t="n">
        <v>305.37</v>
      </c>
      <c r="K1766" t="n">
        <v>61.2</v>
      </c>
      <c r="L1766" t="n">
        <v>10.75</v>
      </c>
      <c r="M1766" t="n">
        <v>7</v>
      </c>
      <c r="N1766" t="n">
        <v>88.42</v>
      </c>
      <c r="O1766" t="n">
        <v>37896.14</v>
      </c>
      <c r="P1766" t="n">
        <v>119.42</v>
      </c>
      <c r="Q1766" t="n">
        <v>204.16</v>
      </c>
      <c r="R1766" t="n">
        <v>26.6</v>
      </c>
      <c r="S1766" t="n">
        <v>17.37</v>
      </c>
      <c r="T1766" t="n">
        <v>2497.23</v>
      </c>
      <c r="U1766" t="n">
        <v>0.65</v>
      </c>
      <c r="V1766" t="n">
        <v>0.75</v>
      </c>
      <c r="W1766" t="n">
        <v>1.15</v>
      </c>
      <c r="X1766" t="n">
        <v>0.15</v>
      </c>
      <c r="Y1766" t="n">
        <v>1</v>
      </c>
      <c r="Z1766" t="n">
        <v>10</v>
      </c>
    </row>
    <row r="1767">
      <c r="A1767" t="n">
        <v>40</v>
      </c>
      <c r="B1767" t="n">
        <v>145</v>
      </c>
      <c r="C1767" t="inlineStr">
        <is>
          <t xml:space="preserve">CONCLUIDO	</t>
        </is>
      </c>
      <c r="D1767" t="n">
        <v>9.7171</v>
      </c>
      <c r="E1767" t="n">
        <v>10.29</v>
      </c>
      <c r="F1767" t="n">
        <v>6.86</v>
      </c>
      <c r="G1767" t="n">
        <v>45.71</v>
      </c>
      <c r="H1767" t="n">
        <v>0.64</v>
      </c>
      <c r="I1767" t="n">
        <v>9</v>
      </c>
      <c r="J1767" t="n">
        <v>305.9</v>
      </c>
      <c r="K1767" t="n">
        <v>61.2</v>
      </c>
      <c r="L1767" t="n">
        <v>11</v>
      </c>
      <c r="M1767" t="n">
        <v>7</v>
      </c>
      <c r="N1767" t="n">
        <v>88.7</v>
      </c>
      <c r="O1767" t="n">
        <v>37962.28</v>
      </c>
      <c r="P1767" t="n">
        <v>119.9</v>
      </c>
      <c r="Q1767" t="n">
        <v>204.15</v>
      </c>
      <c r="R1767" t="n">
        <v>27.02</v>
      </c>
      <c r="S1767" t="n">
        <v>17.37</v>
      </c>
      <c r="T1767" t="n">
        <v>2709.3</v>
      </c>
      <c r="U1767" t="n">
        <v>0.64</v>
      </c>
      <c r="V1767" t="n">
        <v>0.74</v>
      </c>
      <c r="W1767" t="n">
        <v>1.15</v>
      </c>
      <c r="X1767" t="n">
        <v>0.17</v>
      </c>
      <c r="Y1767" t="n">
        <v>1</v>
      </c>
      <c r="Z1767" t="n">
        <v>10</v>
      </c>
    </row>
    <row r="1768">
      <c r="A1768" t="n">
        <v>41</v>
      </c>
      <c r="B1768" t="n">
        <v>145</v>
      </c>
      <c r="C1768" t="inlineStr">
        <is>
          <t xml:space="preserve">CONCLUIDO	</t>
        </is>
      </c>
      <c r="D1768" t="n">
        <v>9.720800000000001</v>
      </c>
      <c r="E1768" t="n">
        <v>10.29</v>
      </c>
      <c r="F1768" t="n">
        <v>6.85</v>
      </c>
      <c r="G1768" t="n">
        <v>45.69</v>
      </c>
      <c r="H1768" t="n">
        <v>0.65</v>
      </c>
      <c r="I1768" t="n">
        <v>9</v>
      </c>
      <c r="J1768" t="n">
        <v>306.44</v>
      </c>
      <c r="K1768" t="n">
        <v>61.2</v>
      </c>
      <c r="L1768" t="n">
        <v>11.25</v>
      </c>
      <c r="M1768" t="n">
        <v>7</v>
      </c>
      <c r="N1768" t="n">
        <v>88.98999999999999</v>
      </c>
      <c r="O1768" t="n">
        <v>38028.53</v>
      </c>
      <c r="P1768" t="n">
        <v>119.94</v>
      </c>
      <c r="Q1768" t="n">
        <v>204.16</v>
      </c>
      <c r="R1768" t="n">
        <v>26.89</v>
      </c>
      <c r="S1768" t="n">
        <v>17.37</v>
      </c>
      <c r="T1768" t="n">
        <v>2640.7</v>
      </c>
      <c r="U1768" t="n">
        <v>0.65</v>
      </c>
      <c r="V1768" t="n">
        <v>0.75</v>
      </c>
      <c r="W1768" t="n">
        <v>1.15</v>
      </c>
      <c r="X1768" t="n">
        <v>0.16</v>
      </c>
      <c r="Y1768" t="n">
        <v>1</v>
      </c>
      <c r="Z1768" t="n">
        <v>10</v>
      </c>
    </row>
    <row r="1769">
      <c r="A1769" t="n">
        <v>42</v>
      </c>
      <c r="B1769" t="n">
        <v>145</v>
      </c>
      <c r="C1769" t="inlineStr">
        <is>
          <t xml:space="preserve">CONCLUIDO	</t>
        </is>
      </c>
      <c r="D1769" t="n">
        <v>9.721299999999999</v>
      </c>
      <c r="E1769" t="n">
        <v>10.29</v>
      </c>
      <c r="F1769" t="n">
        <v>6.85</v>
      </c>
      <c r="G1769" t="n">
        <v>45.68</v>
      </c>
      <c r="H1769" t="n">
        <v>0.67</v>
      </c>
      <c r="I1769" t="n">
        <v>9</v>
      </c>
      <c r="J1769" t="n">
        <v>306.98</v>
      </c>
      <c r="K1769" t="n">
        <v>61.2</v>
      </c>
      <c r="L1769" t="n">
        <v>11.5</v>
      </c>
      <c r="M1769" t="n">
        <v>7</v>
      </c>
      <c r="N1769" t="n">
        <v>89.28</v>
      </c>
      <c r="O1769" t="n">
        <v>38094.91</v>
      </c>
      <c r="P1769" t="n">
        <v>119.84</v>
      </c>
      <c r="Q1769" t="n">
        <v>204.14</v>
      </c>
      <c r="R1769" t="n">
        <v>26.88</v>
      </c>
      <c r="S1769" t="n">
        <v>17.37</v>
      </c>
      <c r="T1769" t="n">
        <v>2635.62</v>
      </c>
      <c r="U1769" t="n">
        <v>0.65</v>
      </c>
      <c r="V1769" t="n">
        <v>0.75</v>
      </c>
      <c r="W1769" t="n">
        <v>1.15</v>
      </c>
      <c r="X1769" t="n">
        <v>0.16</v>
      </c>
      <c r="Y1769" t="n">
        <v>1</v>
      </c>
      <c r="Z1769" t="n">
        <v>10</v>
      </c>
    </row>
    <row r="1770">
      <c r="A1770" t="n">
        <v>43</v>
      </c>
      <c r="B1770" t="n">
        <v>145</v>
      </c>
      <c r="C1770" t="inlineStr">
        <is>
          <t xml:space="preserve">CONCLUIDO	</t>
        </is>
      </c>
      <c r="D1770" t="n">
        <v>9.715</v>
      </c>
      <c r="E1770" t="n">
        <v>10.29</v>
      </c>
      <c r="F1770" t="n">
        <v>6.86</v>
      </c>
      <c r="G1770" t="n">
        <v>45.73</v>
      </c>
      <c r="H1770" t="n">
        <v>0.68</v>
      </c>
      <c r="I1770" t="n">
        <v>9</v>
      </c>
      <c r="J1770" t="n">
        <v>307.52</v>
      </c>
      <c r="K1770" t="n">
        <v>61.2</v>
      </c>
      <c r="L1770" t="n">
        <v>11.75</v>
      </c>
      <c r="M1770" t="n">
        <v>7</v>
      </c>
      <c r="N1770" t="n">
        <v>89.56999999999999</v>
      </c>
      <c r="O1770" t="n">
        <v>38161.42</v>
      </c>
      <c r="P1770" t="n">
        <v>119.8</v>
      </c>
      <c r="Q1770" t="n">
        <v>204.15</v>
      </c>
      <c r="R1770" t="n">
        <v>27.11</v>
      </c>
      <c r="S1770" t="n">
        <v>17.37</v>
      </c>
      <c r="T1770" t="n">
        <v>2752.57</v>
      </c>
      <c r="U1770" t="n">
        <v>0.64</v>
      </c>
      <c r="V1770" t="n">
        <v>0.74</v>
      </c>
      <c r="W1770" t="n">
        <v>1.15</v>
      </c>
      <c r="X1770" t="n">
        <v>0.17</v>
      </c>
      <c r="Y1770" t="n">
        <v>1</v>
      </c>
      <c r="Z1770" t="n">
        <v>10</v>
      </c>
    </row>
    <row r="1771">
      <c r="A1771" t="n">
        <v>44</v>
      </c>
      <c r="B1771" t="n">
        <v>145</v>
      </c>
      <c r="C1771" t="inlineStr">
        <is>
          <t xml:space="preserve">CONCLUIDO	</t>
        </is>
      </c>
      <c r="D1771" t="n">
        <v>9.7187</v>
      </c>
      <c r="E1771" t="n">
        <v>10.29</v>
      </c>
      <c r="F1771" t="n">
        <v>6.86</v>
      </c>
      <c r="G1771" t="n">
        <v>45.7</v>
      </c>
      <c r="H1771" t="n">
        <v>0.6899999999999999</v>
      </c>
      <c r="I1771" t="n">
        <v>9</v>
      </c>
      <c r="J1771" t="n">
        <v>308.06</v>
      </c>
      <c r="K1771" t="n">
        <v>61.2</v>
      </c>
      <c r="L1771" t="n">
        <v>12</v>
      </c>
      <c r="M1771" t="n">
        <v>7</v>
      </c>
      <c r="N1771" t="n">
        <v>89.86</v>
      </c>
      <c r="O1771" t="n">
        <v>38228.06</v>
      </c>
      <c r="P1771" t="n">
        <v>119.62</v>
      </c>
      <c r="Q1771" t="n">
        <v>204.14</v>
      </c>
      <c r="R1771" t="n">
        <v>27</v>
      </c>
      <c r="S1771" t="n">
        <v>17.37</v>
      </c>
      <c r="T1771" t="n">
        <v>2698.09</v>
      </c>
      <c r="U1771" t="n">
        <v>0.64</v>
      </c>
      <c r="V1771" t="n">
        <v>0.74</v>
      </c>
      <c r="W1771" t="n">
        <v>1.15</v>
      </c>
      <c r="X1771" t="n">
        <v>0.16</v>
      </c>
      <c r="Y1771" t="n">
        <v>1</v>
      </c>
      <c r="Z1771" t="n">
        <v>10</v>
      </c>
    </row>
    <row r="1772">
      <c r="A1772" t="n">
        <v>45</v>
      </c>
      <c r="B1772" t="n">
        <v>145</v>
      </c>
      <c r="C1772" t="inlineStr">
        <is>
          <t xml:space="preserve">CONCLUIDO	</t>
        </is>
      </c>
      <c r="D1772" t="n">
        <v>9.7882</v>
      </c>
      <c r="E1772" t="n">
        <v>10.22</v>
      </c>
      <c r="F1772" t="n">
        <v>6.84</v>
      </c>
      <c r="G1772" t="n">
        <v>51.27</v>
      </c>
      <c r="H1772" t="n">
        <v>0.71</v>
      </c>
      <c r="I1772" t="n">
        <v>8</v>
      </c>
      <c r="J1772" t="n">
        <v>308.6</v>
      </c>
      <c r="K1772" t="n">
        <v>61.2</v>
      </c>
      <c r="L1772" t="n">
        <v>12.25</v>
      </c>
      <c r="M1772" t="n">
        <v>6</v>
      </c>
      <c r="N1772" t="n">
        <v>90.15000000000001</v>
      </c>
      <c r="O1772" t="n">
        <v>38294.82</v>
      </c>
      <c r="P1772" t="n">
        <v>119.14</v>
      </c>
      <c r="Q1772" t="n">
        <v>204.15</v>
      </c>
      <c r="R1772" t="n">
        <v>26.39</v>
      </c>
      <c r="S1772" t="n">
        <v>17.37</v>
      </c>
      <c r="T1772" t="n">
        <v>2396.34</v>
      </c>
      <c r="U1772" t="n">
        <v>0.66</v>
      </c>
      <c r="V1772" t="n">
        <v>0.75</v>
      </c>
      <c r="W1772" t="n">
        <v>1.15</v>
      </c>
      <c r="X1772" t="n">
        <v>0.14</v>
      </c>
      <c r="Y1772" t="n">
        <v>1</v>
      </c>
      <c r="Z1772" t="n">
        <v>10</v>
      </c>
    </row>
    <row r="1773">
      <c r="A1773" t="n">
        <v>46</v>
      </c>
      <c r="B1773" t="n">
        <v>145</v>
      </c>
      <c r="C1773" t="inlineStr">
        <is>
          <t xml:space="preserve">CONCLUIDO	</t>
        </is>
      </c>
      <c r="D1773" t="n">
        <v>9.8042</v>
      </c>
      <c r="E1773" t="n">
        <v>10.2</v>
      </c>
      <c r="F1773" t="n">
        <v>6.82</v>
      </c>
      <c r="G1773" t="n">
        <v>51.15</v>
      </c>
      <c r="H1773" t="n">
        <v>0.72</v>
      </c>
      <c r="I1773" t="n">
        <v>8</v>
      </c>
      <c r="J1773" t="n">
        <v>309.14</v>
      </c>
      <c r="K1773" t="n">
        <v>61.2</v>
      </c>
      <c r="L1773" t="n">
        <v>12.5</v>
      </c>
      <c r="M1773" t="n">
        <v>6</v>
      </c>
      <c r="N1773" t="n">
        <v>90.44</v>
      </c>
      <c r="O1773" t="n">
        <v>38361.7</v>
      </c>
      <c r="P1773" t="n">
        <v>118.98</v>
      </c>
      <c r="Q1773" t="n">
        <v>204.19</v>
      </c>
      <c r="R1773" t="n">
        <v>25.72</v>
      </c>
      <c r="S1773" t="n">
        <v>17.37</v>
      </c>
      <c r="T1773" t="n">
        <v>2060.45</v>
      </c>
      <c r="U1773" t="n">
        <v>0.68</v>
      </c>
      <c r="V1773" t="n">
        <v>0.75</v>
      </c>
      <c r="W1773" t="n">
        <v>1.15</v>
      </c>
      <c r="X1773" t="n">
        <v>0.13</v>
      </c>
      <c r="Y1773" t="n">
        <v>1</v>
      </c>
      <c r="Z1773" t="n">
        <v>10</v>
      </c>
    </row>
    <row r="1774">
      <c r="A1774" t="n">
        <v>47</v>
      </c>
      <c r="B1774" t="n">
        <v>145</v>
      </c>
      <c r="C1774" t="inlineStr">
        <is>
          <t xml:space="preserve">CONCLUIDO	</t>
        </is>
      </c>
      <c r="D1774" t="n">
        <v>9.8058</v>
      </c>
      <c r="E1774" t="n">
        <v>10.2</v>
      </c>
      <c r="F1774" t="n">
        <v>6.82</v>
      </c>
      <c r="G1774" t="n">
        <v>51.13</v>
      </c>
      <c r="H1774" t="n">
        <v>0.73</v>
      </c>
      <c r="I1774" t="n">
        <v>8</v>
      </c>
      <c r="J1774" t="n">
        <v>309.68</v>
      </c>
      <c r="K1774" t="n">
        <v>61.2</v>
      </c>
      <c r="L1774" t="n">
        <v>12.75</v>
      </c>
      <c r="M1774" t="n">
        <v>6</v>
      </c>
      <c r="N1774" t="n">
        <v>90.73999999999999</v>
      </c>
      <c r="O1774" t="n">
        <v>38428.72</v>
      </c>
      <c r="P1774" t="n">
        <v>118.73</v>
      </c>
      <c r="Q1774" t="n">
        <v>204.15</v>
      </c>
      <c r="R1774" t="n">
        <v>25.86</v>
      </c>
      <c r="S1774" t="n">
        <v>17.37</v>
      </c>
      <c r="T1774" t="n">
        <v>2133.49</v>
      </c>
      <c r="U1774" t="n">
        <v>0.67</v>
      </c>
      <c r="V1774" t="n">
        <v>0.75</v>
      </c>
      <c r="W1774" t="n">
        <v>1.15</v>
      </c>
      <c r="X1774" t="n">
        <v>0.13</v>
      </c>
      <c r="Y1774" t="n">
        <v>1</v>
      </c>
      <c r="Z1774" t="n">
        <v>10</v>
      </c>
    </row>
    <row r="1775">
      <c r="A1775" t="n">
        <v>48</v>
      </c>
      <c r="B1775" t="n">
        <v>145</v>
      </c>
      <c r="C1775" t="inlineStr">
        <is>
          <t xml:space="preserve">CONCLUIDO	</t>
        </is>
      </c>
      <c r="D1775" t="n">
        <v>9.7925</v>
      </c>
      <c r="E1775" t="n">
        <v>10.21</v>
      </c>
      <c r="F1775" t="n">
        <v>6.83</v>
      </c>
      <c r="G1775" t="n">
        <v>51.24</v>
      </c>
      <c r="H1775" t="n">
        <v>0.75</v>
      </c>
      <c r="I1775" t="n">
        <v>8</v>
      </c>
      <c r="J1775" t="n">
        <v>310.23</v>
      </c>
      <c r="K1775" t="n">
        <v>61.2</v>
      </c>
      <c r="L1775" t="n">
        <v>13</v>
      </c>
      <c r="M1775" t="n">
        <v>6</v>
      </c>
      <c r="N1775" t="n">
        <v>91.03</v>
      </c>
      <c r="O1775" t="n">
        <v>38495.87</v>
      </c>
      <c r="P1775" t="n">
        <v>118.99</v>
      </c>
      <c r="Q1775" t="n">
        <v>204.14</v>
      </c>
      <c r="R1775" t="n">
        <v>26.02</v>
      </c>
      <c r="S1775" t="n">
        <v>17.37</v>
      </c>
      <c r="T1775" t="n">
        <v>2212.54</v>
      </c>
      <c r="U1775" t="n">
        <v>0.67</v>
      </c>
      <c r="V1775" t="n">
        <v>0.75</v>
      </c>
      <c r="W1775" t="n">
        <v>1.15</v>
      </c>
      <c r="X1775" t="n">
        <v>0.14</v>
      </c>
      <c r="Y1775" t="n">
        <v>1</v>
      </c>
      <c r="Z1775" t="n">
        <v>10</v>
      </c>
    </row>
    <row r="1776">
      <c r="A1776" t="n">
        <v>49</v>
      </c>
      <c r="B1776" t="n">
        <v>145</v>
      </c>
      <c r="C1776" t="inlineStr">
        <is>
          <t xml:space="preserve">CONCLUIDO	</t>
        </is>
      </c>
      <c r="D1776" t="n">
        <v>9.7973</v>
      </c>
      <c r="E1776" t="n">
        <v>10.21</v>
      </c>
      <c r="F1776" t="n">
        <v>6.83</v>
      </c>
      <c r="G1776" t="n">
        <v>51.2</v>
      </c>
      <c r="H1776" t="n">
        <v>0.76</v>
      </c>
      <c r="I1776" t="n">
        <v>8</v>
      </c>
      <c r="J1776" t="n">
        <v>310.77</v>
      </c>
      <c r="K1776" t="n">
        <v>61.2</v>
      </c>
      <c r="L1776" t="n">
        <v>13.25</v>
      </c>
      <c r="M1776" t="n">
        <v>6</v>
      </c>
      <c r="N1776" t="n">
        <v>91.33</v>
      </c>
      <c r="O1776" t="n">
        <v>38563.14</v>
      </c>
      <c r="P1776" t="n">
        <v>118.73</v>
      </c>
      <c r="Q1776" t="n">
        <v>204.14</v>
      </c>
      <c r="R1776" t="n">
        <v>26.15</v>
      </c>
      <c r="S1776" t="n">
        <v>17.37</v>
      </c>
      <c r="T1776" t="n">
        <v>2278.91</v>
      </c>
      <c r="U1776" t="n">
        <v>0.66</v>
      </c>
      <c r="V1776" t="n">
        <v>0.75</v>
      </c>
      <c r="W1776" t="n">
        <v>1.15</v>
      </c>
      <c r="X1776" t="n">
        <v>0.14</v>
      </c>
      <c r="Y1776" t="n">
        <v>1</v>
      </c>
      <c r="Z1776" t="n">
        <v>10</v>
      </c>
    </row>
    <row r="1777">
      <c r="A1777" t="n">
        <v>50</v>
      </c>
      <c r="B1777" t="n">
        <v>145</v>
      </c>
      <c r="C1777" t="inlineStr">
        <is>
          <t xml:space="preserve">CONCLUIDO	</t>
        </is>
      </c>
      <c r="D1777" t="n">
        <v>9.7989</v>
      </c>
      <c r="E1777" t="n">
        <v>10.21</v>
      </c>
      <c r="F1777" t="n">
        <v>6.83</v>
      </c>
      <c r="G1777" t="n">
        <v>51.19</v>
      </c>
      <c r="H1777" t="n">
        <v>0.77</v>
      </c>
      <c r="I1777" t="n">
        <v>8</v>
      </c>
      <c r="J1777" t="n">
        <v>311.32</v>
      </c>
      <c r="K1777" t="n">
        <v>61.2</v>
      </c>
      <c r="L1777" t="n">
        <v>13.5</v>
      </c>
      <c r="M1777" t="n">
        <v>6</v>
      </c>
      <c r="N1777" t="n">
        <v>91.62</v>
      </c>
      <c r="O1777" t="n">
        <v>38630.55</v>
      </c>
      <c r="P1777" t="n">
        <v>118.8</v>
      </c>
      <c r="Q1777" t="n">
        <v>204.15</v>
      </c>
      <c r="R1777" t="n">
        <v>26.06</v>
      </c>
      <c r="S1777" t="n">
        <v>17.37</v>
      </c>
      <c r="T1777" t="n">
        <v>2230.95</v>
      </c>
      <c r="U1777" t="n">
        <v>0.67</v>
      </c>
      <c r="V1777" t="n">
        <v>0.75</v>
      </c>
      <c r="W1777" t="n">
        <v>1.15</v>
      </c>
      <c r="X1777" t="n">
        <v>0.13</v>
      </c>
      <c r="Y1777" t="n">
        <v>1</v>
      </c>
      <c r="Z1777" t="n">
        <v>10</v>
      </c>
    </row>
    <row r="1778">
      <c r="A1778" t="n">
        <v>51</v>
      </c>
      <c r="B1778" t="n">
        <v>145</v>
      </c>
      <c r="C1778" t="inlineStr">
        <is>
          <t xml:space="preserve">CONCLUIDO	</t>
        </is>
      </c>
      <c r="D1778" t="n">
        <v>9.796200000000001</v>
      </c>
      <c r="E1778" t="n">
        <v>10.21</v>
      </c>
      <c r="F1778" t="n">
        <v>6.83</v>
      </c>
      <c r="G1778" t="n">
        <v>51.21</v>
      </c>
      <c r="H1778" t="n">
        <v>0.79</v>
      </c>
      <c r="I1778" t="n">
        <v>8</v>
      </c>
      <c r="J1778" t="n">
        <v>311.87</v>
      </c>
      <c r="K1778" t="n">
        <v>61.2</v>
      </c>
      <c r="L1778" t="n">
        <v>13.75</v>
      </c>
      <c r="M1778" t="n">
        <v>6</v>
      </c>
      <c r="N1778" t="n">
        <v>91.92</v>
      </c>
      <c r="O1778" t="n">
        <v>38698.21</v>
      </c>
      <c r="P1778" t="n">
        <v>118.68</v>
      </c>
      <c r="Q1778" t="n">
        <v>204.14</v>
      </c>
      <c r="R1778" t="n">
        <v>26.06</v>
      </c>
      <c r="S1778" t="n">
        <v>17.37</v>
      </c>
      <c r="T1778" t="n">
        <v>2231.08</v>
      </c>
      <c r="U1778" t="n">
        <v>0.67</v>
      </c>
      <c r="V1778" t="n">
        <v>0.75</v>
      </c>
      <c r="W1778" t="n">
        <v>1.15</v>
      </c>
      <c r="X1778" t="n">
        <v>0.14</v>
      </c>
      <c r="Y1778" t="n">
        <v>1</v>
      </c>
      <c r="Z1778" t="n">
        <v>10</v>
      </c>
    </row>
    <row r="1779">
      <c r="A1779" t="n">
        <v>52</v>
      </c>
      <c r="B1779" t="n">
        <v>145</v>
      </c>
      <c r="C1779" t="inlineStr">
        <is>
          <t xml:space="preserve">CONCLUIDO	</t>
        </is>
      </c>
      <c r="D1779" t="n">
        <v>9.7935</v>
      </c>
      <c r="E1779" t="n">
        <v>10.21</v>
      </c>
      <c r="F1779" t="n">
        <v>6.83</v>
      </c>
      <c r="G1779" t="n">
        <v>51.23</v>
      </c>
      <c r="H1779" t="n">
        <v>0.8</v>
      </c>
      <c r="I1779" t="n">
        <v>8</v>
      </c>
      <c r="J1779" t="n">
        <v>312.42</v>
      </c>
      <c r="K1779" t="n">
        <v>61.2</v>
      </c>
      <c r="L1779" t="n">
        <v>14</v>
      </c>
      <c r="M1779" t="n">
        <v>6</v>
      </c>
      <c r="N1779" t="n">
        <v>92.22</v>
      </c>
      <c r="O1779" t="n">
        <v>38765.89</v>
      </c>
      <c r="P1779" t="n">
        <v>118.57</v>
      </c>
      <c r="Q1779" t="n">
        <v>204.19</v>
      </c>
      <c r="R1779" t="n">
        <v>26.11</v>
      </c>
      <c r="S1779" t="n">
        <v>17.37</v>
      </c>
      <c r="T1779" t="n">
        <v>2255.57</v>
      </c>
      <c r="U1779" t="n">
        <v>0.67</v>
      </c>
      <c r="V1779" t="n">
        <v>0.75</v>
      </c>
      <c r="W1779" t="n">
        <v>1.15</v>
      </c>
      <c r="X1779" t="n">
        <v>0.14</v>
      </c>
      <c r="Y1779" t="n">
        <v>1</v>
      </c>
      <c r="Z1779" t="n">
        <v>10</v>
      </c>
    </row>
    <row r="1780">
      <c r="A1780" t="n">
        <v>53</v>
      </c>
      <c r="B1780" t="n">
        <v>145</v>
      </c>
      <c r="C1780" t="inlineStr">
        <is>
          <t xml:space="preserve">CONCLUIDO	</t>
        </is>
      </c>
      <c r="D1780" t="n">
        <v>9.873799999999999</v>
      </c>
      <c r="E1780" t="n">
        <v>10.13</v>
      </c>
      <c r="F1780" t="n">
        <v>6.8</v>
      </c>
      <c r="G1780" t="n">
        <v>58.3</v>
      </c>
      <c r="H1780" t="n">
        <v>0.8100000000000001</v>
      </c>
      <c r="I1780" t="n">
        <v>7</v>
      </c>
      <c r="J1780" t="n">
        <v>312.97</v>
      </c>
      <c r="K1780" t="n">
        <v>61.2</v>
      </c>
      <c r="L1780" t="n">
        <v>14.25</v>
      </c>
      <c r="M1780" t="n">
        <v>5</v>
      </c>
      <c r="N1780" t="n">
        <v>92.52</v>
      </c>
      <c r="O1780" t="n">
        <v>38833.69</v>
      </c>
      <c r="P1780" t="n">
        <v>118.05</v>
      </c>
      <c r="Q1780" t="n">
        <v>204.16</v>
      </c>
      <c r="R1780" t="n">
        <v>25.25</v>
      </c>
      <c r="S1780" t="n">
        <v>17.37</v>
      </c>
      <c r="T1780" t="n">
        <v>1832.7</v>
      </c>
      <c r="U1780" t="n">
        <v>0.6899999999999999</v>
      </c>
      <c r="V1780" t="n">
        <v>0.75</v>
      </c>
      <c r="W1780" t="n">
        <v>1.15</v>
      </c>
      <c r="X1780" t="n">
        <v>0.11</v>
      </c>
      <c r="Y1780" t="n">
        <v>1</v>
      </c>
      <c r="Z1780" t="n">
        <v>10</v>
      </c>
    </row>
    <row r="1781">
      <c r="A1781" t="n">
        <v>54</v>
      </c>
      <c r="B1781" t="n">
        <v>145</v>
      </c>
      <c r="C1781" t="inlineStr">
        <is>
          <t xml:space="preserve">CONCLUIDO	</t>
        </is>
      </c>
      <c r="D1781" t="n">
        <v>9.8706</v>
      </c>
      <c r="E1781" t="n">
        <v>10.13</v>
      </c>
      <c r="F1781" t="n">
        <v>6.8</v>
      </c>
      <c r="G1781" t="n">
        <v>58.33</v>
      </c>
      <c r="H1781" t="n">
        <v>0.82</v>
      </c>
      <c r="I1781" t="n">
        <v>7</v>
      </c>
      <c r="J1781" t="n">
        <v>313.52</v>
      </c>
      <c r="K1781" t="n">
        <v>61.2</v>
      </c>
      <c r="L1781" t="n">
        <v>14.5</v>
      </c>
      <c r="M1781" t="n">
        <v>5</v>
      </c>
      <c r="N1781" t="n">
        <v>92.81999999999999</v>
      </c>
      <c r="O1781" t="n">
        <v>38901.63</v>
      </c>
      <c r="P1781" t="n">
        <v>118.26</v>
      </c>
      <c r="Q1781" t="n">
        <v>204.14</v>
      </c>
      <c r="R1781" t="n">
        <v>25.32</v>
      </c>
      <c r="S1781" t="n">
        <v>17.37</v>
      </c>
      <c r="T1781" t="n">
        <v>1869.71</v>
      </c>
      <c r="U1781" t="n">
        <v>0.6899999999999999</v>
      </c>
      <c r="V1781" t="n">
        <v>0.75</v>
      </c>
      <c r="W1781" t="n">
        <v>1.15</v>
      </c>
      <c r="X1781" t="n">
        <v>0.11</v>
      </c>
      <c r="Y1781" t="n">
        <v>1</v>
      </c>
      <c r="Z1781" t="n">
        <v>10</v>
      </c>
    </row>
    <row r="1782">
      <c r="A1782" t="n">
        <v>55</v>
      </c>
      <c r="B1782" t="n">
        <v>145</v>
      </c>
      <c r="C1782" t="inlineStr">
        <is>
          <t xml:space="preserve">CONCLUIDO	</t>
        </is>
      </c>
      <c r="D1782" t="n">
        <v>9.869</v>
      </c>
      <c r="E1782" t="n">
        <v>10.13</v>
      </c>
      <c r="F1782" t="n">
        <v>6.81</v>
      </c>
      <c r="G1782" t="n">
        <v>58.34</v>
      </c>
      <c r="H1782" t="n">
        <v>0.84</v>
      </c>
      <c r="I1782" t="n">
        <v>7</v>
      </c>
      <c r="J1782" t="n">
        <v>314.07</v>
      </c>
      <c r="K1782" t="n">
        <v>61.2</v>
      </c>
      <c r="L1782" t="n">
        <v>14.75</v>
      </c>
      <c r="M1782" t="n">
        <v>5</v>
      </c>
      <c r="N1782" t="n">
        <v>93.12</v>
      </c>
      <c r="O1782" t="n">
        <v>38969.71</v>
      </c>
      <c r="P1782" t="n">
        <v>118.51</v>
      </c>
      <c r="Q1782" t="n">
        <v>204.14</v>
      </c>
      <c r="R1782" t="n">
        <v>25.35</v>
      </c>
      <c r="S1782" t="n">
        <v>17.37</v>
      </c>
      <c r="T1782" t="n">
        <v>1884.4</v>
      </c>
      <c r="U1782" t="n">
        <v>0.6899999999999999</v>
      </c>
      <c r="V1782" t="n">
        <v>0.75</v>
      </c>
      <c r="W1782" t="n">
        <v>1.15</v>
      </c>
      <c r="X1782" t="n">
        <v>0.12</v>
      </c>
      <c r="Y1782" t="n">
        <v>1</v>
      </c>
      <c r="Z1782" t="n">
        <v>10</v>
      </c>
    </row>
    <row r="1783">
      <c r="A1783" t="n">
        <v>56</v>
      </c>
      <c r="B1783" t="n">
        <v>145</v>
      </c>
      <c r="C1783" t="inlineStr">
        <is>
          <t xml:space="preserve">CONCLUIDO	</t>
        </is>
      </c>
      <c r="D1783" t="n">
        <v>9.868399999999999</v>
      </c>
      <c r="E1783" t="n">
        <v>10.13</v>
      </c>
      <c r="F1783" t="n">
        <v>6.81</v>
      </c>
      <c r="G1783" t="n">
        <v>58.35</v>
      </c>
      <c r="H1783" t="n">
        <v>0.85</v>
      </c>
      <c r="I1783" t="n">
        <v>7</v>
      </c>
      <c r="J1783" t="n">
        <v>314.62</v>
      </c>
      <c r="K1783" t="n">
        <v>61.2</v>
      </c>
      <c r="L1783" t="n">
        <v>15</v>
      </c>
      <c r="M1783" t="n">
        <v>5</v>
      </c>
      <c r="N1783" t="n">
        <v>93.43000000000001</v>
      </c>
      <c r="O1783" t="n">
        <v>39037.92</v>
      </c>
      <c r="P1783" t="n">
        <v>118.55</v>
      </c>
      <c r="Q1783" t="n">
        <v>204.15</v>
      </c>
      <c r="R1783" t="n">
        <v>25.41</v>
      </c>
      <c r="S1783" t="n">
        <v>17.37</v>
      </c>
      <c r="T1783" t="n">
        <v>1911.21</v>
      </c>
      <c r="U1783" t="n">
        <v>0.68</v>
      </c>
      <c r="V1783" t="n">
        <v>0.75</v>
      </c>
      <c r="W1783" t="n">
        <v>1.15</v>
      </c>
      <c r="X1783" t="n">
        <v>0.12</v>
      </c>
      <c r="Y1783" t="n">
        <v>1</v>
      </c>
      <c r="Z1783" t="n">
        <v>10</v>
      </c>
    </row>
    <row r="1784">
      <c r="A1784" t="n">
        <v>57</v>
      </c>
      <c r="B1784" t="n">
        <v>145</v>
      </c>
      <c r="C1784" t="inlineStr">
        <is>
          <t xml:space="preserve">CONCLUIDO	</t>
        </is>
      </c>
      <c r="D1784" t="n">
        <v>9.862500000000001</v>
      </c>
      <c r="E1784" t="n">
        <v>10.14</v>
      </c>
      <c r="F1784" t="n">
        <v>6.81</v>
      </c>
      <c r="G1784" t="n">
        <v>58.4</v>
      </c>
      <c r="H1784" t="n">
        <v>0.86</v>
      </c>
      <c r="I1784" t="n">
        <v>7</v>
      </c>
      <c r="J1784" t="n">
        <v>315.18</v>
      </c>
      <c r="K1784" t="n">
        <v>61.2</v>
      </c>
      <c r="L1784" t="n">
        <v>15.25</v>
      </c>
      <c r="M1784" t="n">
        <v>5</v>
      </c>
      <c r="N1784" t="n">
        <v>93.73</v>
      </c>
      <c r="O1784" t="n">
        <v>39106.27</v>
      </c>
      <c r="P1784" t="n">
        <v>118.63</v>
      </c>
      <c r="Q1784" t="n">
        <v>204.14</v>
      </c>
      <c r="R1784" t="n">
        <v>25.63</v>
      </c>
      <c r="S1784" t="n">
        <v>17.37</v>
      </c>
      <c r="T1784" t="n">
        <v>2021.55</v>
      </c>
      <c r="U1784" t="n">
        <v>0.68</v>
      </c>
      <c r="V1784" t="n">
        <v>0.75</v>
      </c>
      <c r="W1784" t="n">
        <v>1.15</v>
      </c>
      <c r="X1784" t="n">
        <v>0.12</v>
      </c>
      <c r="Y1784" t="n">
        <v>1</v>
      </c>
      <c r="Z1784" t="n">
        <v>10</v>
      </c>
    </row>
    <row r="1785">
      <c r="A1785" t="n">
        <v>58</v>
      </c>
      <c r="B1785" t="n">
        <v>145</v>
      </c>
      <c r="C1785" t="inlineStr">
        <is>
          <t xml:space="preserve">CONCLUIDO	</t>
        </is>
      </c>
      <c r="D1785" t="n">
        <v>9.867599999999999</v>
      </c>
      <c r="E1785" t="n">
        <v>10.13</v>
      </c>
      <c r="F1785" t="n">
        <v>6.81</v>
      </c>
      <c r="G1785" t="n">
        <v>58.35</v>
      </c>
      <c r="H1785" t="n">
        <v>0.87</v>
      </c>
      <c r="I1785" t="n">
        <v>7</v>
      </c>
      <c r="J1785" t="n">
        <v>315.73</v>
      </c>
      <c r="K1785" t="n">
        <v>61.2</v>
      </c>
      <c r="L1785" t="n">
        <v>15.5</v>
      </c>
      <c r="M1785" t="n">
        <v>5</v>
      </c>
      <c r="N1785" t="n">
        <v>94.03</v>
      </c>
      <c r="O1785" t="n">
        <v>39174.75</v>
      </c>
      <c r="P1785" t="n">
        <v>118.51</v>
      </c>
      <c r="Q1785" t="n">
        <v>204.14</v>
      </c>
      <c r="R1785" t="n">
        <v>25.52</v>
      </c>
      <c r="S1785" t="n">
        <v>17.37</v>
      </c>
      <c r="T1785" t="n">
        <v>1969.33</v>
      </c>
      <c r="U1785" t="n">
        <v>0.68</v>
      </c>
      <c r="V1785" t="n">
        <v>0.75</v>
      </c>
      <c r="W1785" t="n">
        <v>1.15</v>
      </c>
      <c r="X1785" t="n">
        <v>0.12</v>
      </c>
      <c r="Y1785" t="n">
        <v>1</v>
      </c>
      <c r="Z1785" t="n">
        <v>10</v>
      </c>
    </row>
    <row r="1786">
      <c r="A1786" t="n">
        <v>59</v>
      </c>
      <c r="B1786" t="n">
        <v>145</v>
      </c>
      <c r="C1786" t="inlineStr">
        <is>
          <t xml:space="preserve">CONCLUIDO	</t>
        </is>
      </c>
      <c r="D1786" t="n">
        <v>9.8611</v>
      </c>
      <c r="E1786" t="n">
        <v>10.14</v>
      </c>
      <c r="F1786" t="n">
        <v>6.81</v>
      </c>
      <c r="G1786" t="n">
        <v>58.41</v>
      </c>
      <c r="H1786" t="n">
        <v>0.89</v>
      </c>
      <c r="I1786" t="n">
        <v>7</v>
      </c>
      <c r="J1786" t="n">
        <v>316.29</v>
      </c>
      <c r="K1786" t="n">
        <v>61.2</v>
      </c>
      <c r="L1786" t="n">
        <v>15.75</v>
      </c>
      <c r="M1786" t="n">
        <v>5</v>
      </c>
      <c r="N1786" t="n">
        <v>94.34</v>
      </c>
      <c r="O1786" t="n">
        <v>39243.37</v>
      </c>
      <c r="P1786" t="n">
        <v>118.43</v>
      </c>
      <c r="Q1786" t="n">
        <v>204.14</v>
      </c>
      <c r="R1786" t="n">
        <v>25.64</v>
      </c>
      <c r="S1786" t="n">
        <v>17.37</v>
      </c>
      <c r="T1786" t="n">
        <v>2026.82</v>
      </c>
      <c r="U1786" t="n">
        <v>0.68</v>
      </c>
      <c r="V1786" t="n">
        <v>0.75</v>
      </c>
      <c r="W1786" t="n">
        <v>1.15</v>
      </c>
      <c r="X1786" t="n">
        <v>0.12</v>
      </c>
      <c r="Y1786" t="n">
        <v>1</v>
      </c>
      <c r="Z1786" t="n">
        <v>10</v>
      </c>
    </row>
    <row r="1787">
      <c r="A1787" t="n">
        <v>60</v>
      </c>
      <c r="B1787" t="n">
        <v>145</v>
      </c>
      <c r="C1787" t="inlineStr">
        <is>
          <t xml:space="preserve">CONCLUIDO	</t>
        </is>
      </c>
      <c r="D1787" t="n">
        <v>9.860900000000001</v>
      </c>
      <c r="E1787" t="n">
        <v>10.14</v>
      </c>
      <c r="F1787" t="n">
        <v>6.81</v>
      </c>
      <c r="G1787" t="n">
        <v>58.41</v>
      </c>
      <c r="H1787" t="n">
        <v>0.9</v>
      </c>
      <c r="I1787" t="n">
        <v>7</v>
      </c>
      <c r="J1787" t="n">
        <v>316.85</v>
      </c>
      <c r="K1787" t="n">
        <v>61.2</v>
      </c>
      <c r="L1787" t="n">
        <v>16</v>
      </c>
      <c r="M1787" t="n">
        <v>5</v>
      </c>
      <c r="N1787" t="n">
        <v>94.65000000000001</v>
      </c>
      <c r="O1787" t="n">
        <v>39312.13</v>
      </c>
      <c r="P1787" t="n">
        <v>118.34</v>
      </c>
      <c r="Q1787" t="n">
        <v>204.14</v>
      </c>
      <c r="R1787" t="n">
        <v>25.67</v>
      </c>
      <c r="S1787" t="n">
        <v>17.37</v>
      </c>
      <c r="T1787" t="n">
        <v>2042.19</v>
      </c>
      <c r="U1787" t="n">
        <v>0.68</v>
      </c>
      <c r="V1787" t="n">
        <v>0.75</v>
      </c>
      <c r="W1787" t="n">
        <v>1.15</v>
      </c>
      <c r="X1787" t="n">
        <v>0.12</v>
      </c>
      <c r="Y1787" t="n">
        <v>1</v>
      </c>
      <c r="Z1787" t="n">
        <v>10</v>
      </c>
    </row>
    <row r="1788">
      <c r="A1788" t="n">
        <v>61</v>
      </c>
      <c r="B1788" t="n">
        <v>145</v>
      </c>
      <c r="C1788" t="inlineStr">
        <is>
          <t xml:space="preserve">CONCLUIDO	</t>
        </is>
      </c>
      <c r="D1788" t="n">
        <v>9.8592</v>
      </c>
      <c r="E1788" t="n">
        <v>10.14</v>
      </c>
      <c r="F1788" t="n">
        <v>6.82</v>
      </c>
      <c r="G1788" t="n">
        <v>58.43</v>
      </c>
      <c r="H1788" t="n">
        <v>0.91</v>
      </c>
      <c r="I1788" t="n">
        <v>7</v>
      </c>
      <c r="J1788" t="n">
        <v>317.41</v>
      </c>
      <c r="K1788" t="n">
        <v>61.2</v>
      </c>
      <c r="L1788" t="n">
        <v>16.25</v>
      </c>
      <c r="M1788" t="n">
        <v>5</v>
      </c>
      <c r="N1788" t="n">
        <v>94.95999999999999</v>
      </c>
      <c r="O1788" t="n">
        <v>39381.03</v>
      </c>
      <c r="P1788" t="n">
        <v>118.25</v>
      </c>
      <c r="Q1788" t="n">
        <v>204.14</v>
      </c>
      <c r="R1788" t="n">
        <v>25.8</v>
      </c>
      <c r="S1788" t="n">
        <v>17.37</v>
      </c>
      <c r="T1788" t="n">
        <v>2106.93</v>
      </c>
      <c r="U1788" t="n">
        <v>0.67</v>
      </c>
      <c r="V1788" t="n">
        <v>0.75</v>
      </c>
      <c r="W1788" t="n">
        <v>1.15</v>
      </c>
      <c r="X1788" t="n">
        <v>0.12</v>
      </c>
      <c r="Y1788" t="n">
        <v>1</v>
      </c>
      <c r="Z1788" t="n">
        <v>10</v>
      </c>
    </row>
    <row r="1789">
      <c r="A1789" t="n">
        <v>62</v>
      </c>
      <c r="B1789" t="n">
        <v>145</v>
      </c>
      <c r="C1789" t="inlineStr">
        <is>
          <t xml:space="preserve">CONCLUIDO	</t>
        </is>
      </c>
      <c r="D1789" t="n">
        <v>9.859500000000001</v>
      </c>
      <c r="E1789" t="n">
        <v>10.14</v>
      </c>
      <c r="F1789" t="n">
        <v>6.82</v>
      </c>
      <c r="G1789" t="n">
        <v>58.42</v>
      </c>
      <c r="H1789" t="n">
        <v>0.92</v>
      </c>
      <c r="I1789" t="n">
        <v>7</v>
      </c>
      <c r="J1789" t="n">
        <v>317.97</v>
      </c>
      <c r="K1789" t="n">
        <v>61.2</v>
      </c>
      <c r="L1789" t="n">
        <v>16.5</v>
      </c>
      <c r="M1789" t="n">
        <v>5</v>
      </c>
      <c r="N1789" t="n">
        <v>95.27</v>
      </c>
      <c r="O1789" t="n">
        <v>39450.07</v>
      </c>
      <c r="P1789" t="n">
        <v>118.12</v>
      </c>
      <c r="Q1789" t="n">
        <v>204.15</v>
      </c>
      <c r="R1789" t="n">
        <v>25.66</v>
      </c>
      <c r="S1789" t="n">
        <v>17.37</v>
      </c>
      <c r="T1789" t="n">
        <v>2037.51</v>
      </c>
      <c r="U1789" t="n">
        <v>0.68</v>
      </c>
      <c r="V1789" t="n">
        <v>0.75</v>
      </c>
      <c r="W1789" t="n">
        <v>1.15</v>
      </c>
      <c r="X1789" t="n">
        <v>0.12</v>
      </c>
      <c r="Y1789" t="n">
        <v>1</v>
      </c>
      <c r="Z1789" t="n">
        <v>10</v>
      </c>
    </row>
    <row r="1790">
      <c r="A1790" t="n">
        <v>63</v>
      </c>
      <c r="B1790" t="n">
        <v>145</v>
      </c>
      <c r="C1790" t="inlineStr">
        <is>
          <t xml:space="preserve">CONCLUIDO	</t>
        </is>
      </c>
      <c r="D1790" t="n">
        <v>9.869</v>
      </c>
      <c r="E1790" t="n">
        <v>10.13</v>
      </c>
      <c r="F1790" t="n">
        <v>6.81</v>
      </c>
      <c r="G1790" t="n">
        <v>58.34</v>
      </c>
      <c r="H1790" t="n">
        <v>0.9399999999999999</v>
      </c>
      <c r="I1790" t="n">
        <v>7</v>
      </c>
      <c r="J1790" t="n">
        <v>318.53</v>
      </c>
      <c r="K1790" t="n">
        <v>61.2</v>
      </c>
      <c r="L1790" t="n">
        <v>16.75</v>
      </c>
      <c r="M1790" t="n">
        <v>5</v>
      </c>
      <c r="N1790" t="n">
        <v>95.58</v>
      </c>
      <c r="O1790" t="n">
        <v>39519.26</v>
      </c>
      <c r="P1790" t="n">
        <v>117.76</v>
      </c>
      <c r="Q1790" t="n">
        <v>204.16</v>
      </c>
      <c r="R1790" t="n">
        <v>25.41</v>
      </c>
      <c r="S1790" t="n">
        <v>17.37</v>
      </c>
      <c r="T1790" t="n">
        <v>1914.32</v>
      </c>
      <c r="U1790" t="n">
        <v>0.68</v>
      </c>
      <c r="V1790" t="n">
        <v>0.75</v>
      </c>
      <c r="W1790" t="n">
        <v>1.15</v>
      </c>
      <c r="X1790" t="n">
        <v>0.11</v>
      </c>
      <c r="Y1790" t="n">
        <v>1</v>
      </c>
      <c r="Z1790" t="n">
        <v>10</v>
      </c>
    </row>
    <row r="1791">
      <c r="A1791" t="n">
        <v>64</v>
      </c>
      <c r="B1791" t="n">
        <v>145</v>
      </c>
      <c r="C1791" t="inlineStr">
        <is>
          <t xml:space="preserve">CONCLUIDO	</t>
        </is>
      </c>
      <c r="D1791" t="n">
        <v>9.9406</v>
      </c>
      <c r="E1791" t="n">
        <v>10.06</v>
      </c>
      <c r="F1791" t="n">
        <v>6.79</v>
      </c>
      <c r="G1791" t="n">
        <v>67.87</v>
      </c>
      <c r="H1791" t="n">
        <v>0.95</v>
      </c>
      <c r="I1791" t="n">
        <v>6</v>
      </c>
      <c r="J1791" t="n">
        <v>319.09</v>
      </c>
      <c r="K1791" t="n">
        <v>61.2</v>
      </c>
      <c r="L1791" t="n">
        <v>17</v>
      </c>
      <c r="M1791" t="n">
        <v>4</v>
      </c>
      <c r="N1791" t="n">
        <v>95.89</v>
      </c>
      <c r="O1791" t="n">
        <v>39588.58</v>
      </c>
      <c r="P1791" t="n">
        <v>117.41</v>
      </c>
      <c r="Q1791" t="n">
        <v>204.14</v>
      </c>
      <c r="R1791" t="n">
        <v>24.72</v>
      </c>
      <c r="S1791" t="n">
        <v>17.37</v>
      </c>
      <c r="T1791" t="n">
        <v>1573.14</v>
      </c>
      <c r="U1791" t="n">
        <v>0.7</v>
      </c>
      <c r="V1791" t="n">
        <v>0.75</v>
      </c>
      <c r="W1791" t="n">
        <v>1.15</v>
      </c>
      <c r="X1791" t="n">
        <v>0.1</v>
      </c>
      <c r="Y1791" t="n">
        <v>1</v>
      </c>
      <c r="Z1791" t="n">
        <v>10</v>
      </c>
    </row>
    <row r="1792">
      <c r="A1792" t="n">
        <v>65</v>
      </c>
      <c r="B1792" t="n">
        <v>145</v>
      </c>
      <c r="C1792" t="inlineStr">
        <is>
          <t xml:space="preserve">CONCLUIDO	</t>
        </is>
      </c>
      <c r="D1792" t="n">
        <v>9.940099999999999</v>
      </c>
      <c r="E1792" t="n">
        <v>10.06</v>
      </c>
      <c r="F1792" t="n">
        <v>6.79</v>
      </c>
      <c r="G1792" t="n">
        <v>67.88</v>
      </c>
      <c r="H1792" t="n">
        <v>0.96</v>
      </c>
      <c r="I1792" t="n">
        <v>6</v>
      </c>
      <c r="J1792" t="n">
        <v>319.65</v>
      </c>
      <c r="K1792" t="n">
        <v>61.2</v>
      </c>
      <c r="L1792" t="n">
        <v>17.25</v>
      </c>
      <c r="M1792" t="n">
        <v>4</v>
      </c>
      <c r="N1792" t="n">
        <v>96.2</v>
      </c>
      <c r="O1792" t="n">
        <v>39658.05</v>
      </c>
      <c r="P1792" t="n">
        <v>117.52</v>
      </c>
      <c r="Q1792" t="n">
        <v>204.14</v>
      </c>
      <c r="R1792" t="n">
        <v>24.75</v>
      </c>
      <c r="S1792" t="n">
        <v>17.37</v>
      </c>
      <c r="T1792" t="n">
        <v>1588.52</v>
      </c>
      <c r="U1792" t="n">
        <v>0.7</v>
      </c>
      <c r="V1792" t="n">
        <v>0.75</v>
      </c>
      <c r="W1792" t="n">
        <v>1.15</v>
      </c>
      <c r="X1792" t="n">
        <v>0.1</v>
      </c>
      <c r="Y1792" t="n">
        <v>1</v>
      </c>
      <c r="Z1792" t="n">
        <v>10</v>
      </c>
    </row>
    <row r="1793">
      <c r="A1793" t="n">
        <v>66</v>
      </c>
      <c r="B1793" t="n">
        <v>145</v>
      </c>
      <c r="C1793" t="inlineStr">
        <is>
          <t xml:space="preserve">CONCLUIDO	</t>
        </is>
      </c>
      <c r="D1793" t="n">
        <v>9.9412</v>
      </c>
      <c r="E1793" t="n">
        <v>10.06</v>
      </c>
      <c r="F1793" t="n">
        <v>6.79</v>
      </c>
      <c r="G1793" t="n">
        <v>67.87</v>
      </c>
      <c r="H1793" t="n">
        <v>0.97</v>
      </c>
      <c r="I1793" t="n">
        <v>6</v>
      </c>
      <c r="J1793" t="n">
        <v>320.22</v>
      </c>
      <c r="K1793" t="n">
        <v>61.2</v>
      </c>
      <c r="L1793" t="n">
        <v>17.5</v>
      </c>
      <c r="M1793" t="n">
        <v>4</v>
      </c>
      <c r="N1793" t="n">
        <v>96.52</v>
      </c>
      <c r="O1793" t="n">
        <v>39727.66</v>
      </c>
      <c r="P1793" t="n">
        <v>117.52</v>
      </c>
      <c r="Q1793" t="n">
        <v>204.15</v>
      </c>
      <c r="R1793" t="n">
        <v>24.86</v>
      </c>
      <c r="S1793" t="n">
        <v>17.37</v>
      </c>
      <c r="T1793" t="n">
        <v>1641.91</v>
      </c>
      <c r="U1793" t="n">
        <v>0.7</v>
      </c>
      <c r="V1793" t="n">
        <v>0.75</v>
      </c>
      <c r="W1793" t="n">
        <v>1.14</v>
      </c>
      <c r="X1793" t="n">
        <v>0.1</v>
      </c>
      <c r="Y1793" t="n">
        <v>1</v>
      </c>
      <c r="Z1793" t="n">
        <v>10</v>
      </c>
    </row>
    <row r="1794">
      <c r="A1794" t="n">
        <v>67</v>
      </c>
      <c r="B1794" t="n">
        <v>145</v>
      </c>
      <c r="C1794" t="inlineStr">
        <is>
          <t xml:space="preserve">CONCLUIDO	</t>
        </is>
      </c>
      <c r="D1794" t="n">
        <v>9.941700000000001</v>
      </c>
      <c r="E1794" t="n">
        <v>10.06</v>
      </c>
      <c r="F1794" t="n">
        <v>6.79</v>
      </c>
      <c r="G1794" t="n">
        <v>67.86</v>
      </c>
      <c r="H1794" t="n">
        <v>0.99</v>
      </c>
      <c r="I1794" t="n">
        <v>6</v>
      </c>
      <c r="J1794" t="n">
        <v>320.78</v>
      </c>
      <c r="K1794" t="n">
        <v>61.2</v>
      </c>
      <c r="L1794" t="n">
        <v>17.75</v>
      </c>
      <c r="M1794" t="n">
        <v>4</v>
      </c>
      <c r="N1794" t="n">
        <v>96.83</v>
      </c>
      <c r="O1794" t="n">
        <v>39797.41</v>
      </c>
      <c r="P1794" t="n">
        <v>117.68</v>
      </c>
      <c r="Q1794" t="n">
        <v>204.14</v>
      </c>
      <c r="R1794" t="n">
        <v>24.76</v>
      </c>
      <c r="S1794" t="n">
        <v>17.37</v>
      </c>
      <c r="T1794" t="n">
        <v>1594.5</v>
      </c>
      <c r="U1794" t="n">
        <v>0.7</v>
      </c>
      <c r="V1794" t="n">
        <v>0.75</v>
      </c>
      <c r="W1794" t="n">
        <v>1.15</v>
      </c>
      <c r="X1794" t="n">
        <v>0.09</v>
      </c>
      <c r="Y1794" t="n">
        <v>1</v>
      </c>
      <c r="Z1794" t="n">
        <v>10</v>
      </c>
    </row>
    <row r="1795">
      <c r="A1795" t="n">
        <v>68</v>
      </c>
      <c r="B1795" t="n">
        <v>145</v>
      </c>
      <c r="C1795" t="inlineStr">
        <is>
          <t xml:space="preserve">CONCLUIDO	</t>
        </is>
      </c>
      <c r="D1795" t="n">
        <v>9.939500000000001</v>
      </c>
      <c r="E1795" t="n">
        <v>10.06</v>
      </c>
      <c r="F1795" t="n">
        <v>6.79</v>
      </c>
      <c r="G1795" t="n">
        <v>67.88</v>
      </c>
      <c r="H1795" t="n">
        <v>1</v>
      </c>
      <c r="I1795" t="n">
        <v>6</v>
      </c>
      <c r="J1795" t="n">
        <v>321.35</v>
      </c>
      <c r="K1795" t="n">
        <v>61.2</v>
      </c>
      <c r="L1795" t="n">
        <v>18</v>
      </c>
      <c r="M1795" t="n">
        <v>4</v>
      </c>
      <c r="N1795" t="n">
        <v>97.15000000000001</v>
      </c>
      <c r="O1795" t="n">
        <v>39867.32</v>
      </c>
      <c r="P1795" t="n">
        <v>117.76</v>
      </c>
      <c r="Q1795" t="n">
        <v>204.14</v>
      </c>
      <c r="R1795" t="n">
        <v>24.98</v>
      </c>
      <c r="S1795" t="n">
        <v>17.37</v>
      </c>
      <c r="T1795" t="n">
        <v>1702.16</v>
      </c>
      <c r="U1795" t="n">
        <v>0.7</v>
      </c>
      <c r="V1795" t="n">
        <v>0.75</v>
      </c>
      <c r="W1795" t="n">
        <v>1.14</v>
      </c>
      <c r="X1795" t="n">
        <v>0.1</v>
      </c>
      <c r="Y1795" t="n">
        <v>1</v>
      </c>
      <c r="Z1795" t="n">
        <v>10</v>
      </c>
    </row>
    <row r="1796">
      <c r="A1796" t="n">
        <v>69</v>
      </c>
      <c r="B1796" t="n">
        <v>145</v>
      </c>
      <c r="C1796" t="inlineStr">
        <is>
          <t xml:space="preserve">CONCLUIDO	</t>
        </is>
      </c>
      <c r="D1796" t="n">
        <v>9.9412</v>
      </c>
      <c r="E1796" t="n">
        <v>10.06</v>
      </c>
      <c r="F1796" t="n">
        <v>6.79</v>
      </c>
      <c r="G1796" t="n">
        <v>67.87</v>
      </c>
      <c r="H1796" t="n">
        <v>1.01</v>
      </c>
      <c r="I1796" t="n">
        <v>6</v>
      </c>
      <c r="J1796" t="n">
        <v>321.92</v>
      </c>
      <c r="K1796" t="n">
        <v>61.2</v>
      </c>
      <c r="L1796" t="n">
        <v>18.25</v>
      </c>
      <c r="M1796" t="n">
        <v>4</v>
      </c>
      <c r="N1796" t="n">
        <v>97.47</v>
      </c>
      <c r="O1796" t="n">
        <v>39937.36</v>
      </c>
      <c r="P1796" t="n">
        <v>117.76</v>
      </c>
      <c r="Q1796" t="n">
        <v>204.14</v>
      </c>
      <c r="R1796" t="n">
        <v>24.74</v>
      </c>
      <c r="S1796" t="n">
        <v>17.37</v>
      </c>
      <c r="T1796" t="n">
        <v>1579.96</v>
      </c>
      <c r="U1796" t="n">
        <v>0.7</v>
      </c>
      <c r="V1796" t="n">
        <v>0.75</v>
      </c>
      <c r="W1796" t="n">
        <v>1.15</v>
      </c>
      <c r="X1796" t="n">
        <v>0.1</v>
      </c>
      <c r="Y1796" t="n">
        <v>1</v>
      </c>
      <c r="Z1796" t="n">
        <v>10</v>
      </c>
    </row>
    <row r="1797">
      <c r="A1797" t="n">
        <v>70</v>
      </c>
      <c r="B1797" t="n">
        <v>145</v>
      </c>
      <c r="C1797" t="inlineStr">
        <is>
          <t xml:space="preserve">CONCLUIDO	</t>
        </is>
      </c>
      <c r="D1797" t="n">
        <v>9.946899999999999</v>
      </c>
      <c r="E1797" t="n">
        <v>10.05</v>
      </c>
      <c r="F1797" t="n">
        <v>6.78</v>
      </c>
      <c r="G1797" t="n">
        <v>67.81</v>
      </c>
      <c r="H1797" t="n">
        <v>1.02</v>
      </c>
      <c r="I1797" t="n">
        <v>6</v>
      </c>
      <c r="J1797" t="n">
        <v>322.49</v>
      </c>
      <c r="K1797" t="n">
        <v>61.2</v>
      </c>
      <c r="L1797" t="n">
        <v>18.5</v>
      </c>
      <c r="M1797" t="n">
        <v>4</v>
      </c>
      <c r="N1797" t="n">
        <v>97.79000000000001</v>
      </c>
      <c r="O1797" t="n">
        <v>40007.56</v>
      </c>
      <c r="P1797" t="n">
        <v>117.66</v>
      </c>
      <c r="Q1797" t="n">
        <v>204.14</v>
      </c>
      <c r="R1797" t="n">
        <v>24.6</v>
      </c>
      <c r="S1797" t="n">
        <v>17.37</v>
      </c>
      <c r="T1797" t="n">
        <v>1513.72</v>
      </c>
      <c r="U1797" t="n">
        <v>0.71</v>
      </c>
      <c r="V1797" t="n">
        <v>0.75</v>
      </c>
      <c r="W1797" t="n">
        <v>1.15</v>
      </c>
      <c r="X1797" t="n">
        <v>0.09</v>
      </c>
      <c r="Y1797" t="n">
        <v>1</v>
      </c>
      <c r="Z1797" t="n">
        <v>10</v>
      </c>
    </row>
    <row r="1798">
      <c r="A1798" t="n">
        <v>71</v>
      </c>
      <c r="B1798" t="n">
        <v>145</v>
      </c>
      <c r="C1798" t="inlineStr">
        <is>
          <t xml:space="preserve">CONCLUIDO	</t>
        </is>
      </c>
      <c r="D1798" t="n">
        <v>9.945</v>
      </c>
      <c r="E1798" t="n">
        <v>10.06</v>
      </c>
      <c r="F1798" t="n">
        <v>6.78</v>
      </c>
      <c r="G1798" t="n">
        <v>67.83</v>
      </c>
      <c r="H1798" t="n">
        <v>1.03</v>
      </c>
      <c r="I1798" t="n">
        <v>6</v>
      </c>
      <c r="J1798" t="n">
        <v>323.06</v>
      </c>
      <c r="K1798" t="n">
        <v>61.2</v>
      </c>
      <c r="L1798" t="n">
        <v>18.75</v>
      </c>
      <c r="M1798" t="n">
        <v>4</v>
      </c>
      <c r="N1798" t="n">
        <v>98.11</v>
      </c>
      <c r="O1798" t="n">
        <v>40077.9</v>
      </c>
      <c r="P1798" t="n">
        <v>117.51</v>
      </c>
      <c r="Q1798" t="n">
        <v>204.14</v>
      </c>
      <c r="R1798" t="n">
        <v>24.64</v>
      </c>
      <c r="S1798" t="n">
        <v>17.37</v>
      </c>
      <c r="T1798" t="n">
        <v>1534.34</v>
      </c>
      <c r="U1798" t="n">
        <v>0.7</v>
      </c>
      <c r="V1798" t="n">
        <v>0.75</v>
      </c>
      <c r="W1798" t="n">
        <v>1.15</v>
      </c>
      <c r="X1798" t="n">
        <v>0.09</v>
      </c>
      <c r="Y1798" t="n">
        <v>1</v>
      </c>
      <c r="Z1798" t="n">
        <v>10</v>
      </c>
    </row>
    <row r="1799">
      <c r="A1799" t="n">
        <v>72</v>
      </c>
      <c r="B1799" t="n">
        <v>145</v>
      </c>
      <c r="C1799" t="inlineStr">
        <is>
          <t xml:space="preserve">CONCLUIDO	</t>
        </is>
      </c>
      <c r="D1799" t="n">
        <v>9.945</v>
      </c>
      <c r="E1799" t="n">
        <v>10.06</v>
      </c>
      <c r="F1799" t="n">
        <v>6.78</v>
      </c>
      <c r="G1799" t="n">
        <v>67.83</v>
      </c>
      <c r="H1799" t="n">
        <v>1.05</v>
      </c>
      <c r="I1799" t="n">
        <v>6</v>
      </c>
      <c r="J1799" t="n">
        <v>323.63</v>
      </c>
      <c r="K1799" t="n">
        <v>61.2</v>
      </c>
      <c r="L1799" t="n">
        <v>19</v>
      </c>
      <c r="M1799" t="n">
        <v>4</v>
      </c>
      <c r="N1799" t="n">
        <v>98.43000000000001</v>
      </c>
      <c r="O1799" t="n">
        <v>40148.52</v>
      </c>
      <c r="P1799" t="n">
        <v>117.49</v>
      </c>
      <c r="Q1799" t="n">
        <v>204.14</v>
      </c>
      <c r="R1799" t="n">
        <v>24.76</v>
      </c>
      <c r="S1799" t="n">
        <v>17.37</v>
      </c>
      <c r="T1799" t="n">
        <v>1593.7</v>
      </c>
      <c r="U1799" t="n">
        <v>0.7</v>
      </c>
      <c r="V1799" t="n">
        <v>0.75</v>
      </c>
      <c r="W1799" t="n">
        <v>1.14</v>
      </c>
      <c r="X1799" t="n">
        <v>0.09</v>
      </c>
      <c r="Y1799" t="n">
        <v>1</v>
      </c>
      <c r="Z1799" t="n">
        <v>10</v>
      </c>
    </row>
    <row r="1800">
      <c r="A1800" t="n">
        <v>73</v>
      </c>
      <c r="B1800" t="n">
        <v>145</v>
      </c>
      <c r="C1800" t="inlineStr">
        <is>
          <t xml:space="preserve">CONCLUIDO	</t>
        </is>
      </c>
      <c r="D1800" t="n">
        <v>9.932700000000001</v>
      </c>
      <c r="E1800" t="n">
        <v>10.07</v>
      </c>
      <c r="F1800" t="n">
        <v>6.8</v>
      </c>
      <c r="G1800" t="n">
        <v>67.95</v>
      </c>
      <c r="H1800" t="n">
        <v>1.06</v>
      </c>
      <c r="I1800" t="n">
        <v>6</v>
      </c>
      <c r="J1800" t="n">
        <v>324.2</v>
      </c>
      <c r="K1800" t="n">
        <v>61.2</v>
      </c>
      <c r="L1800" t="n">
        <v>19.25</v>
      </c>
      <c r="M1800" t="n">
        <v>4</v>
      </c>
      <c r="N1800" t="n">
        <v>98.75</v>
      </c>
      <c r="O1800" t="n">
        <v>40219.17</v>
      </c>
      <c r="P1800" t="n">
        <v>117.68</v>
      </c>
      <c r="Q1800" t="n">
        <v>204.14</v>
      </c>
      <c r="R1800" t="n">
        <v>25.06</v>
      </c>
      <c r="S1800" t="n">
        <v>17.37</v>
      </c>
      <c r="T1800" t="n">
        <v>1743.32</v>
      </c>
      <c r="U1800" t="n">
        <v>0.6899999999999999</v>
      </c>
      <c r="V1800" t="n">
        <v>0.75</v>
      </c>
      <c r="W1800" t="n">
        <v>1.15</v>
      </c>
      <c r="X1800" t="n">
        <v>0.1</v>
      </c>
      <c r="Y1800" t="n">
        <v>1</v>
      </c>
      <c r="Z1800" t="n">
        <v>10</v>
      </c>
    </row>
    <row r="1801">
      <c r="A1801" t="n">
        <v>74</v>
      </c>
      <c r="B1801" t="n">
        <v>145</v>
      </c>
      <c r="C1801" t="inlineStr">
        <is>
          <t xml:space="preserve">CONCLUIDO	</t>
        </is>
      </c>
      <c r="D1801" t="n">
        <v>9.933999999999999</v>
      </c>
      <c r="E1801" t="n">
        <v>10.07</v>
      </c>
      <c r="F1801" t="n">
        <v>6.79</v>
      </c>
      <c r="G1801" t="n">
        <v>67.94</v>
      </c>
      <c r="H1801" t="n">
        <v>1.07</v>
      </c>
      <c r="I1801" t="n">
        <v>6</v>
      </c>
      <c r="J1801" t="n">
        <v>324.78</v>
      </c>
      <c r="K1801" t="n">
        <v>61.2</v>
      </c>
      <c r="L1801" t="n">
        <v>19.5</v>
      </c>
      <c r="M1801" t="n">
        <v>4</v>
      </c>
      <c r="N1801" t="n">
        <v>99.08</v>
      </c>
      <c r="O1801" t="n">
        <v>40289.97</v>
      </c>
      <c r="P1801" t="n">
        <v>117.52</v>
      </c>
      <c r="Q1801" t="n">
        <v>204.15</v>
      </c>
      <c r="R1801" t="n">
        <v>25.06</v>
      </c>
      <c r="S1801" t="n">
        <v>17.37</v>
      </c>
      <c r="T1801" t="n">
        <v>1744.25</v>
      </c>
      <c r="U1801" t="n">
        <v>0.6899999999999999</v>
      </c>
      <c r="V1801" t="n">
        <v>0.75</v>
      </c>
      <c r="W1801" t="n">
        <v>1.14</v>
      </c>
      <c r="X1801" t="n">
        <v>0.1</v>
      </c>
      <c r="Y1801" t="n">
        <v>1</v>
      </c>
      <c r="Z1801" t="n">
        <v>10</v>
      </c>
    </row>
    <row r="1802">
      <c r="A1802" t="n">
        <v>75</v>
      </c>
      <c r="B1802" t="n">
        <v>145</v>
      </c>
      <c r="C1802" t="inlineStr">
        <is>
          <t xml:space="preserve">CONCLUIDO	</t>
        </is>
      </c>
      <c r="D1802" t="n">
        <v>9.9406</v>
      </c>
      <c r="E1802" t="n">
        <v>10.06</v>
      </c>
      <c r="F1802" t="n">
        <v>6.79</v>
      </c>
      <c r="G1802" t="n">
        <v>67.87</v>
      </c>
      <c r="H1802" t="n">
        <v>1.08</v>
      </c>
      <c r="I1802" t="n">
        <v>6</v>
      </c>
      <c r="J1802" t="n">
        <v>325.35</v>
      </c>
      <c r="K1802" t="n">
        <v>61.2</v>
      </c>
      <c r="L1802" t="n">
        <v>19.75</v>
      </c>
      <c r="M1802" t="n">
        <v>4</v>
      </c>
      <c r="N1802" t="n">
        <v>99.40000000000001</v>
      </c>
      <c r="O1802" t="n">
        <v>40360.92</v>
      </c>
      <c r="P1802" t="n">
        <v>117.26</v>
      </c>
      <c r="Q1802" t="n">
        <v>204.18</v>
      </c>
      <c r="R1802" t="n">
        <v>24.85</v>
      </c>
      <c r="S1802" t="n">
        <v>17.37</v>
      </c>
      <c r="T1802" t="n">
        <v>1639.42</v>
      </c>
      <c r="U1802" t="n">
        <v>0.7</v>
      </c>
      <c r="V1802" t="n">
        <v>0.75</v>
      </c>
      <c r="W1802" t="n">
        <v>1.14</v>
      </c>
      <c r="X1802" t="n">
        <v>0.1</v>
      </c>
      <c r="Y1802" t="n">
        <v>1</v>
      </c>
      <c r="Z1802" t="n">
        <v>10</v>
      </c>
    </row>
    <row r="1803">
      <c r="A1803" t="n">
        <v>76</v>
      </c>
      <c r="B1803" t="n">
        <v>145</v>
      </c>
      <c r="C1803" t="inlineStr">
        <is>
          <t xml:space="preserve">CONCLUIDO	</t>
        </is>
      </c>
      <c r="D1803" t="n">
        <v>9.9437</v>
      </c>
      <c r="E1803" t="n">
        <v>10.06</v>
      </c>
      <c r="F1803" t="n">
        <v>6.78</v>
      </c>
      <c r="G1803" t="n">
        <v>67.84</v>
      </c>
      <c r="H1803" t="n">
        <v>1.09</v>
      </c>
      <c r="I1803" t="n">
        <v>6</v>
      </c>
      <c r="J1803" t="n">
        <v>325.93</v>
      </c>
      <c r="K1803" t="n">
        <v>61.2</v>
      </c>
      <c r="L1803" t="n">
        <v>20</v>
      </c>
      <c r="M1803" t="n">
        <v>4</v>
      </c>
      <c r="N1803" t="n">
        <v>99.73</v>
      </c>
      <c r="O1803" t="n">
        <v>40432.03</v>
      </c>
      <c r="P1803" t="n">
        <v>117.16</v>
      </c>
      <c r="Q1803" t="n">
        <v>204.18</v>
      </c>
      <c r="R1803" t="n">
        <v>24.82</v>
      </c>
      <c r="S1803" t="n">
        <v>17.37</v>
      </c>
      <c r="T1803" t="n">
        <v>1622.54</v>
      </c>
      <c r="U1803" t="n">
        <v>0.7</v>
      </c>
      <c r="V1803" t="n">
        <v>0.75</v>
      </c>
      <c r="W1803" t="n">
        <v>1.14</v>
      </c>
      <c r="X1803" t="n">
        <v>0.09</v>
      </c>
      <c r="Y1803" t="n">
        <v>1</v>
      </c>
      <c r="Z1803" t="n">
        <v>10</v>
      </c>
    </row>
    <row r="1804">
      <c r="A1804" t="n">
        <v>77</v>
      </c>
      <c r="B1804" t="n">
        <v>145</v>
      </c>
      <c r="C1804" t="inlineStr">
        <is>
          <t xml:space="preserve">CONCLUIDO	</t>
        </is>
      </c>
      <c r="D1804" t="n">
        <v>9.9437</v>
      </c>
      <c r="E1804" t="n">
        <v>10.06</v>
      </c>
      <c r="F1804" t="n">
        <v>6.78</v>
      </c>
      <c r="G1804" t="n">
        <v>67.84</v>
      </c>
      <c r="H1804" t="n">
        <v>1.11</v>
      </c>
      <c r="I1804" t="n">
        <v>6</v>
      </c>
      <c r="J1804" t="n">
        <v>326.51</v>
      </c>
      <c r="K1804" t="n">
        <v>61.2</v>
      </c>
      <c r="L1804" t="n">
        <v>20.25</v>
      </c>
      <c r="M1804" t="n">
        <v>4</v>
      </c>
      <c r="N1804" t="n">
        <v>100.06</v>
      </c>
      <c r="O1804" t="n">
        <v>40503.29</v>
      </c>
      <c r="P1804" t="n">
        <v>117.18</v>
      </c>
      <c r="Q1804" t="n">
        <v>204.15</v>
      </c>
      <c r="R1804" t="n">
        <v>24.75</v>
      </c>
      <c r="S1804" t="n">
        <v>17.37</v>
      </c>
      <c r="T1804" t="n">
        <v>1587.54</v>
      </c>
      <c r="U1804" t="n">
        <v>0.7</v>
      </c>
      <c r="V1804" t="n">
        <v>0.75</v>
      </c>
      <c r="W1804" t="n">
        <v>1.14</v>
      </c>
      <c r="X1804" t="n">
        <v>0.09</v>
      </c>
      <c r="Y1804" t="n">
        <v>1</v>
      </c>
      <c r="Z1804" t="n">
        <v>10</v>
      </c>
    </row>
    <row r="1805">
      <c r="A1805" t="n">
        <v>78</v>
      </c>
      <c r="B1805" t="n">
        <v>145</v>
      </c>
      <c r="C1805" t="inlineStr">
        <is>
          <t xml:space="preserve">CONCLUIDO	</t>
        </is>
      </c>
      <c r="D1805" t="n">
        <v>9.936500000000001</v>
      </c>
      <c r="E1805" t="n">
        <v>10.06</v>
      </c>
      <c r="F1805" t="n">
        <v>6.79</v>
      </c>
      <c r="G1805" t="n">
        <v>67.91</v>
      </c>
      <c r="H1805" t="n">
        <v>1.12</v>
      </c>
      <c r="I1805" t="n">
        <v>6</v>
      </c>
      <c r="J1805" t="n">
        <v>327.08</v>
      </c>
      <c r="K1805" t="n">
        <v>61.2</v>
      </c>
      <c r="L1805" t="n">
        <v>20.5</v>
      </c>
      <c r="M1805" t="n">
        <v>4</v>
      </c>
      <c r="N1805" t="n">
        <v>100.39</v>
      </c>
      <c r="O1805" t="n">
        <v>40574.7</v>
      </c>
      <c r="P1805" t="n">
        <v>117.12</v>
      </c>
      <c r="Q1805" t="n">
        <v>204.14</v>
      </c>
      <c r="R1805" t="n">
        <v>24.99</v>
      </c>
      <c r="S1805" t="n">
        <v>17.37</v>
      </c>
      <c r="T1805" t="n">
        <v>1704.9</v>
      </c>
      <c r="U1805" t="n">
        <v>0.7</v>
      </c>
      <c r="V1805" t="n">
        <v>0.75</v>
      </c>
      <c r="W1805" t="n">
        <v>1.15</v>
      </c>
      <c r="X1805" t="n">
        <v>0.1</v>
      </c>
      <c r="Y1805" t="n">
        <v>1</v>
      </c>
      <c r="Z1805" t="n">
        <v>10</v>
      </c>
    </row>
    <row r="1806">
      <c r="A1806" t="n">
        <v>79</v>
      </c>
      <c r="B1806" t="n">
        <v>145</v>
      </c>
      <c r="C1806" t="inlineStr">
        <is>
          <t xml:space="preserve">CONCLUIDO	</t>
        </is>
      </c>
      <c r="D1806" t="n">
        <v>9.9376</v>
      </c>
      <c r="E1806" t="n">
        <v>10.06</v>
      </c>
      <c r="F1806" t="n">
        <v>6.79</v>
      </c>
      <c r="G1806" t="n">
        <v>67.90000000000001</v>
      </c>
      <c r="H1806" t="n">
        <v>1.13</v>
      </c>
      <c r="I1806" t="n">
        <v>6</v>
      </c>
      <c r="J1806" t="n">
        <v>327.66</v>
      </c>
      <c r="K1806" t="n">
        <v>61.2</v>
      </c>
      <c r="L1806" t="n">
        <v>20.75</v>
      </c>
      <c r="M1806" t="n">
        <v>4</v>
      </c>
      <c r="N1806" t="n">
        <v>100.72</v>
      </c>
      <c r="O1806" t="n">
        <v>40646.27</v>
      </c>
      <c r="P1806" t="n">
        <v>116.77</v>
      </c>
      <c r="Q1806" t="n">
        <v>204.15</v>
      </c>
      <c r="R1806" t="n">
        <v>24.97</v>
      </c>
      <c r="S1806" t="n">
        <v>17.37</v>
      </c>
      <c r="T1806" t="n">
        <v>1696.28</v>
      </c>
      <c r="U1806" t="n">
        <v>0.7</v>
      </c>
      <c r="V1806" t="n">
        <v>0.75</v>
      </c>
      <c r="W1806" t="n">
        <v>1.14</v>
      </c>
      <c r="X1806" t="n">
        <v>0.1</v>
      </c>
      <c r="Y1806" t="n">
        <v>1</v>
      </c>
      <c r="Z1806" t="n">
        <v>10</v>
      </c>
    </row>
    <row r="1807">
      <c r="A1807" t="n">
        <v>80</v>
      </c>
      <c r="B1807" t="n">
        <v>145</v>
      </c>
      <c r="C1807" t="inlineStr">
        <is>
          <t xml:space="preserve">CONCLUIDO	</t>
        </is>
      </c>
      <c r="D1807" t="n">
        <v>10.0125</v>
      </c>
      <c r="E1807" t="n">
        <v>9.99</v>
      </c>
      <c r="F1807" t="n">
        <v>6.77</v>
      </c>
      <c r="G1807" t="n">
        <v>81.23</v>
      </c>
      <c r="H1807" t="n">
        <v>1.14</v>
      </c>
      <c r="I1807" t="n">
        <v>5</v>
      </c>
      <c r="J1807" t="n">
        <v>328.25</v>
      </c>
      <c r="K1807" t="n">
        <v>61.2</v>
      </c>
      <c r="L1807" t="n">
        <v>21</v>
      </c>
      <c r="M1807" t="n">
        <v>3</v>
      </c>
      <c r="N1807" t="n">
        <v>101.05</v>
      </c>
      <c r="O1807" t="n">
        <v>40718</v>
      </c>
      <c r="P1807" t="n">
        <v>116.3</v>
      </c>
      <c r="Q1807" t="n">
        <v>204.14</v>
      </c>
      <c r="R1807" t="n">
        <v>24.3</v>
      </c>
      <c r="S1807" t="n">
        <v>17.37</v>
      </c>
      <c r="T1807" t="n">
        <v>1366.24</v>
      </c>
      <c r="U1807" t="n">
        <v>0.72</v>
      </c>
      <c r="V1807" t="n">
        <v>0.75</v>
      </c>
      <c r="W1807" t="n">
        <v>1.14</v>
      </c>
      <c r="X1807" t="n">
        <v>0.08</v>
      </c>
      <c r="Y1807" t="n">
        <v>1</v>
      </c>
      <c r="Z1807" t="n">
        <v>10</v>
      </c>
    </row>
    <row r="1808">
      <c r="A1808" t="n">
        <v>81</v>
      </c>
      <c r="B1808" t="n">
        <v>145</v>
      </c>
      <c r="C1808" t="inlineStr">
        <is>
          <t xml:space="preserve">CONCLUIDO	</t>
        </is>
      </c>
      <c r="D1808" t="n">
        <v>10.0083</v>
      </c>
      <c r="E1808" t="n">
        <v>9.99</v>
      </c>
      <c r="F1808" t="n">
        <v>6.77</v>
      </c>
      <c r="G1808" t="n">
        <v>81.28</v>
      </c>
      <c r="H1808" t="n">
        <v>1.15</v>
      </c>
      <c r="I1808" t="n">
        <v>5</v>
      </c>
      <c r="J1808" t="n">
        <v>328.83</v>
      </c>
      <c r="K1808" t="n">
        <v>61.2</v>
      </c>
      <c r="L1808" t="n">
        <v>21.25</v>
      </c>
      <c r="M1808" t="n">
        <v>3</v>
      </c>
      <c r="N1808" t="n">
        <v>101.38</v>
      </c>
      <c r="O1808" t="n">
        <v>40789.89</v>
      </c>
      <c r="P1808" t="n">
        <v>116.69</v>
      </c>
      <c r="Q1808" t="n">
        <v>204.14</v>
      </c>
      <c r="R1808" t="n">
        <v>24.38</v>
      </c>
      <c r="S1808" t="n">
        <v>17.37</v>
      </c>
      <c r="T1808" t="n">
        <v>1408.58</v>
      </c>
      <c r="U1808" t="n">
        <v>0.71</v>
      </c>
      <c r="V1808" t="n">
        <v>0.75</v>
      </c>
      <c r="W1808" t="n">
        <v>1.14</v>
      </c>
      <c r="X1808" t="n">
        <v>0.08</v>
      </c>
      <c r="Y1808" t="n">
        <v>1</v>
      </c>
      <c r="Z1808" t="n">
        <v>10</v>
      </c>
    </row>
    <row r="1809">
      <c r="A1809" t="n">
        <v>82</v>
      </c>
      <c r="B1809" t="n">
        <v>145</v>
      </c>
      <c r="C1809" t="inlineStr">
        <is>
          <t xml:space="preserve">CONCLUIDO	</t>
        </is>
      </c>
      <c r="D1809" t="n">
        <v>10.0033</v>
      </c>
      <c r="E1809" t="n">
        <v>10</v>
      </c>
      <c r="F1809" t="n">
        <v>6.78</v>
      </c>
      <c r="G1809" t="n">
        <v>81.34</v>
      </c>
      <c r="H1809" t="n">
        <v>1.16</v>
      </c>
      <c r="I1809" t="n">
        <v>5</v>
      </c>
      <c r="J1809" t="n">
        <v>329.41</v>
      </c>
      <c r="K1809" t="n">
        <v>61.2</v>
      </c>
      <c r="L1809" t="n">
        <v>21.5</v>
      </c>
      <c r="M1809" t="n">
        <v>3</v>
      </c>
      <c r="N1809" t="n">
        <v>101.71</v>
      </c>
      <c r="O1809" t="n">
        <v>40861.93</v>
      </c>
      <c r="P1809" t="n">
        <v>116.96</v>
      </c>
      <c r="Q1809" t="n">
        <v>204.14</v>
      </c>
      <c r="R1809" t="n">
        <v>24.58</v>
      </c>
      <c r="S1809" t="n">
        <v>17.37</v>
      </c>
      <c r="T1809" t="n">
        <v>1506.98</v>
      </c>
      <c r="U1809" t="n">
        <v>0.71</v>
      </c>
      <c r="V1809" t="n">
        <v>0.75</v>
      </c>
      <c r="W1809" t="n">
        <v>1.14</v>
      </c>
      <c r="X1809" t="n">
        <v>0.09</v>
      </c>
      <c r="Y1809" t="n">
        <v>1</v>
      </c>
      <c r="Z1809" t="n">
        <v>10</v>
      </c>
    </row>
    <row r="1810">
      <c r="A1810" t="n">
        <v>83</v>
      </c>
      <c r="B1810" t="n">
        <v>145</v>
      </c>
      <c r="C1810" t="inlineStr">
        <is>
          <t xml:space="preserve">CONCLUIDO	</t>
        </is>
      </c>
      <c r="D1810" t="n">
        <v>10.0097</v>
      </c>
      <c r="E1810" t="n">
        <v>9.99</v>
      </c>
      <c r="F1810" t="n">
        <v>6.77</v>
      </c>
      <c r="G1810" t="n">
        <v>81.26000000000001</v>
      </c>
      <c r="H1810" t="n">
        <v>1.17</v>
      </c>
      <c r="I1810" t="n">
        <v>5</v>
      </c>
      <c r="J1810" t="n">
        <v>330</v>
      </c>
      <c r="K1810" t="n">
        <v>61.2</v>
      </c>
      <c r="L1810" t="n">
        <v>21.75</v>
      </c>
      <c r="M1810" t="n">
        <v>3</v>
      </c>
      <c r="N1810" t="n">
        <v>102.05</v>
      </c>
      <c r="O1810" t="n">
        <v>40934.14</v>
      </c>
      <c r="P1810" t="n">
        <v>116.96</v>
      </c>
      <c r="Q1810" t="n">
        <v>204.14</v>
      </c>
      <c r="R1810" t="n">
        <v>24.41</v>
      </c>
      <c r="S1810" t="n">
        <v>17.37</v>
      </c>
      <c r="T1810" t="n">
        <v>1423.7</v>
      </c>
      <c r="U1810" t="n">
        <v>0.71</v>
      </c>
      <c r="V1810" t="n">
        <v>0.75</v>
      </c>
      <c r="W1810" t="n">
        <v>1.14</v>
      </c>
      <c r="X1810" t="n">
        <v>0.08</v>
      </c>
      <c r="Y1810" t="n">
        <v>1</v>
      </c>
      <c r="Z1810" t="n">
        <v>10</v>
      </c>
    </row>
    <row r="1811">
      <c r="A1811" t="n">
        <v>84</v>
      </c>
      <c r="B1811" t="n">
        <v>145</v>
      </c>
      <c r="C1811" t="inlineStr">
        <is>
          <t xml:space="preserve">CONCLUIDO	</t>
        </is>
      </c>
      <c r="D1811" t="n">
        <v>10.0092</v>
      </c>
      <c r="E1811" t="n">
        <v>9.99</v>
      </c>
      <c r="F1811" t="n">
        <v>6.77</v>
      </c>
      <c r="G1811" t="n">
        <v>81.27</v>
      </c>
      <c r="H1811" t="n">
        <v>1.19</v>
      </c>
      <c r="I1811" t="n">
        <v>5</v>
      </c>
      <c r="J1811" t="n">
        <v>330.59</v>
      </c>
      <c r="K1811" t="n">
        <v>61.2</v>
      </c>
      <c r="L1811" t="n">
        <v>22</v>
      </c>
      <c r="M1811" t="n">
        <v>3</v>
      </c>
      <c r="N1811" t="n">
        <v>102.39</v>
      </c>
      <c r="O1811" t="n">
        <v>41006.51</v>
      </c>
      <c r="P1811" t="n">
        <v>117.14</v>
      </c>
      <c r="Q1811" t="n">
        <v>204.17</v>
      </c>
      <c r="R1811" t="n">
        <v>24.34</v>
      </c>
      <c r="S1811" t="n">
        <v>17.37</v>
      </c>
      <c r="T1811" t="n">
        <v>1388.74</v>
      </c>
      <c r="U1811" t="n">
        <v>0.71</v>
      </c>
      <c r="V1811" t="n">
        <v>0.75</v>
      </c>
      <c r="W1811" t="n">
        <v>1.15</v>
      </c>
      <c r="X1811" t="n">
        <v>0.08</v>
      </c>
      <c r="Y1811" t="n">
        <v>1</v>
      </c>
      <c r="Z1811" t="n">
        <v>10</v>
      </c>
    </row>
    <row r="1812">
      <c r="A1812" t="n">
        <v>85</v>
      </c>
      <c r="B1812" t="n">
        <v>145</v>
      </c>
      <c r="C1812" t="inlineStr">
        <is>
          <t xml:space="preserve">CONCLUIDO	</t>
        </is>
      </c>
      <c r="D1812" t="n">
        <v>10.0061</v>
      </c>
      <c r="E1812" t="n">
        <v>9.99</v>
      </c>
      <c r="F1812" t="n">
        <v>6.78</v>
      </c>
      <c r="G1812" t="n">
        <v>81.3</v>
      </c>
      <c r="H1812" t="n">
        <v>1.2</v>
      </c>
      <c r="I1812" t="n">
        <v>5</v>
      </c>
      <c r="J1812" t="n">
        <v>331.17</v>
      </c>
      <c r="K1812" t="n">
        <v>61.2</v>
      </c>
      <c r="L1812" t="n">
        <v>22.25</v>
      </c>
      <c r="M1812" t="n">
        <v>3</v>
      </c>
      <c r="N1812" t="n">
        <v>102.72</v>
      </c>
      <c r="O1812" t="n">
        <v>41079.04</v>
      </c>
      <c r="P1812" t="n">
        <v>117.32</v>
      </c>
      <c r="Q1812" t="n">
        <v>204.14</v>
      </c>
      <c r="R1812" t="n">
        <v>24.5</v>
      </c>
      <c r="S1812" t="n">
        <v>17.37</v>
      </c>
      <c r="T1812" t="n">
        <v>1464.95</v>
      </c>
      <c r="U1812" t="n">
        <v>0.71</v>
      </c>
      <c r="V1812" t="n">
        <v>0.75</v>
      </c>
      <c r="W1812" t="n">
        <v>1.14</v>
      </c>
      <c r="X1812" t="n">
        <v>0.08</v>
      </c>
      <c r="Y1812" t="n">
        <v>1</v>
      </c>
      <c r="Z1812" t="n">
        <v>10</v>
      </c>
    </row>
    <row r="1813">
      <c r="A1813" t="n">
        <v>86</v>
      </c>
      <c r="B1813" t="n">
        <v>145</v>
      </c>
      <c r="C1813" t="inlineStr">
        <is>
          <t xml:space="preserve">CONCLUIDO	</t>
        </is>
      </c>
      <c r="D1813" t="n">
        <v>10.0042</v>
      </c>
      <c r="E1813" t="n">
        <v>10</v>
      </c>
      <c r="F1813" t="n">
        <v>6.78</v>
      </c>
      <c r="G1813" t="n">
        <v>81.33</v>
      </c>
      <c r="H1813" t="n">
        <v>1.21</v>
      </c>
      <c r="I1813" t="n">
        <v>5</v>
      </c>
      <c r="J1813" t="n">
        <v>331.76</v>
      </c>
      <c r="K1813" t="n">
        <v>61.2</v>
      </c>
      <c r="L1813" t="n">
        <v>22.5</v>
      </c>
      <c r="M1813" t="n">
        <v>3</v>
      </c>
      <c r="N1813" t="n">
        <v>103.06</v>
      </c>
      <c r="O1813" t="n">
        <v>41151.74</v>
      </c>
      <c r="P1813" t="n">
        <v>117.26</v>
      </c>
      <c r="Q1813" t="n">
        <v>204.14</v>
      </c>
      <c r="R1813" t="n">
        <v>24.5</v>
      </c>
      <c r="S1813" t="n">
        <v>17.37</v>
      </c>
      <c r="T1813" t="n">
        <v>1468.51</v>
      </c>
      <c r="U1813" t="n">
        <v>0.71</v>
      </c>
      <c r="V1813" t="n">
        <v>0.75</v>
      </c>
      <c r="W1813" t="n">
        <v>1.15</v>
      </c>
      <c r="X1813" t="n">
        <v>0.09</v>
      </c>
      <c r="Y1813" t="n">
        <v>1</v>
      </c>
      <c r="Z1813" t="n">
        <v>10</v>
      </c>
    </row>
    <row r="1814">
      <c r="A1814" t="n">
        <v>87</v>
      </c>
      <c r="B1814" t="n">
        <v>145</v>
      </c>
      <c r="C1814" t="inlineStr">
        <is>
          <t xml:space="preserve">CONCLUIDO	</t>
        </is>
      </c>
      <c r="D1814" t="n">
        <v>10.0095</v>
      </c>
      <c r="E1814" t="n">
        <v>9.99</v>
      </c>
      <c r="F1814" t="n">
        <v>6.77</v>
      </c>
      <c r="G1814" t="n">
        <v>81.26000000000001</v>
      </c>
      <c r="H1814" t="n">
        <v>1.22</v>
      </c>
      <c r="I1814" t="n">
        <v>5</v>
      </c>
      <c r="J1814" t="n">
        <v>332.35</v>
      </c>
      <c r="K1814" t="n">
        <v>61.2</v>
      </c>
      <c r="L1814" t="n">
        <v>22.75</v>
      </c>
      <c r="M1814" t="n">
        <v>3</v>
      </c>
      <c r="N1814" t="n">
        <v>103.41</v>
      </c>
      <c r="O1814" t="n">
        <v>41224.6</v>
      </c>
      <c r="P1814" t="n">
        <v>117.19</v>
      </c>
      <c r="Q1814" t="n">
        <v>204.14</v>
      </c>
      <c r="R1814" t="n">
        <v>24.4</v>
      </c>
      <c r="S1814" t="n">
        <v>17.37</v>
      </c>
      <c r="T1814" t="n">
        <v>1418.79</v>
      </c>
      <c r="U1814" t="n">
        <v>0.71</v>
      </c>
      <c r="V1814" t="n">
        <v>0.75</v>
      </c>
      <c r="W1814" t="n">
        <v>1.14</v>
      </c>
      <c r="X1814" t="n">
        <v>0.08</v>
      </c>
      <c r="Y1814" t="n">
        <v>1</v>
      </c>
      <c r="Z1814" t="n">
        <v>10</v>
      </c>
    </row>
    <row r="1815">
      <c r="A1815" t="n">
        <v>88</v>
      </c>
      <c r="B1815" t="n">
        <v>145</v>
      </c>
      <c r="C1815" t="inlineStr">
        <is>
          <t xml:space="preserve">CONCLUIDO	</t>
        </is>
      </c>
      <c r="D1815" t="n">
        <v>10.0075</v>
      </c>
      <c r="E1815" t="n">
        <v>9.99</v>
      </c>
      <c r="F1815" t="n">
        <v>6.77</v>
      </c>
      <c r="G1815" t="n">
        <v>81.29000000000001</v>
      </c>
      <c r="H1815" t="n">
        <v>1.23</v>
      </c>
      <c r="I1815" t="n">
        <v>5</v>
      </c>
      <c r="J1815" t="n">
        <v>332.95</v>
      </c>
      <c r="K1815" t="n">
        <v>61.2</v>
      </c>
      <c r="L1815" t="n">
        <v>23</v>
      </c>
      <c r="M1815" t="n">
        <v>3</v>
      </c>
      <c r="N1815" t="n">
        <v>103.75</v>
      </c>
      <c r="O1815" t="n">
        <v>41297.62</v>
      </c>
      <c r="P1815" t="n">
        <v>117.24</v>
      </c>
      <c r="Q1815" t="n">
        <v>204.14</v>
      </c>
      <c r="R1815" t="n">
        <v>24.5</v>
      </c>
      <c r="S1815" t="n">
        <v>17.37</v>
      </c>
      <c r="T1815" t="n">
        <v>1467.13</v>
      </c>
      <c r="U1815" t="n">
        <v>0.71</v>
      </c>
      <c r="V1815" t="n">
        <v>0.75</v>
      </c>
      <c r="W1815" t="n">
        <v>1.14</v>
      </c>
      <c r="X1815" t="n">
        <v>0.08</v>
      </c>
      <c r="Y1815" t="n">
        <v>1</v>
      </c>
      <c r="Z1815" t="n">
        <v>10</v>
      </c>
    </row>
    <row r="1816">
      <c r="A1816" t="n">
        <v>89</v>
      </c>
      <c r="B1816" t="n">
        <v>145</v>
      </c>
      <c r="C1816" t="inlineStr">
        <is>
          <t xml:space="preserve">CONCLUIDO	</t>
        </is>
      </c>
      <c r="D1816" t="n">
        <v>10.0053</v>
      </c>
      <c r="E1816" t="n">
        <v>9.99</v>
      </c>
      <c r="F1816" t="n">
        <v>6.78</v>
      </c>
      <c r="G1816" t="n">
        <v>81.31</v>
      </c>
      <c r="H1816" t="n">
        <v>1.24</v>
      </c>
      <c r="I1816" t="n">
        <v>5</v>
      </c>
      <c r="J1816" t="n">
        <v>333.54</v>
      </c>
      <c r="K1816" t="n">
        <v>61.2</v>
      </c>
      <c r="L1816" t="n">
        <v>23.25</v>
      </c>
      <c r="M1816" t="n">
        <v>3</v>
      </c>
      <c r="N1816" t="n">
        <v>104.09</v>
      </c>
      <c r="O1816" t="n">
        <v>41370.82</v>
      </c>
      <c r="P1816" t="n">
        <v>117.28</v>
      </c>
      <c r="Q1816" t="n">
        <v>204.14</v>
      </c>
      <c r="R1816" t="n">
        <v>24.53</v>
      </c>
      <c r="S1816" t="n">
        <v>17.37</v>
      </c>
      <c r="T1816" t="n">
        <v>1480.56</v>
      </c>
      <c r="U1816" t="n">
        <v>0.71</v>
      </c>
      <c r="V1816" t="n">
        <v>0.75</v>
      </c>
      <c r="W1816" t="n">
        <v>1.14</v>
      </c>
      <c r="X1816" t="n">
        <v>0.09</v>
      </c>
      <c r="Y1816" t="n">
        <v>1</v>
      </c>
      <c r="Z1816" t="n">
        <v>10</v>
      </c>
    </row>
    <row r="1817">
      <c r="A1817" t="n">
        <v>90</v>
      </c>
      <c r="B1817" t="n">
        <v>145</v>
      </c>
      <c r="C1817" t="inlineStr">
        <is>
          <t xml:space="preserve">CONCLUIDO	</t>
        </is>
      </c>
      <c r="D1817" t="n">
        <v>10.0053</v>
      </c>
      <c r="E1817" t="n">
        <v>9.99</v>
      </c>
      <c r="F1817" t="n">
        <v>6.78</v>
      </c>
      <c r="G1817" t="n">
        <v>81.31</v>
      </c>
      <c r="H1817" t="n">
        <v>1.25</v>
      </c>
      <c r="I1817" t="n">
        <v>5</v>
      </c>
      <c r="J1817" t="n">
        <v>334.14</v>
      </c>
      <c r="K1817" t="n">
        <v>61.2</v>
      </c>
      <c r="L1817" t="n">
        <v>23.5</v>
      </c>
      <c r="M1817" t="n">
        <v>3</v>
      </c>
      <c r="N1817" t="n">
        <v>104.44</v>
      </c>
      <c r="O1817" t="n">
        <v>41444.3</v>
      </c>
      <c r="P1817" t="n">
        <v>117.28</v>
      </c>
      <c r="Q1817" t="n">
        <v>204.14</v>
      </c>
      <c r="R1817" t="n">
        <v>24.51</v>
      </c>
      <c r="S1817" t="n">
        <v>17.37</v>
      </c>
      <c r="T1817" t="n">
        <v>1472.55</v>
      </c>
      <c r="U1817" t="n">
        <v>0.71</v>
      </c>
      <c r="V1817" t="n">
        <v>0.75</v>
      </c>
      <c r="W1817" t="n">
        <v>1.14</v>
      </c>
      <c r="X1817" t="n">
        <v>0.09</v>
      </c>
      <c r="Y1817" t="n">
        <v>1</v>
      </c>
      <c r="Z1817" t="n">
        <v>10</v>
      </c>
    </row>
    <row r="1818">
      <c r="A1818" t="n">
        <v>91</v>
      </c>
      <c r="B1818" t="n">
        <v>145</v>
      </c>
      <c r="C1818" t="inlineStr">
        <is>
          <t xml:space="preserve">CONCLUIDO	</t>
        </is>
      </c>
      <c r="D1818" t="n">
        <v>10.0089</v>
      </c>
      <c r="E1818" t="n">
        <v>9.99</v>
      </c>
      <c r="F1818" t="n">
        <v>6.77</v>
      </c>
      <c r="G1818" t="n">
        <v>81.27</v>
      </c>
      <c r="H1818" t="n">
        <v>1.26</v>
      </c>
      <c r="I1818" t="n">
        <v>5</v>
      </c>
      <c r="J1818" t="n">
        <v>334.73</v>
      </c>
      <c r="K1818" t="n">
        <v>61.2</v>
      </c>
      <c r="L1818" t="n">
        <v>23.75</v>
      </c>
      <c r="M1818" t="n">
        <v>3</v>
      </c>
      <c r="N1818" t="n">
        <v>104.78</v>
      </c>
      <c r="O1818" t="n">
        <v>41517.84</v>
      </c>
      <c r="P1818" t="n">
        <v>117.11</v>
      </c>
      <c r="Q1818" t="n">
        <v>204.14</v>
      </c>
      <c r="R1818" t="n">
        <v>24.41</v>
      </c>
      <c r="S1818" t="n">
        <v>17.37</v>
      </c>
      <c r="T1818" t="n">
        <v>1420.05</v>
      </c>
      <c r="U1818" t="n">
        <v>0.71</v>
      </c>
      <c r="V1818" t="n">
        <v>0.75</v>
      </c>
      <c r="W1818" t="n">
        <v>1.14</v>
      </c>
      <c r="X1818" t="n">
        <v>0.08</v>
      </c>
      <c r="Y1818" t="n">
        <v>1</v>
      </c>
      <c r="Z1818" t="n">
        <v>10</v>
      </c>
    </row>
    <row r="1819">
      <c r="A1819" t="n">
        <v>92</v>
      </c>
      <c r="B1819" t="n">
        <v>145</v>
      </c>
      <c r="C1819" t="inlineStr">
        <is>
          <t xml:space="preserve">CONCLUIDO	</t>
        </is>
      </c>
      <c r="D1819" t="n">
        <v>10.0114</v>
      </c>
      <c r="E1819" t="n">
        <v>9.99</v>
      </c>
      <c r="F1819" t="n">
        <v>6.77</v>
      </c>
      <c r="G1819" t="n">
        <v>81.23999999999999</v>
      </c>
      <c r="H1819" t="n">
        <v>1.28</v>
      </c>
      <c r="I1819" t="n">
        <v>5</v>
      </c>
      <c r="J1819" t="n">
        <v>335.33</v>
      </c>
      <c r="K1819" t="n">
        <v>61.2</v>
      </c>
      <c r="L1819" t="n">
        <v>24</v>
      </c>
      <c r="M1819" t="n">
        <v>3</v>
      </c>
      <c r="N1819" t="n">
        <v>105.13</v>
      </c>
      <c r="O1819" t="n">
        <v>41591.55</v>
      </c>
      <c r="P1819" t="n">
        <v>117.05</v>
      </c>
      <c r="Q1819" t="n">
        <v>204.14</v>
      </c>
      <c r="R1819" t="n">
        <v>24.35</v>
      </c>
      <c r="S1819" t="n">
        <v>17.37</v>
      </c>
      <c r="T1819" t="n">
        <v>1394.03</v>
      </c>
      <c r="U1819" t="n">
        <v>0.71</v>
      </c>
      <c r="V1819" t="n">
        <v>0.75</v>
      </c>
      <c r="W1819" t="n">
        <v>1.14</v>
      </c>
      <c r="X1819" t="n">
        <v>0.08</v>
      </c>
      <c r="Y1819" t="n">
        <v>1</v>
      </c>
      <c r="Z1819" t="n">
        <v>10</v>
      </c>
    </row>
    <row r="1820">
      <c r="A1820" t="n">
        <v>93</v>
      </c>
      <c r="B1820" t="n">
        <v>145</v>
      </c>
      <c r="C1820" t="inlineStr">
        <is>
          <t xml:space="preserve">CONCLUIDO	</t>
        </is>
      </c>
      <c r="D1820" t="n">
        <v>10.0175</v>
      </c>
      <c r="E1820" t="n">
        <v>9.98</v>
      </c>
      <c r="F1820" t="n">
        <v>6.76</v>
      </c>
      <c r="G1820" t="n">
        <v>81.17</v>
      </c>
      <c r="H1820" t="n">
        <v>1.29</v>
      </c>
      <c r="I1820" t="n">
        <v>5</v>
      </c>
      <c r="J1820" t="n">
        <v>335.93</v>
      </c>
      <c r="K1820" t="n">
        <v>61.2</v>
      </c>
      <c r="L1820" t="n">
        <v>24.25</v>
      </c>
      <c r="M1820" t="n">
        <v>3</v>
      </c>
      <c r="N1820" t="n">
        <v>105.48</v>
      </c>
      <c r="O1820" t="n">
        <v>41665.42</v>
      </c>
      <c r="P1820" t="n">
        <v>116.84</v>
      </c>
      <c r="Q1820" t="n">
        <v>204.14</v>
      </c>
      <c r="R1820" t="n">
        <v>24.18</v>
      </c>
      <c r="S1820" t="n">
        <v>17.37</v>
      </c>
      <c r="T1820" t="n">
        <v>1308.45</v>
      </c>
      <c r="U1820" t="n">
        <v>0.72</v>
      </c>
      <c r="V1820" t="n">
        <v>0.75</v>
      </c>
      <c r="W1820" t="n">
        <v>1.14</v>
      </c>
      <c r="X1820" t="n">
        <v>0.07000000000000001</v>
      </c>
      <c r="Y1820" t="n">
        <v>1</v>
      </c>
      <c r="Z1820" t="n">
        <v>10</v>
      </c>
    </row>
    <row r="1821">
      <c r="A1821" t="n">
        <v>94</v>
      </c>
      <c r="B1821" t="n">
        <v>145</v>
      </c>
      <c r="C1821" t="inlineStr">
        <is>
          <t xml:space="preserve">CONCLUIDO	</t>
        </is>
      </c>
      <c r="D1821" t="n">
        <v>10.017</v>
      </c>
      <c r="E1821" t="n">
        <v>9.98</v>
      </c>
      <c r="F1821" t="n">
        <v>6.76</v>
      </c>
      <c r="G1821" t="n">
        <v>81.17</v>
      </c>
      <c r="H1821" t="n">
        <v>1.3</v>
      </c>
      <c r="I1821" t="n">
        <v>5</v>
      </c>
      <c r="J1821" t="n">
        <v>336.53</v>
      </c>
      <c r="K1821" t="n">
        <v>61.2</v>
      </c>
      <c r="L1821" t="n">
        <v>24.5</v>
      </c>
      <c r="M1821" t="n">
        <v>3</v>
      </c>
      <c r="N1821" t="n">
        <v>105.83</v>
      </c>
      <c r="O1821" t="n">
        <v>41739.48</v>
      </c>
      <c r="P1821" t="n">
        <v>116.75</v>
      </c>
      <c r="Q1821" t="n">
        <v>204.14</v>
      </c>
      <c r="R1821" t="n">
        <v>24.17</v>
      </c>
      <c r="S1821" t="n">
        <v>17.37</v>
      </c>
      <c r="T1821" t="n">
        <v>1302.44</v>
      </c>
      <c r="U1821" t="n">
        <v>0.72</v>
      </c>
      <c r="V1821" t="n">
        <v>0.75</v>
      </c>
      <c r="W1821" t="n">
        <v>1.14</v>
      </c>
      <c r="X1821" t="n">
        <v>0.07000000000000001</v>
      </c>
      <c r="Y1821" t="n">
        <v>1</v>
      </c>
      <c r="Z1821" t="n">
        <v>10</v>
      </c>
    </row>
    <row r="1822">
      <c r="A1822" t="n">
        <v>95</v>
      </c>
      <c r="B1822" t="n">
        <v>145</v>
      </c>
      <c r="C1822" t="inlineStr">
        <is>
          <t xml:space="preserve">CONCLUIDO	</t>
        </is>
      </c>
      <c r="D1822" t="n">
        <v>10.02</v>
      </c>
      <c r="E1822" t="n">
        <v>9.98</v>
      </c>
      <c r="F1822" t="n">
        <v>6.76</v>
      </c>
      <c r="G1822" t="n">
        <v>81.14</v>
      </c>
      <c r="H1822" t="n">
        <v>1.31</v>
      </c>
      <c r="I1822" t="n">
        <v>5</v>
      </c>
      <c r="J1822" t="n">
        <v>337.13</v>
      </c>
      <c r="K1822" t="n">
        <v>61.2</v>
      </c>
      <c r="L1822" t="n">
        <v>24.75</v>
      </c>
      <c r="M1822" t="n">
        <v>3</v>
      </c>
      <c r="N1822" t="n">
        <v>106.18</v>
      </c>
      <c r="O1822" t="n">
        <v>41813.7</v>
      </c>
      <c r="P1822" t="n">
        <v>116.48</v>
      </c>
      <c r="Q1822" t="n">
        <v>204.14</v>
      </c>
      <c r="R1822" t="n">
        <v>24.09</v>
      </c>
      <c r="S1822" t="n">
        <v>17.37</v>
      </c>
      <c r="T1822" t="n">
        <v>1261.99</v>
      </c>
      <c r="U1822" t="n">
        <v>0.72</v>
      </c>
      <c r="V1822" t="n">
        <v>0.76</v>
      </c>
      <c r="W1822" t="n">
        <v>1.14</v>
      </c>
      <c r="X1822" t="n">
        <v>0.07000000000000001</v>
      </c>
      <c r="Y1822" t="n">
        <v>1</v>
      </c>
      <c r="Z1822" t="n">
        <v>10</v>
      </c>
    </row>
    <row r="1823">
      <c r="A1823" t="n">
        <v>96</v>
      </c>
      <c r="B1823" t="n">
        <v>145</v>
      </c>
      <c r="C1823" t="inlineStr">
        <is>
          <t xml:space="preserve">CONCLUIDO	</t>
        </is>
      </c>
      <c r="D1823" t="n">
        <v>10.0195</v>
      </c>
      <c r="E1823" t="n">
        <v>9.98</v>
      </c>
      <c r="F1823" t="n">
        <v>6.76</v>
      </c>
      <c r="G1823" t="n">
        <v>81.14</v>
      </c>
      <c r="H1823" t="n">
        <v>1.32</v>
      </c>
      <c r="I1823" t="n">
        <v>5</v>
      </c>
      <c r="J1823" t="n">
        <v>337.73</v>
      </c>
      <c r="K1823" t="n">
        <v>61.2</v>
      </c>
      <c r="L1823" t="n">
        <v>25</v>
      </c>
      <c r="M1823" t="n">
        <v>3</v>
      </c>
      <c r="N1823" t="n">
        <v>106.53</v>
      </c>
      <c r="O1823" t="n">
        <v>41888.1</v>
      </c>
      <c r="P1823" t="n">
        <v>116.35</v>
      </c>
      <c r="Q1823" t="n">
        <v>204.14</v>
      </c>
      <c r="R1823" t="n">
        <v>24.06</v>
      </c>
      <c r="S1823" t="n">
        <v>17.37</v>
      </c>
      <c r="T1823" t="n">
        <v>1244.88</v>
      </c>
      <c r="U1823" t="n">
        <v>0.72</v>
      </c>
      <c r="V1823" t="n">
        <v>0.76</v>
      </c>
      <c r="W1823" t="n">
        <v>1.14</v>
      </c>
      <c r="X1823" t="n">
        <v>0.07000000000000001</v>
      </c>
      <c r="Y1823" t="n">
        <v>1</v>
      </c>
      <c r="Z1823" t="n">
        <v>10</v>
      </c>
    </row>
    <row r="1824">
      <c r="A1824" t="n">
        <v>97</v>
      </c>
      <c r="B1824" t="n">
        <v>145</v>
      </c>
      <c r="C1824" t="inlineStr">
        <is>
          <t xml:space="preserve">CONCLUIDO	</t>
        </is>
      </c>
      <c r="D1824" t="n">
        <v>10.0167</v>
      </c>
      <c r="E1824" t="n">
        <v>9.98</v>
      </c>
      <c r="F1824" t="n">
        <v>6.76</v>
      </c>
      <c r="G1824" t="n">
        <v>81.18000000000001</v>
      </c>
      <c r="H1824" t="n">
        <v>1.33</v>
      </c>
      <c r="I1824" t="n">
        <v>5</v>
      </c>
      <c r="J1824" t="n">
        <v>338.34</v>
      </c>
      <c r="K1824" t="n">
        <v>61.2</v>
      </c>
      <c r="L1824" t="n">
        <v>25.25</v>
      </c>
      <c r="M1824" t="n">
        <v>3</v>
      </c>
      <c r="N1824" t="n">
        <v>106.89</v>
      </c>
      <c r="O1824" t="n">
        <v>41962.68</v>
      </c>
      <c r="P1824" t="n">
        <v>116.25</v>
      </c>
      <c r="Q1824" t="n">
        <v>204.14</v>
      </c>
      <c r="R1824" t="n">
        <v>24.09</v>
      </c>
      <c r="S1824" t="n">
        <v>17.37</v>
      </c>
      <c r="T1824" t="n">
        <v>1261.8</v>
      </c>
      <c r="U1824" t="n">
        <v>0.72</v>
      </c>
      <c r="V1824" t="n">
        <v>0.75</v>
      </c>
      <c r="W1824" t="n">
        <v>1.14</v>
      </c>
      <c r="X1824" t="n">
        <v>0.07000000000000001</v>
      </c>
      <c r="Y1824" t="n">
        <v>1</v>
      </c>
      <c r="Z1824" t="n">
        <v>10</v>
      </c>
    </row>
    <row r="1825">
      <c r="A1825" t="n">
        <v>98</v>
      </c>
      <c r="B1825" t="n">
        <v>145</v>
      </c>
      <c r="C1825" t="inlineStr">
        <is>
          <t xml:space="preserve">CONCLUIDO	</t>
        </is>
      </c>
      <c r="D1825" t="n">
        <v>10.0128</v>
      </c>
      <c r="E1825" t="n">
        <v>9.99</v>
      </c>
      <c r="F1825" t="n">
        <v>6.77</v>
      </c>
      <c r="G1825" t="n">
        <v>81.22</v>
      </c>
      <c r="H1825" t="n">
        <v>1.34</v>
      </c>
      <c r="I1825" t="n">
        <v>5</v>
      </c>
      <c r="J1825" t="n">
        <v>338.94</v>
      </c>
      <c r="K1825" t="n">
        <v>61.2</v>
      </c>
      <c r="L1825" t="n">
        <v>25.5</v>
      </c>
      <c r="M1825" t="n">
        <v>3</v>
      </c>
      <c r="N1825" t="n">
        <v>107.25</v>
      </c>
      <c r="O1825" t="n">
        <v>42037.44</v>
      </c>
      <c r="P1825" t="n">
        <v>116.07</v>
      </c>
      <c r="Q1825" t="n">
        <v>204.14</v>
      </c>
      <c r="R1825" t="n">
        <v>24.24</v>
      </c>
      <c r="S1825" t="n">
        <v>17.37</v>
      </c>
      <c r="T1825" t="n">
        <v>1338.27</v>
      </c>
      <c r="U1825" t="n">
        <v>0.72</v>
      </c>
      <c r="V1825" t="n">
        <v>0.75</v>
      </c>
      <c r="W1825" t="n">
        <v>1.14</v>
      </c>
      <c r="X1825" t="n">
        <v>0.08</v>
      </c>
      <c r="Y1825" t="n">
        <v>1</v>
      </c>
      <c r="Z1825" t="n">
        <v>10</v>
      </c>
    </row>
    <row r="1826">
      <c r="A1826" t="n">
        <v>99</v>
      </c>
      <c r="B1826" t="n">
        <v>145</v>
      </c>
      <c r="C1826" t="inlineStr">
        <is>
          <t xml:space="preserve">CONCLUIDO	</t>
        </is>
      </c>
      <c r="D1826" t="n">
        <v>10.0139</v>
      </c>
      <c r="E1826" t="n">
        <v>9.99</v>
      </c>
      <c r="F1826" t="n">
        <v>6.77</v>
      </c>
      <c r="G1826" t="n">
        <v>81.20999999999999</v>
      </c>
      <c r="H1826" t="n">
        <v>1.35</v>
      </c>
      <c r="I1826" t="n">
        <v>5</v>
      </c>
      <c r="J1826" t="n">
        <v>339.55</v>
      </c>
      <c r="K1826" t="n">
        <v>61.2</v>
      </c>
      <c r="L1826" t="n">
        <v>25.75</v>
      </c>
      <c r="M1826" t="n">
        <v>3</v>
      </c>
      <c r="N1826" t="n">
        <v>107.6</v>
      </c>
      <c r="O1826" t="n">
        <v>42112.37</v>
      </c>
      <c r="P1826" t="n">
        <v>115.9</v>
      </c>
      <c r="Q1826" t="n">
        <v>204.15</v>
      </c>
      <c r="R1826" t="n">
        <v>24.13</v>
      </c>
      <c r="S1826" t="n">
        <v>17.37</v>
      </c>
      <c r="T1826" t="n">
        <v>1283.69</v>
      </c>
      <c r="U1826" t="n">
        <v>0.72</v>
      </c>
      <c r="V1826" t="n">
        <v>0.75</v>
      </c>
      <c r="W1826" t="n">
        <v>1.15</v>
      </c>
      <c r="X1826" t="n">
        <v>0.08</v>
      </c>
      <c r="Y1826" t="n">
        <v>1</v>
      </c>
      <c r="Z1826" t="n">
        <v>10</v>
      </c>
    </row>
    <row r="1827">
      <c r="A1827" t="n">
        <v>100</v>
      </c>
      <c r="B1827" t="n">
        <v>145</v>
      </c>
      <c r="C1827" t="inlineStr">
        <is>
          <t xml:space="preserve">CONCLUIDO	</t>
        </is>
      </c>
      <c r="D1827" t="n">
        <v>10.0095</v>
      </c>
      <c r="E1827" t="n">
        <v>9.99</v>
      </c>
      <c r="F1827" t="n">
        <v>6.77</v>
      </c>
      <c r="G1827" t="n">
        <v>81.26000000000001</v>
      </c>
      <c r="H1827" t="n">
        <v>1.36</v>
      </c>
      <c r="I1827" t="n">
        <v>5</v>
      </c>
      <c r="J1827" t="n">
        <v>340.16</v>
      </c>
      <c r="K1827" t="n">
        <v>61.2</v>
      </c>
      <c r="L1827" t="n">
        <v>26</v>
      </c>
      <c r="M1827" t="n">
        <v>3</v>
      </c>
      <c r="N1827" t="n">
        <v>107.96</v>
      </c>
      <c r="O1827" t="n">
        <v>42187.49</v>
      </c>
      <c r="P1827" t="n">
        <v>115.98</v>
      </c>
      <c r="Q1827" t="n">
        <v>204.14</v>
      </c>
      <c r="R1827" t="n">
        <v>24.29</v>
      </c>
      <c r="S1827" t="n">
        <v>17.37</v>
      </c>
      <c r="T1827" t="n">
        <v>1361.83</v>
      </c>
      <c r="U1827" t="n">
        <v>0.72</v>
      </c>
      <c r="V1827" t="n">
        <v>0.75</v>
      </c>
      <c r="W1827" t="n">
        <v>1.15</v>
      </c>
      <c r="X1827" t="n">
        <v>0.08</v>
      </c>
      <c r="Y1827" t="n">
        <v>1</v>
      </c>
      <c r="Z1827" t="n">
        <v>10</v>
      </c>
    </row>
    <row r="1828">
      <c r="A1828" t="n">
        <v>101</v>
      </c>
      <c r="B1828" t="n">
        <v>145</v>
      </c>
      <c r="C1828" t="inlineStr">
        <is>
          <t xml:space="preserve">CONCLUIDO	</t>
        </is>
      </c>
      <c r="D1828" t="n">
        <v>10.0103</v>
      </c>
      <c r="E1828" t="n">
        <v>9.99</v>
      </c>
      <c r="F1828" t="n">
        <v>6.77</v>
      </c>
      <c r="G1828" t="n">
        <v>81.25</v>
      </c>
      <c r="H1828" t="n">
        <v>1.37</v>
      </c>
      <c r="I1828" t="n">
        <v>5</v>
      </c>
      <c r="J1828" t="n">
        <v>340.77</v>
      </c>
      <c r="K1828" t="n">
        <v>61.2</v>
      </c>
      <c r="L1828" t="n">
        <v>26.25</v>
      </c>
      <c r="M1828" t="n">
        <v>3</v>
      </c>
      <c r="N1828" t="n">
        <v>108.32</v>
      </c>
      <c r="O1828" t="n">
        <v>42262.79</v>
      </c>
      <c r="P1828" t="n">
        <v>115.98</v>
      </c>
      <c r="Q1828" t="n">
        <v>204.16</v>
      </c>
      <c r="R1828" t="n">
        <v>24.27</v>
      </c>
      <c r="S1828" t="n">
        <v>17.37</v>
      </c>
      <c r="T1828" t="n">
        <v>1353.49</v>
      </c>
      <c r="U1828" t="n">
        <v>0.72</v>
      </c>
      <c r="V1828" t="n">
        <v>0.75</v>
      </c>
      <c r="W1828" t="n">
        <v>1.15</v>
      </c>
      <c r="X1828" t="n">
        <v>0.08</v>
      </c>
      <c r="Y1828" t="n">
        <v>1</v>
      </c>
      <c r="Z1828" t="n">
        <v>10</v>
      </c>
    </row>
    <row r="1829">
      <c r="A1829" t="n">
        <v>102</v>
      </c>
      <c r="B1829" t="n">
        <v>145</v>
      </c>
      <c r="C1829" t="inlineStr">
        <is>
          <t xml:space="preserve">CONCLUIDO	</t>
        </is>
      </c>
      <c r="D1829" t="n">
        <v>10.0122</v>
      </c>
      <c r="E1829" t="n">
        <v>9.99</v>
      </c>
      <c r="F1829" t="n">
        <v>6.77</v>
      </c>
      <c r="G1829" t="n">
        <v>81.23</v>
      </c>
      <c r="H1829" t="n">
        <v>1.38</v>
      </c>
      <c r="I1829" t="n">
        <v>5</v>
      </c>
      <c r="J1829" t="n">
        <v>341.38</v>
      </c>
      <c r="K1829" t="n">
        <v>61.2</v>
      </c>
      <c r="L1829" t="n">
        <v>26.5</v>
      </c>
      <c r="M1829" t="n">
        <v>3</v>
      </c>
      <c r="N1829" t="n">
        <v>108.68</v>
      </c>
      <c r="O1829" t="n">
        <v>42338.27</v>
      </c>
      <c r="P1829" t="n">
        <v>115.8</v>
      </c>
      <c r="Q1829" t="n">
        <v>204.14</v>
      </c>
      <c r="R1829" t="n">
        <v>24.35</v>
      </c>
      <c r="S1829" t="n">
        <v>17.37</v>
      </c>
      <c r="T1829" t="n">
        <v>1390.19</v>
      </c>
      <c r="U1829" t="n">
        <v>0.71</v>
      </c>
      <c r="V1829" t="n">
        <v>0.75</v>
      </c>
      <c r="W1829" t="n">
        <v>1.14</v>
      </c>
      <c r="X1829" t="n">
        <v>0.08</v>
      </c>
      <c r="Y1829" t="n">
        <v>1</v>
      </c>
      <c r="Z1829" t="n">
        <v>10</v>
      </c>
    </row>
    <row r="1830">
      <c r="A1830" t="n">
        <v>103</v>
      </c>
      <c r="B1830" t="n">
        <v>145</v>
      </c>
      <c r="C1830" t="inlineStr">
        <is>
          <t xml:space="preserve">CONCLUIDO	</t>
        </is>
      </c>
      <c r="D1830" t="n">
        <v>10.0061</v>
      </c>
      <c r="E1830" t="n">
        <v>9.99</v>
      </c>
      <c r="F1830" t="n">
        <v>6.78</v>
      </c>
      <c r="G1830" t="n">
        <v>81.3</v>
      </c>
      <c r="H1830" t="n">
        <v>1.39</v>
      </c>
      <c r="I1830" t="n">
        <v>5</v>
      </c>
      <c r="J1830" t="n">
        <v>342</v>
      </c>
      <c r="K1830" t="n">
        <v>61.2</v>
      </c>
      <c r="L1830" t="n">
        <v>26.75</v>
      </c>
      <c r="M1830" t="n">
        <v>3</v>
      </c>
      <c r="N1830" t="n">
        <v>109.05</v>
      </c>
      <c r="O1830" t="n">
        <v>42413.94</v>
      </c>
      <c r="P1830" t="n">
        <v>115.84</v>
      </c>
      <c r="Q1830" t="n">
        <v>204.15</v>
      </c>
      <c r="R1830" t="n">
        <v>24.39</v>
      </c>
      <c r="S1830" t="n">
        <v>17.37</v>
      </c>
      <c r="T1830" t="n">
        <v>1411.82</v>
      </c>
      <c r="U1830" t="n">
        <v>0.71</v>
      </c>
      <c r="V1830" t="n">
        <v>0.75</v>
      </c>
      <c r="W1830" t="n">
        <v>1.15</v>
      </c>
      <c r="X1830" t="n">
        <v>0.08</v>
      </c>
      <c r="Y1830" t="n">
        <v>1</v>
      </c>
      <c r="Z1830" t="n">
        <v>10</v>
      </c>
    </row>
    <row r="1831">
      <c r="A1831" t="n">
        <v>104</v>
      </c>
      <c r="B1831" t="n">
        <v>145</v>
      </c>
      <c r="C1831" t="inlineStr">
        <is>
          <t xml:space="preserve">CONCLUIDO	</t>
        </is>
      </c>
      <c r="D1831" t="n">
        <v>10.0117</v>
      </c>
      <c r="E1831" t="n">
        <v>9.99</v>
      </c>
      <c r="F1831" t="n">
        <v>6.77</v>
      </c>
      <c r="G1831" t="n">
        <v>81.23999999999999</v>
      </c>
      <c r="H1831" t="n">
        <v>1.4</v>
      </c>
      <c r="I1831" t="n">
        <v>5</v>
      </c>
      <c r="J1831" t="n">
        <v>342.61</v>
      </c>
      <c r="K1831" t="n">
        <v>61.2</v>
      </c>
      <c r="L1831" t="n">
        <v>27</v>
      </c>
      <c r="M1831" t="n">
        <v>3</v>
      </c>
      <c r="N1831" t="n">
        <v>109.41</v>
      </c>
      <c r="O1831" t="n">
        <v>42489.79</v>
      </c>
      <c r="P1831" t="n">
        <v>115.51</v>
      </c>
      <c r="Q1831" t="n">
        <v>204.14</v>
      </c>
      <c r="R1831" t="n">
        <v>24.25</v>
      </c>
      <c r="S1831" t="n">
        <v>17.37</v>
      </c>
      <c r="T1831" t="n">
        <v>1342.52</v>
      </c>
      <c r="U1831" t="n">
        <v>0.72</v>
      </c>
      <c r="V1831" t="n">
        <v>0.75</v>
      </c>
      <c r="W1831" t="n">
        <v>1.15</v>
      </c>
      <c r="X1831" t="n">
        <v>0.08</v>
      </c>
      <c r="Y1831" t="n">
        <v>1</v>
      </c>
      <c r="Z1831" t="n">
        <v>10</v>
      </c>
    </row>
    <row r="1832">
      <c r="A1832" t="n">
        <v>105</v>
      </c>
      <c r="B1832" t="n">
        <v>145</v>
      </c>
      <c r="C1832" t="inlineStr">
        <is>
          <t xml:space="preserve">CONCLUIDO	</t>
        </is>
      </c>
      <c r="D1832" t="n">
        <v>10.0134</v>
      </c>
      <c r="E1832" t="n">
        <v>9.99</v>
      </c>
      <c r="F1832" t="n">
        <v>6.77</v>
      </c>
      <c r="G1832" t="n">
        <v>81.22</v>
      </c>
      <c r="H1832" t="n">
        <v>1.42</v>
      </c>
      <c r="I1832" t="n">
        <v>5</v>
      </c>
      <c r="J1832" t="n">
        <v>343.23</v>
      </c>
      <c r="K1832" t="n">
        <v>61.2</v>
      </c>
      <c r="L1832" t="n">
        <v>27.25</v>
      </c>
      <c r="M1832" t="n">
        <v>3</v>
      </c>
      <c r="N1832" t="n">
        <v>109.78</v>
      </c>
      <c r="O1832" t="n">
        <v>42565.83</v>
      </c>
      <c r="P1832" t="n">
        <v>115.33</v>
      </c>
      <c r="Q1832" t="n">
        <v>204.14</v>
      </c>
      <c r="R1832" t="n">
        <v>24.21</v>
      </c>
      <c r="S1832" t="n">
        <v>17.37</v>
      </c>
      <c r="T1832" t="n">
        <v>1321.92</v>
      </c>
      <c r="U1832" t="n">
        <v>0.72</v>
      </c>
      <c r="V1832" t="n">
        <v>0.75</v>
      </c>
      <c r="W1832" t="n">
        <v>1.15</v>
      </c>
      <c r="X1832" t="n">
        <v>0.08</v>
      </c>
      <c r="Y1832" t="n">
        <v>1</v>
      </c>
      <c r="Z1832" t="n">
        <v>10</v>
      </c>
    </row>
    <row r="1833">
      <c r="A1833" t="n">
        <v>106</v>
      </c>
      <c r="B1833" t="n">
        <v>145</v>
      </c>
      <c r="C1833" t="inlineStr">
        <is>
          <t xml:space="preserve">CONCLUIDO	</t>
        </is>
      </c>
      <c r="D1833" t="n">
        <v>10.0945</v>
      </c>
      <c r="E1833" t="n">
        <v>9.91</v>
      </c>
      <c r="F1833" t="n">
        <v>6.74</v>
      </c>
      <c r="G1833" t="n">
        <v>101.12</v>
      </c>
      <c r="H1833" t="n">
        <v>1.43</v>
      </c>
      <c r="I1833" t="n">
        <v>4</v>
      </c>
      <c r="J1833" t="n">
        <v>343.85</v>
      </c>
      <c r="K1833" t="n">
        <v>61.2</v>
      </c>
      <c r="L1833" t="n">
        <v>27.5</v>
      </c>
      <c r="M1833" t="n">
        <v>2</v>
      </c>
      <c r="N1833" t="n">
        <v>110.15</v>
      </c>
      <c r="O1833" t="n">
        <v>42642.18</v>
      </c>
      <c r="P1833" t="n">
        <v>114.74</v>
      </c>
      <c r="Q1833" t="n">
        <v>204.14</v>
      </c>
      <c r="R1833" t="n">
        <v>23.46</v>
      </c>
      <c r="S1833" t="n">
        <v>17.37</v>
      </c>
      <c r="T1833" t="n">
        <v>952.3200000000001</v>
      </c>
      <c r="U1833" t="n">
        <v>0.74</v>
      </c>
      <c r="V1833" t="n">
        <v>0.76</v>
      </c>
      <c r="W1833" t="n">
        <v>1.14</v>
      </c>
      <c r="X1833" t="n">
        <v>0.05</v>
      </c>
      <c r="Y1833" t="n">
        <v>1</v>
      </c>
      <c r="Z1833" t="n">
        <v>10</v>
      </c>
    </row>
    <row r="1834">
      <c r="A1834" t="n">
        <v>107</v>
      </c>
      <c r="B1834" t="n">
        <v>145</v>
      </c>
      <c r="C1834" t="inlineStr">
        <is>
          <t xml:space="preserve">CONCLUIDO	</t>
        </is>
      </c>
      <c r="D1834" t="n">
        <v>10.0925</v>
      </c>
      <c r="E1834" t="n">
        <v>9.91</v>
      </c>
      <c r="F1834" t="n">
        <v>6.74</v>
      </c>
      <c r="G1834" t="n">
        <v>101.15</v>
      </c>
      <c r="H1834" t="n">
        <v>1.44</v>
      </c>
      <c r="I1834" t="n">
        <v>4</v>
      </c>
      <c r="J1834" t="n">
        <v>344.47</v>
      </c>
      <c r="K1834" t="n">
        <v>61.2</v>
      </c>
      <c r="L1834" t="n">
        <v>27.75</v>
      </c>
      <c r="M1834" t="n">
        <v>2</v>
      </c>
      <c r="N1834" t="n">
        <v>110.52</v>
      </c>
      <c r="O1834" t="n">
        <v>42718.61</v>
      </c>
      <c r="P1834" t="n">
        <v>114.83</v>
      </c>
      <c r="Q1834" t="n">
        <v>204.16</v>
      </c>
      <c r="R1834" t="n">
        <v>23.47</v>
      </c>
      <c r="S1834" t="n">
        <v>17.37</v>
      </c>
      <c r="T1834" t="n">
        <v>957.75</v>
      </c>
      <c r="U1834" t="n">
        <v>0.74</v>
      </c>
      <c r="V1834" t="n">
        <v>0.76</v>
      </c>
      <c r="W1834" t="n">
        <v>1.14</v>
      </c>
      <c r="X1834" t="n">
        <v>0.05</v>
      </c>
      <c r="Y1834" t="n">
        <v>1</v>
      </c>
      <c r="Z1834" t="n">
        <v>10</v>
      </c>
    </row>
    <row r="1835">
      <c r="A1835" t="n">
        <v>108</v>
      </c>
      <c r="B1835" t="n">
        <v>145</v>
      </c>
      <c r="C1835" t="inlineStr">
        <is>
          <t xml:space="preserve">CONCLUIDO	</t>
        </is>
      </c>
      <c r="D1835" t="n">
        <v>10.0951</v>
      </c>
      <c r="E1835" t="n">
        <v>9.91</v>
      </c>
      <c r="F1835" t="n">
        <v>6.74</v>
      </c>
      <c r="G1835" t="n">
        <v>101.12</v>
      </c>
      <c r="H1835" t="n">
        <v>1.45</v>
      </c>
      <c r="I1835" t="n">
        <v>4</v>
      </c>
      <c r="J1835" t="n">
        <v>345.09</v>
      </c>
      <c r="K1835" t="n">
        <v>61.2</v>
      </c>
      <c r="L1835" t="n">
        <v>28</v>
      </c>
      <c r="M1835" t="n">
        <v>2</v>
      </c>
      <c r="N1835" t="n">
        <v>110.89</v>
      </c>
      <c r="O1835" t="n">
        <v>42795.22</v>
      </c>
      <c r="P1835" t="n">
        <v>114.95</v>
      </c>
      <c r="Q1835" t="n">
        <v>204.14</v>
      </c>
      <c r="R1835" t="n">
        <v>23.44</v>
      </c>
      <c r="S1835" t="n">
        <v>17.37</v>
      </c>
      <c r="T1835" t="n">
        <v>944.14</v>
      </c>
      <c r="U1835" t="n">
        <v>0.74</v>
      </c>
      <c r="V1835" t="n">
        <v>0.76</v>
      </c>
      <c r="W1835" t="n">
        <v>1.14</v>
      </c>
      <c r="X1835" t="n">
        <v>0.05</v>
      </c>
      <c r="Y1835" t="n">
        <v>1</v>
      </c>
      <c r="Z1835" t="n">
        <v>10</v>
      </c>
    </row>
    <row r="1836">
      <c r="A1836" t="n">
        <v>109</v>
      </c>
      <c r="B1836" t="n">
        <v>145</v>
      </c>
      <c r="C1836" t="inlineStr">
        <is>
          <t xml:space="preserve">CONCLUIDO	</t>
        </is>
      </c>
      <c r="D1836" t="n">
        <v>10.0874</v>
      </c>
      <c r="E1836" t="n">
        <v>9.91</v>
      </c>
      <c r="F1836" t="n">
        <v>6.75</v>
      </c>
      <c r="G1836" t="n">
        <v>101.23</v>
      </c>
      <c r="H1836" t="n">
        <v>1.46</v>
      </c>
      <c r="I1836" t="n">
        <v>4</v>
      </c>
      <c r="J1836" t="n">
        <v>345.71</v>
      </c>
      <c r="K1836" t="n">
        <v>61.2</v>
      </c>
      <c r="L1836" t="n">
        <v>28.25</v>
      </c>
      <c r="M1836" t="n">
        <v>2</v>
      </c>
      <c r="N1836" t="n">
        <v>111.26</v>
      </c>
      <c r="O1836" t="n">
        <v>42872.03</v>
      </c>
      <c r="P1836" t="n">
        <v>115.19</v>
      </c>
      <c r="Q1836" t="n">
        <v>204.14</v>
      </c>
      <c r="R1836" t="n">
        <v>23.58</v>
      </c>
      <c r="S1836" t="n">
        <v>17.37</v>
      </c>
      <c r="T1836" t="n">
        <v>1011.22</v>
      </c>
      <c r="U1836" t="n">
        <v>0.74</v>
      </c>
      <c r="V1836" t="n">
        <v>0.76</v>
      </c>
      <c r="W1836" t="n">
        <v>1.14</v>
      </c>
      <c r="X1836" t="n">
        <v>0.06</v>
      </c>
      <c r="Y1836" t="n">
        <v>1</v>
      </c>
      <c r="Z1836" t="n">
        <v>10</v>
      </c>
    </row>
    <row r="1837">
      <c r="A1837" t="n">
        <v>110</v>
      </c>
      <c r="B1837" t="n">
        <v>145</v>
      </c>
      <c r="C1837" t="inlineStr">
        <is>
          <t xml:space="preserve">CONCLUIDO	</t>
        </is>
      </c>
      <c r="D1837" t="n">
        <v>10.0843</v>
      </c>
      <c r="E1837" t="n">
        <v>9.92</v>
      </c>
      <c r="F1837" t="n">
        <v>6.75</v>
      </c>
      <c r="G1837" t="n">
        <v>101.28</v>
      </c>
      <c r="H1837" t="n">
        <v>1.47</v>
      </c>
      <c r="I1837" t="n">
        <v>4</v>
      </c>
      <c r="J1837" t="n">
        <v>346.34</v>
      </c>
      <c r="K1837" t="n">
        <v>61.2</v>
      </c>
      <c r="L1837" t="n">
        <v>28.5</v>
      </c>
      <c r="M1837" t="n">
        <v>2</v>
      </c>
      <c r="N1837" t="n">
        <v>111.64</v>
      </c>
      <c r="O1837" t="n">
        <v>42949.03</v>
      </c>
      <c r="P1837" t="n">
        <v>115.41</v>
      </c>
      <c r="Q1837" t="n">
        <v>204.14</v>
      </c>
      <c r="R1837" t="n">
        <v>23.67</v>
      </c>
      <c r="S1837" t="n">
        <v>17.37</v>
      </c>
      <c r="T1837" t="n">
        <v>1058.82</v>
      </c>
      <c r="U1837" t="n">
        <v>0.73</v>
      </c>
      <c r="V1837" t="n">
        <v>0.76</v>
      </c>
      <c r="W1837" t="n">
        <v>1.14</v>
      </c>
      <c r="X1837" t="n">
        <v>0.06</v>
      </c>
      <c r="Y1837" t="n">
        <v>1</v>
      </c>
      <c r="Z1837" t="n">
        <v>10</v>
      </c>
    </row>
    <row r="1838">
      <c r="A1838" t="n">
        <v>111</v>
      </c>
      <c r="B1838" t="n">
        <v>145</v>
      </c>
      <c r="C1838" t="inlineStr">
        <is>
          <t xml:space="preserve">CONCLUIDO	</t>
        </is>
      </c>
      <c r="D1838" t="n">
        <v>10.0871</v>
      </c>
      <c r="E1838" t="n">
        <v>9.91</v>
      </c>
      <c r="F1838" t="n">
        <v>6.75</v>
      </c>
      <c r="G1838" t="n">
        <v>101.23</v>
      </c>
      <c r="H1838" t="n">
        <v>1.48</v>
      </c>
      <c r="I1838" t="n">
        <v>4</v>
      </c>
      <c r="J1838" t="n">
        <v>346.96</v>
      </c>
      <c r="K1838" t="n">
        <v>61.2</v>
      </c>
      <c r="L1838" t="n">
        <v>28.75</v>
      </c>
      <c r="M1838" t="n">
        <v>2</v>
      </c>
      <c r="N1838" t="n">
        <v>112.01</v>
      </c>
      <c r="O1838" t="n">
        <v>43026.23</v>
      </c>
      <c r="P1838" t="n">
        <v>115.52</v>
      </c>
      <c r="Q1838" t="n">
        <v>204.14</v>
      </c>
      <c r="R1838" t="n">
        <v>23.64</v>
      </c>
      <c r="S1838" t="n">
        <v>17.37</v>
      </c>
      <c r="T1838" t="n">
        <v>1040.4</v>
      </c>
      <c r="U1838" t="n">
        <v>0.74</v>
      </c>
      <c r="V1838" t="n">
        <v>0.76</v>
      </c>
      <c r="W1838" t="n">
        <v>1.14</v>
      </c>
      <c r="X1838" t="n">
        <v>0.06</v>
      </c>
      <c r="Y1838" t="n">
        <v>1</v>
      </c>
      <c r="Z1838" t="n">
        <v>10</v>
      </c>
    </row>
    <row r="1839">
      <c r="A1839" t="n">
        <v>112</v>
      </c>
      <c r="B1839" t="n">
        <v>145</v>
      </c>
      <c r="C1839" t="inlineStr">
        <is>
          <t xml:space="preserve">CONCLUIDO	</t>
        </is>
      </c>
      <c r="D1839" t="n">
        <v>10.0874</v>
      </c>
      <c r="E1839" t="n">
        <v>9.91</v>
      </c>
      <c r="F1839" t="n">
        <v>6.75</v>
      </c>
      <c r="G1839" t="n">
        <v>101.23</v>
      </c>
      <c r="H1839" t="n">
        <v>1.49</v>
      </c>
      <c r="I1839" t="n">
        <v>4</v>
      </c>
      <c r="J1839" t="n">
        <v>347.59</v>
      </c>
      <c r="K1839" t="n">
        <v>61.2</v>
      </c>
      <c r="L1839" t="n">
        <v>29</v>
      </c>
      <c r="M1839" t="n">
        <v>2</v>
      </c>
      <c r="N1839" t="n">
        <v>112.39</v>
      </c>
      <c r="O1839" t="n">
        <v>43103.63</v>
      </c>
      <c r="P1839" t="n">
        <v>115.68</v>
      </c>
      <c r="Q1839" t="n">
        <v>204.14</v>
      </c>
      <c r="R1839" t="n">
        <v>23.6</v>
      </c>
      <c r="S1839" t="n">
        <v>17.37</v>
      </c>
      <c r="T1839" t="n">
        <v>1023.55</v>
      </c>
      <c r="U1839" t="n">
        <v>0.74</v>
      </c>
      <c r="V1839" t="n">
        <v>0.76</v>
      </c>
      <c r="W1839" t="n">
        <v>1.14</v>
      </c>
      <c r="X1839" t="n">
        <v>0.06</v>
      </c>
      <c r="Y1839" t="n">
        <v>1</v>
      </c>
      <c r="Z1839" t="n">
        <v>10</v>
      </c>
    </row>
    <row r="1840">
      <c r="A1840" t="n">
        <v>113</v>
      </c>
      <c r="B1840" t="n">
        <v>145</v>
      </c>
      <c r="C1840" t="inlineStr">
        <is>
          <t xml:space="preserve">CONCLUIDO	</t>
        </is>
      </c>
      <c r="D1840" t="n">
        <v>10.0852</v>
      </c>
      <c r="E1840" t="n">
        <v>9.92</v>
      </c>
      <c r="F1840" t="n">
        <v>6.75</v>
      </c>
      <c r="G1840" t="n">
        <v>101.26</v>
      </c>
      <c r="H1840" t="n">
        <v>1.5</v>
      </c>
      <c r="I1840" t="n">
        <v>4</v>
      </c>
      <c r="J1840" t="n">
        <v>348.22</v>
      </c>
      <c r="K1840" t="n">
        <v>61.2</v>
      </c>
      <c r="L1840" t="n">
        <v>29.25</v>
      </c>
      <c r="M1840" t="n">
        <v>2</v>
      </c>
      <c r="N1840" t="n">
        <v>112.77</v>
      </c>
      <c r="O1840" t="n">
        <v>43181.22</v>
      </c>
      <c r="P1840" t="n">
        <v>115.73</v>
      </c>
      <c r="Q1840" t="n">
        <v>204.14</v>
      </c>
      <c r="R1840" t="n">
        <v>23.73</v>
      </c>
      <c r="S1840" t="n">
        <v>17.37</v>
      </c>
      <c r="T1840" t="n">
        <v>1088.84</v>
      </c>
      <c r="U1840" t="n">
        <v>0.73</v>
      </c>
      <c r="V1840" t="n">
        <v>0.76</v>
      </c>
      <c r="W1840" t="n">
        <v>1.14</v>
      </c>
      <c r="X1840" t="n">
        <v>0.06</v>
      </c>
      <c r="Y1840" t="n">
        <v>1</v>
      </c>
      <c r="Z1840" t="n">
        <v>10</v>
      </c>
    </row>
    <row r="1841">
      <c r="A1841" t="n">
        <v>114</v>
      </c>
      <c r="B1841" t="n">
        <v>145</v>
      </c>
      <c r="C1841" t="inlineStr">
        <is>
          <t xml:space="preserve">CONCLUIDO	</t>
        </is>
      </c>
      <c r="D1841" t="n">
        <v>10.0905</v>
      </c>
      <c r="E1841" t="n">
        <v>9.91</v>
      </c>
      <c r="F1841" t="n">
        <v>6.75</v>
      </c>
      <c r="G1841" t="n">
        <v>101.18</v>
      </c>
      <c r="H1841" t="n">
        <v>1.51</v>
      </c>
      <c r="I1841" t="n">
        <v>4</v>
      </c>
      <c r="J1841" t="n">
        <v>348.85</v>
      </c>
      <c r="K1841" t="n">
        <v>61.2</v>
      </c>
      <c r="L1841" t="n">
        <v>29.5</v>
      </c>
      <c r="M1841" t="n">
        <v>2</v>
      </c>
      <c r="N1841" t="n">
        <v>113.15</v>
      </c>
      <c r="O1841" t="n">
        <v>43259.02</v>
      </c>
      <c r="P1841" t="n">
        <v>115.89</v>
      </c>
      <c r="Q1841" t="n">
        <v>204.16</v>
      </c>
      <c r="R1841" t="n">
        <v>23.58</v>
      </c>
      <c r="S1841" t="n">
        <v>17.37</v>
      </c>
      <c r="T1841" t="n">
        <v>1012.05</v>
      </c>
      <c r="U1841" t="n">
        <v>0.74</v>
      </c>
      <c r="V1841" t="n">
        <v>0.76</v>
      </c>
      <c r="W1841" t="n">
        <v>1.14</v>
      </c>
      <c r="X1841" t="n">
        <v>0.05</v>
      </c>
      <c r="Y1841" t="n">
        <v>1</v>
      </c>
      <c r="Z1841" t="n">
        <v>10</v>
      </c>
    </row>
    <row r="1842">
      <c r="A1842" t="n">
        <v>115</v>
      </c>
      <c r="B1842" t="n">
        <v>145</v>
      </c>
      <c r="C1842" t="inlineStr">
        <is>
          <t xml:space="preserve">CONCLUIDO	</t>
        </is>
      </c>
      <c r="D1842" t="n">
        <v>10.0886</v>
      </c>
      <c r="E1842" t="n">
        <v>9.91</v>
      </c>
      <c r="F1842" t="n">
        <v>6.75</v>
      </c>
      <c r="G1842" t="n">
        <v>101.21</v>
      </c>
      <c r="H1842" t="n">
        <v>1.52</v>
      </c>
      <c r="I1842" t="n">
        <v>4</v>
      </c>
      <c r="J1842" t="n">
        <v>349.48</v>
      </c>
      <c r="K1842" t="n">
        <v>61.2</v>
      </c>
      <c r="L1842" t="n">
        <v>29.75</v>
      </c>
      <c r="M1842" t="n">
        <v>2</v>
      </c>
      <c r="N1842" t="n">
        <v>113.53</v>
      </c>
      <c r="O1842" t="n">
        <v>43337.02</v>
      </c>
      <c r="P1842" t="n">
        <v>116.08</v>
      </c>
      <c r="Q1842" t="n">
        <v>204.14</v>
      </c>
      <c r="R1842" t="n">
        <v>23.6</v>
      </c>
      <c r="S1842" t="n">
        <v>17.37</v>
      </c>
      <c r="T1842" t="n">
        <v>1023.54</v>
      </c>
      <c r="U1842" t="n">
        <v>0.74</v>
      </c>
      <c r="V1842" t="n">
        <v>0.76</v>
      </c>
      <c r="W1842" t="n">
        <v>1.14</v>
      </c>
      <c r="X1842" t="n">
        <v>0.06</v>
      </c>
      <c r="Y1842" t="n">
        <v>1</v>
      </c>
      <c r="Z1842" t="n">
        <v>10</v>
      </c>
    </row>
    <row r="1843">
      <c r="A1843" t="n">
        <v>116</v>
      </c>
      <c r="B1843" t="n">
        <v>145</v>
      </c>
      <c r="C1843" t="inlineStr">
        <is>
          <t xml:space="preserve">CONCLUIDO	</t>
        </is>
      </c>
      <c r="D1843" t="n">
        <v>10.0942</v>
      </c>
      <c r="E1843" t="n">
        <v>9.91</v>
      </c>
      <c r="F1843" t="n">
        <v>6.74</v>
      </c>
      <c r="G1843" t="n">
        <v>101.13</v>
      </c>
      <c r="H1843" t="n">
        <v>1.53</v>
      </c>
      <c r="I1843" t="n">
        <v>4</v>
      </c>
      <c r="J1843" t="n">
        <v>350.12</v>
      </c>
      <c r="K1843" t="n">
        <v>61.2</v>
      </c>
      <c r="L1843" t="n">
        <v>30</v>
      </c>
      <c r="M1843" t="n">
        <v>2</v>
      </c>
      <c r="N1843" t="n">
        <v>113.92</v>
      </c>
      <c r="O1843" t="n">
        <v>43415.22</v>
      </c>
      <c r="P1843" t="n">
        <v>116.05</v>
      </c>
      <c r="Q1843" t="n">
        <v>204.15</v>
      </c>
      <c r="R1843" t="n">
        <v>23.46</v>
      </c>
      <c r="S1843" t="n">
        <v>17.37</v>
      </c>
      <c r="T1843" t="n">
        <v>953.48</v>
      </c>
      <c r="U1843" t="n">
        <v>0.74</v>
      </c>
      <c r="V1843" t="n">
        <v>0.76</v>
      </c>
      <c r="W1843" t="n">
        <v>1.14</v>
      </c>
      <c r="X1843" t="n">
        <v>0.05</v>
      </c>
      <c r="Y1843" t="n">
        <v>1</v>
      </c>
      <c r="Z1843" t="n">
        <v>10</v>
      </c>
    </row>
    <row r="1844">
      <c r="A1844" t="n">
        <v>117</v>
      </c>
      <c r="B1844" t="n">
        <v>145</v>
      </c>
      <c r="C1844" t="inlineStr">
        <is>
          <t xml:space="preserve">CONCLUIDO	</t>
        </is>
      </c>
      <c r="D1844" t="n">
        <v>10.0939</v>
      </c>
      <c r="E1844" t="n">
        <v>9.91</v>
      </c>
      <c r="F1844" t="n">
        <v>6.74</v>
      </c>
      <c r="G1844" t="n">
        <v>101.13</v>
      </c>
      <c r="H1844" t="n">
        <v>1.54</v>
      </c>
      <c r="I1844" t="n">
        <v>4</v>
      </c>
      <c r="J1844" t="n">
        <v>350.75</v>
      </c>
      <c r="K1844" t="n">
        <v>61.2</v>
      </c>
      <c r="L1844" t="n">
        <v>30.25</v>
      </c>
      <c r="M1844" t="n">
        <v>2</v>
      </c>
      <c r="N1844" t="n">
        <v>114.3</v>
      </c>
      <c r="O1844" t="n">
        <v>43493.63</v>
      </c>
      <c r="P1844" t="n">
        <v>116.11</v>
      </c>
      <c r="Q1844" t="n">
        <v>204.14</v>
      </c>
      <c r="R1844" t="n">
        <v>23.47</v>
      </c>
      <c r="S1844" t="n">
        <v>17.37</v>
      </c>
      <c r="T1844" t="n">
        <v>955.8200000000001</v>
      </c>
      <c r="U1844" t="n">
        <v>0.74</v>
      </c>
      <c r="V1844" t="n">
        <v>0.76</v>
      </c>
      <c r="W1844" t="n">
        <v>1.14</v>
      </c>
      <c r="X1844" t="n">
        <v>0.05</v>
      </c>
      <c r="Y1844" t="n">
        <v>1</v>
      </c>
      <c r="Z1844" t="n">
        <v>10</v>
      </c>
    </row>
    <row r="1845">
      <c r="A1845" t="n">
        <v>118</v>
      </c>
      <c r="B1845" t="n">
        <v>145</v>
      </c>
      <c r="C1845" t="inlineStr">
        <is>
          <t xml:space="preserve">CONCLUIDO	</t>
        </is>
      </c>
      <c r="D1845" t="n">
        <v>10.0888</v>
      </c>
      <c r="E1845" t="n">
        <v>9.91</v>
      </c>
      <c r="F1845" t="n">
        <v>6.75</v>
      </c>
      <c r="G1845" t="n">
        <v>101.21</v>
      </c>
      <c r="H1845" t="n">
        <v>1.55</v>
      </c>
      <c r="I1845" t="n">
        <v>4</v>
      </c>
      <c r="J1845" t="n">
        <v>351.39</v>
      </c>
      <c r="K1845" t="n">
        <v>61.2</v>
      </c>
      <c r="L1845" t="n">
        <v>30.5</v>
      </c>
      <c r="M1845" t="n">
        <v>2</v>
      </c>
      <c r="N1845" t="n">
        <v>114.69</v>
      </c>
      <c r="O1845" t="n">
        <v>43572.25</v>
      </c>
      <c r="P1845" t="n">
        <v>116.28</v>
      </c>
      <c r="Q1845" t="n">
        <v>204.14</v>
      </c>
      <c r="R1845" t="n">
        <v>23.5</v>
      </c>
      <c r="S1845" t="n">
        <v>17.37</v>
      </c>
      <c r="T1845" t="n">
        <v>970.78</v>
      </c>
      <c r="U1845" t="n">
        <v>0.74</v>
      </c>
      <c r="V1845" t="n">
        <v>0.76</v>
      </c>
      <c r="W1845" t="n">
        <v>1.14</v>
      </c>
      <c r="X1845" t="n">
        <v>0.06</v>
      </c>
      <c r="Y1845" t="n">
        <v>1</v>
      </c>
      <c r="Z1845" t="n">
        <v>10</v>
      </c>
    </row>
    <row r="1846">
      <c r="A1846" t="n">
        <v>119</v>
      </c>
      <c r="B1846" t="n">
        <v>145</v>
      </c>
      <c r="C1846" t="inlineStr">
        <is>
          <t xml:space="preserve">CONCLUIDO	</t>
        </is>
      </c>
      <c r="D1846" t="n">
        <v>10.0922</v>
      </c>
      <c r="E1846" t="n">
        <v>9.91</v>
      </c>
      <c r="F1846" t="n">
        <v>6.74</v>
      </c>
      <c r="G1846" t="n">
        <v>101.16</v>
      </c>
      <c r="H1846" t="n">
        <v>1.56</v>
      </c>
      <c r="I1846" t="n">
        <v>4</v>
      </c>
      <c r="J1846" t="n">
        <v>352.03</v>
      </c>
      <c r="K1846" t="n">
        <v>61.2</v>
      </c>
      <c r="L1846" t="n">
        <v>30.75</v>
      </c>
      <c r="M1846" t="n">
        <v>2</v>
      </c>
      <c r="N1846" t="n">
        <v>115.08</v>
      </c>
      <c r="O1846" t="n">
        <v>43651.07</v>
      </c>
      <c r="P1846" t="n">
        <v>116.28</v>
      </c>
      <c r="Q1846" t="n">
        <v>204.17</v>
      </c>
      <c r="R1846" t="n">
        <v>23.52</v>
      </c>
      <c r="S1846" t="n">
        <v>17.37</v>
      </c>
      <c r="T1846" t="n">
        <v>981.58</v>
      </c>
      <c r="U1846" t="n">
        <v>0.74</v>
      </c>
      <c r="V1846" t="n">
        <v>0.76</v>
      </c>
      <c r="W1846" t="n">
        <v>1.14</v>
      </c>
      <c r="X1846" t="n">
        <v>0.05</v>
      </c>
      <c r="Y1846" t="n">
        <v>1</v>
      </c>
      <c r="Z1846" t="n">
        <v>10</v>
      </c>
    </row>
    <row r="1847">
      <c r="A1847" t="n">
        <v>120</v>
      </c>
      <c r="B1847" t="n">
        <v>145</v>
      </c>
      <c r="C1847" t="inlineStr">
        <is>
          <t xml:space="preserve">CONCLUIDO	</t>
        </is>
      </c>
      <c r="D1847" t="n">
        <v>10.0869</v>
      </c>
      <c r="E1847" t="n">
        <v>9.91</v>
      </c>
      <c r="F1847" t="n">
        <v>6.75</v>
      </c>
      <c r="G1847" t="n">
        <v>101.24</v>
      </c>
      <c r="H1847" t="n">
        <v>1.57</v>
      </c>
      <c r="I1847" t="n">
        <v>4</v>
      </c>
      <c r="J1847" t="n">
        <v>352.67</v>
      </c>
      <c r="K1847" t="n">
        <v>61.2</v>
      </c>
      <c r="L1847" t="n">
        <v>31</v>
      </c>
      <c r="M1847" t="n">
        <v>2</v>
      </c>
      <c r="N1847" t="n">
        <v>115.47</v>
      </c>
      <c r="O1847" t="n">
        <v>43730.1</v>
      </c>
      <c r="P1847" t="n">
        <v>116.41</v>
      </c>
      <c r="Q1847" t="n">
        <v>204.14</v>
      </c>
      <c r="R1847" t="n">
        <v>23.67</v>
      </c>
      <c r="S1847" t="n">
        <v>17.37</v>
      </c>
      <c r="T1847" t="n">
        <v>1056.4</v>
      </c>
      <c r="U1847" t="n">
        <v>0.73</v>
      </c>
      <c r="V1847" t="n">
        <v>0.76</v>
      </c>
      <c r="W1847" t="n">
        <v>1.14</v>
      </c>
      <c r="X1847" t="n">
        <v>0.06</v>
      </c>
      <c r="Y1847" t="n">
        <v>1</v>
      </c>
      <c r="Z1847" t="n">
        <v>10</v>
      </c>
    </row>
    <row r="1848">
      <c r="A1848" t="n">
        <v>121</v>
      </c>
      <c r="B1848" t="n">
        <v>145</v>
      </c>
      <c r="C1848" t="inlineStr">
        <is>
          <t xml:space="preserve">CONCLUIDO	</t>
        </is>
      </c>
      <c r="D1848" t="n">
        <v>10.0812</v>
      </c>
      <c r="E1848" t="n">
        <v>9.92</v>
      </c>
      <c r="F1848" t="n">
        <v>6.75</v>
      </c>
      <c r="G1848" t="n">
        <v>101.32</v>
      </c>
      <c r="H1848" t="n">
        <v>1.58</v>
      </c>
      <c r="I1848" t="n">
        <v>4</v>
      </c>
      <c r="J1848" t="n">
        <v>353.31</v>
      </c>
      <c r="K1848" t="n">
        <v>61.2</v>
      </c>
      <c r="L1848" t="n">
        <v>31.25</v>
      </c>
      <c r="M1848" t="n">
        <v>2</v>
      </c>
      <c r="N1848" t="n">
        <v>115.86</v>
      </c>
      <c r="O1848" t="n">
        <v>43809.48</v>
      </c>
      <c r="P1848" t="n">
        <v>116.57</v>
      </c>
      <c r="Q1848" t="n">
        <v>204.15</v>
      </c>
      <c r="R1848" t="n">
        <v>23.73</v>
      </c>
      <c r="S1848" t="n">
        <v>17.37</v>
      </c>
      <c r="T1848" t="n">
        <v>1088.58</v>
      </c>
      <c r="U1848" t="n">
        <v>0.73</v>
      </c>
      <c r="V1848" t="n">
        <v>0.76</v>
      </c>
      <c r="W1848" t="n">
        <v>1.15</v>
      </c>
      <c r="X1848" t="n">
        <v>0.06</v>
      </c>
      <c r="Y1848" t="n">
        <v>1</v>
      </c>
      <c r="Z1848" t="n">
        <v>10</v>
      </c>
    </row>
    <row r="1849">
      <c r="A1849" t="n">
        <v>122</v>
      </c>
      <c r="B1849" t="n">
        <v>145</v>
      </c>
      <c r="C1849" t="inlineStr">
        <is>
          <t xml:space="preserve">CONCLUIDO	</t>
        </is>
      </c>
      <c r="D1849" t="n">
        <v>10.086</v>
      </c>
      <c r="E1849" t="n">
        <v>9.91</v>
      </c>
      <c r="F1849" t="n">
        <v>6.75</v>
      </c>
      <c r="G1849" t="n">
        <v>101.25</v>
      </c>
      <c r="H1849" t="n">
        <v>1.59</v>
      </c>
      <c r="I1849" t="n">
        <v>4</v>
      </c>
      <c r="J1849" t="n">
        <v>353.96</v>
      </c>
      <c r="K1849" t="n">
        <v>61.2</v>
      </c>
      <c r="L1849" t="n">
        <v>31.5</v>
      </c>
      <c r="M1849" t="n">
        <v>2</v>
      </c>
      <c r="N1849" t="n">
        <v>116.26</v>
      </c>
      <c r="O1849" t="n">
        <v>43888.94</v>
      </c>
      <c r="P1849" t="n">
        <v>116.5</v>
      </c>
      <c r="Q1849" t="n">
        <v>204.14</v>
      </c>
      <c r="R1849" t="n">
        <v>23.71</v>
      </c>
      <c r="S1849" t="n">
        <v>17.37</v>
      </c>
      <c r="T1849" t="n">
        <v>1075.47</v>
      </c>
      <c r="U1849" t="n">
        <v>0.73</v>
      </c>
      <c r="V1849" t="n">
        <v>0.76</v>
      </c>
      <c r="W1849" t="n">
        <v>1.14</v>
      </c>
      <c r="X1849" t="n">
        <v>0.06</v>
      </c>
      <c r="Y1849" t="n">
        <v>1</v>
      </c>
      <c r="Z1849" t="n">
        <v>10</v>
      </c>
    </row>
    <row r="1850">
      <c r="A1850" t="n">
        <v>123</v>
      </c>
      <c r="B1850" t="n">
        <v>145</v>
      </c>
      <c r="C1850" t="inlineStr">
        <is>
          <t xml:space="preserve">CONCLUIDO	</t>
        </is>
      </c>
      <c r="D1850" t="n">
        <v>10.084</v>
      </c>
      <c r="E1850" t="n">
        <v>9.92</v>
      </c>
      <c r="F1850" t="n">
        <v>6.75</v>
      </c>
      <c r="G1850" t="n">
        <v>101.28</v>
      </c>
      <c r="H1850" t="n">
        <v>1.6</v>
      </c>
      <c r="I1850" t="n">
        <v>4</v>
      </c>
      <c r="J1850" t="n">
        <v>354.6</v>
      </c>
      <c r="K1850" t="n">
        <v>61.2</v>
      </c>
      <c r="L1850" t="n">
        <v>31.75</v>
      </c>
      <c r="M1850" t="n">
        <v>2</v>
      </c>
      <c r="N1850" t="n">
        <v>116.65</v>
      </c>
      <c r="O1850" t="n">
        <v>43968.62</v>
      </c>
      <c r="P1850" t="n">
        <v>116.6</v>
      </c>
      <c r="Q1850" t="n">
        <v>204.14</v>
      </c>
      <c r="R1850" t="n">
        <v>23.74</v>
      </c>
      <c r="S1850" t="n">
        <v>17.37</v>
      </c>
      <c r="T1850" t="n">
        <v>1094.56</v>
      </c>
      <c r="U1850" t="n">
        <v>0.73</v>
      </c>
      <c r="V1850" t="n">
        <v>0.76</v>
      </c>
      <c r="W1850" t="n">
        <v>1.14</v>
      </c>
      <c r="X1850" t="n">
        <v>0.06</v>
      </c>
      <c r="Y1850" t="n">
        <v>1</v>
      </c>
      <c r="Z1850" t="n">
        <v>10</v>
      </c>
    </row>
    <row r="1851">
      <c r="A1851" t="n">
        <v>124</v>
      </c>
      <c r="B1851" t="n">
        <v>145</v>
      </c>
      <c r="C1851" t="inlineStr">
        <is>
          <t xml:space="preserve">CONCLUIDO	</t>
        </is>
      </c>
      <c r="D1851" t="n">
        <v>10.0866</v>
      </c>
      <c r="E1851" t="n">
        <v>9.91</v>
      </c>
      <c r="F1851" t="n">
        <v>6.75</v>
      </c>
      <c r="G1851" t="n">
        <v>101.24</v>
      </c>
      <c r="H1851" t="n">
        <v>1.61</v>
      </c>
      <c r="I1851" t="n">
        <v>4</v>
      </c>
      <c r="J1851" t="n">
        <v>355.25</v>
      </c>
      <c r="K1851" t="n">
        <v>61.2</v>
      </c>
      <c r="L1851" t="n">
        <v>32</v>
      </c>
      <c r="M1851" t="n">
        <v>2</v>
      </c>
      <c r="N1851" t="n">
        <v>117.05</v>
      </c>
      <c r="O1851" t="n">
        <v>44048.52</v>
      </c>
      <c r="P1851" t="n">
        <v>116.54</v>
      </c>
      <c r="Q1851" t="n">
        <v>204.14</v>
      </c>
      <c r="R1851" t="n">
        <v>23.64</v>
      </c>
      <c r="S1851" t="n">
        <v>17.37</v>
      </c>
      <c r="T1851" t="n">
        <v>1041.46</v>
      </c>
      <c r="U1851" t="n">
        <v>0.73</v>
      </c>
      <c r="V1851" t="n">
        <v>0.76</v>
      </c>
      <c r="W1851" t="n">
        <v>1.14</v>
      </c>
      <c r="X1851" t="n">
        <v>0.06</v>
      </c>
      <c r="Y1851" t="n">
        <v>1</v>
      </c>
      <c r="Z1851" t="n">
        <v>10</v>
      </c>
    </row>
    <row r="1852">
      <c r="A1852" t="n">
        <v>125</v>
      </c>
      <c r="B1852" t="n">
        <v>145</v>
      </c>
      <c r="C1852" t="inlineStr">
        <is>
          <t xml:space="preserve">CONCLUIDO	</t>
        </is>
      </c>
      <c r="D1852" t="n">
        <v>10.0905</v>
      </c>
      <c r="E1852" t="n">
        <v>9.91</v>
      </c>
      <c r="F1852" t="n">
        <v>6.75</v>
      </c>
      <c r="G1852" t="n">
        <v>101.18</v>
      </c>
      <c r="H1852" t="n">
        <v>1.62</v>
      </c>
      <c r="I1852" t="n">
        <v>4</v>
      </c>
      <c r="J1852" t="n">
        <v>355.9</v>
      </c>
      <c r="K1852" t="n">
        <v>61.2</v>
      </c>
      <c r="L1852" t="n">
        <v>32.25</v>
      </c>
      <c r="M1852" t="n">
        <v>2</v>
      </c>
      <c r="N1852" t="n">
        <v>117.45</v>
      </c>
      <c r="O1852" t="n">
        <v>44128.64</v>
      </c>
      <c r="P1852" t="n">
        <v>116.41</v>
      </c>
      <c r="Q1852" t="n">
        <v>204.14</v>
      </c>
      <c r="R1852" t="n">
        <v>23.55</v>
      </c>
      <c r="S1852" t="n">
        <v>17.37</v>
      </c>
      <c r="T1852" t="n">
        <v>997.52</v>
      </c>
      <c r="U1852" t="n">
        <v>0.74</v>
      </c>
      <c r="V1852" t="n">
        <v>0.76</v>
      </c>
      <c r="W1852" t="n">
        <v>1.14</v>
      </c>
      <c r="X1852" t="n">
        <v>0.05</v>
      </c>
      <c r="Y1852" t="n">
        <v>1</v>
      </c>
      <c r="Z1852" t="n">
        <v>10</v>
      </c>
    </row>
    <row r="1853">
      <c r="A1853" t="n">
        <v>126</v>
      </c>
      <c r="B1853" t="n">
        <v>145</v>
      </c>
      <c r="C1853" t="inlineStr">
        <is>
          <t xml:space="preserve">CONCLUIDO	</t>
        </is>
      </c>
      <c r="D1853" t="n">
        <v>10.0919</v>
      </c>
      <c r="E1853" t="n">
        <v>9.91</v>
      </c>
      <c r="F1853" t="n">
        <v>6.74</v>
      </c>
      <c r="G1853" t="n">
        <v>101.16</v>
      </c>
      <c r="H1853" t="n">
        <v>1.63</v>
      </c>
      <c r="I1853" t="n">
        <v>4</v>
      </c>
      <c r="J1853" t="n">
        <v>356.55</v>
      </c>
      <c r="K1853" t="n">
        <v>61.2</v>
      </c>
      <c r="L1853" t="n">
        <v>32.5</v>
      </c>
      <c r="M1853" t="n">
        <v>2</v>
      </c>
      <c r="N1853" t="n">
        <v>117.85</v>
      </c>
      <c r="O1853" t="n">
        <v>44208.97</v>
      </c>
      <c r="P1853" t="n">
        <v>116.45</v>
      </c>
      <c r="Q1853" t="n">
        <v>204.15</v>
      </c>
      <c r="R1853" t="n">
        <v>23.51</v>
      </c>
      <c r="S1853" t="n">
        <v>17.37</v>
      </c>
      <c r="T1853" t="n">
        <v>979.7</v>
      </c>
      <c r="U1853" t="n">
        <v>0.74</v>
      </c>
      <c r="V1853" t="n">
        <v>0.76</v>
      </c>
      <c r="W1853" t="n">
        <v>1.14</v>
      </c>
      <c r="X1853" t="n">
        <v>0.05</v>
      </c>
      <c r="Y1853" t="n">
        <v>1</v>
      </c>
      <c r="Z1853" t="n">
        <v>10</v>
      </c>
    </row>
    <row r="1854">
      <c r="A1854" t="n">
        <v>127</v>
      </c>
      <c r="B1854" t="n">
        <v>145</v>
      </c>
      <c r="C1854" t="inlineStr">
        <is>
          <t xml:space="preserve">CONCLUIDO	</t>
        </is>
      </c>
      <c r="D1854" t="n">
        <v>10.0905</v>
      </c>
      <c r="E1854" t="n">
        <v>9.91</v>
      </c>
      <c r="F1854" t="n">
        <v>6.75</v>
      </c>
      <c r="G1854" t="n">
        <v>101.18</v>
      </c>
      <c r="H1854" t="n">
        <v>1.63</v>
      </c>
      <c r="I1854" t="n">
        <v>4</v>
      </c>
      <c r="J1854" t="n">
        <v>357.2</v>
      </c>
      <c r="K1854" t="n">
        <v>61.2</v>
      </c>
      <c r="L1854" t="n">
        <v>32.75</v>
      </c>
      <c r="M1854" t="n">
        <v>2</v>
      </c>
      <c r="N1854" t="n">
        <v>118.26</v>
      </c>
      <c r="O1854" t="n">
        <v>44289.53</v>
      </c>
      <c r="P1854" t="n">
        <v>116.48</v>
      </c>
      <c r="Q1854" t="n">
        <v>204.14</v>
      </c>
      <c r="R1854" t="n">
        <v>23.55</v>
      </c>
      <c r="S1854" t="n">
        <v>17.37</v>
      </c>
      <c r="T1854" t="n">
        <v>994.92</v>
      </c>
      <c r="U1854" t="n">
        <v>0.74</v>
      </c>
      <c r="V1854" t="n">
        <v>0.76</v>
      </c>
      <c r="W1854" t="n">
        <v>1.14</v>
      </c>
      <c r="X1854" t="n">
        <v>0.05</v>
      </c>
      <c r="Y1854" t="n">
        <v>1</v>
      </c>
      <c r="Z1854" t="n">
        <v>10</v>
      </c>
    </row>
    <row r="1855">
      <c r="A1855" t="n">
        <v>128</v>
      </c>
      <c r="B1855" t="n">
        <v>145</v>
      </c>
      <c r="C1855" t="inlineStr">
        <is>
          <t xml:space="preserve">CONCLUIDO	</t>
        </is>
      </c>
      <c r="D1855" t="n">
        <v>10.0925</v>
      </c>
      <c r="E1855" t="n">
        <v>9.91</v>
      </c>
      <c r="F1855" t="n">
        <v>6.74</v>
      </c>
      <c r="G1855" t="n">
        <v>101.15</v>
      </c>
      <c r="H1855" t="n">
        <v>1.64</v>
      </c>
      <c r="I1855" t="n">
        <v>4</v>
      </c>
      <c r="J1855" t="n">
        <v>357.86</v>
      </c>
      <c r="K1855" t="n">
        <v>61.2</v>
      </c>
      <c r="L1855" t="n">
        <v>33</v>
      </c>
      <c r="M1855" t="n">
        <v>2</v>
      </c>
      <c r="N1855" t="n">
        <v>118.66</v>
      </c>
      <c r="O1855" t="n">
        <v>44370.32</v>
      </c>
      <c r="P1855" t="n">
        <v>116.41</v>
      </c>
      <c r="Q1855" t="n">
        <v>204.14</v>
      </c>
      <c r="R1855" t="n">
        <v>23.43</v>
      </c>
      <c r="S1855" t="n">
        <v>17.37</v>
      </c>
      <c r="T1855" t="n">
        <v>937</v>
      </c>
      <c r="U1855" t="n">
        <v>0.74</v>
      </c>
      <c r="V1855" t="n">
        <v>0.76</v>
      </c>
      <c r="W1855" t="n">
        <v>1.14</v>
      </c>
      <c r="X1855" t="n">
        <v>0.05</v>
      </c>
      <c r="Y1855" t="n">
        <v>1</v>
      </c>
      <c r="Z1855" t="n">
        <v>10</v>
      </c>
    </row>
    <row r="1856">
      <c r="A1856" t="n">
        <v>129</v>
      </c>
      <c r="B1856" t="n">
        <v>145</v>
      </c>
      <c r="C1856" t="inlineStr">
        <is>
          <t xml:space="preserve">CONCLUIDO	</t>
        </is>
      </c>
      <c r="D1856" t="n">
        <v>10.0959</v>
      </c>
      <c r="E1856" t="n">
        <v>9.9</v>
      </c>
      <c r="F1856" t="n">
        <v>6.74</v>
      </c>
      <c r="G1856" t="n">
        <v>101.1</v>
      </c>
      <c r="H1856" t="n">
        <v>1.65</v>
      </c>
      <c r="I1856" t="n">
        <v>4</v>
      </c>
      <c r="J1856" t="n">
        <v>358.52</v>
      </c>
      <c r="K1856" t="n">
        <v>61.2</v>
      </c>
      <c r="L1856" t="n">
        <v>33.25</v>
      </c>
      <c r="M1856" t="n">
        <v>2</v>
      </c>
      <c r="N1856" t="n">
        <v>119.07</v>
      </c>
      <c r="O1856" t="n">
        <v>44451.33</v>
      </c>
      <c r="P1856" t="n">
        <v>116.36</v>
      </c>
      <c r="Q1856" t="n">
        <v>204.14</v>
      </c>
      <c r="R1856" t="n">
        <v>23.34</v>
      </c>
      <c r="S1856" t="n">
        <v>17.37</v>
      </c>
      <c r="T1856" t="n">
        <v>889.91</v>
      </c>
      <c r="U1856" t="n">
        <v>0.74</v>
      </c>
      <c r="V1856" t="n">
        <v>0.76</v>
      </c>
      <c r="W1856" t="n">
        <v>1.14</v>
      </c>
      <c r="X1856" t="n">
        <v>0.05</v>
      </c>
      <c r="Y1856" t="n">
        <v>1</v>
      </c>
      <c r="Z1856" t="n">
        <v>10</v>
      </c>
    </row>
    <row r="1857">
      <c r="A1857" t="n">
        <v>130</v>
      </c>
      <c r="B1857" t="n">
        <v>145</v>
      </c>
      <c r="C1857" t="inlineStr">
        <is>
          <t xml:space="preserve">CONCLUIDO	</t>
        </is>
      </c>
      <c r="D1857" t="n">
        <v>10.0934</v>
      </c>
      <c r="E1857" t="n">
        <v>9.91</v>
      </c>
      <c r="F1857" t="n">
        <v>6.74</v>
      </c>
      <c r="G1857" t="n">
        <v>101.14</v>
      </c>
      <c r="H1857" t="n">
        <v>1.66</v>
      </c>
      <c r="I1857" t="n">
        <v>4</v>
      </c>
      <c r="J1857" t="n">
        <v>359.17</v>
      </c>
      <c r="K1857" t="n">
        <v>61.2</v>
      </c>
      <c r="L1857" t="n">
        <v>33.5</v>
      </c>
      <c r="M1857" t="n">
        <v>2</v>
      </c>
      <c r="N1857" t="n">
        <v>119.48</v>
      </c>
      <c r="O1857" t="n">
        <v>44532.57</v>
      </c>
      <c r="P1857" t="n">
        <v>116.35</v>
      </c>
      <c r="Q1857" t="n">
        <v>204.14</v>
      </c>
      <c r="R1857" t="n">
        <v>23.46</v>
      </c>
      <c r="S1857" t="n">
        <v>17.37</v>
      </c>
      <c r="T1857" t="n">
        <v>953.72</v>
      </c>
      <c r="U1857" t="n">
        <v>0.74</v>
      </c>
      <c r="V1857" t="n">
        <v>0.76</v>
      </c>
      <c r="W1857" t="n">
        <v>1.14</v>
      </c>
      <c r="X1857" t="n">
        <v>0.05</v>
      </c>
      <c r="Y1857" t="n">
        <v>1</v>
      </c>
      <c r="Z1857" t="n">
        <v>10</v>
      </c>
    </row>
    <row r="1858">
      <c r="A1858" t="n">
        <v>131</v>
      </c>
      <c r="B1858" t="n">
        <v>145</v>
      </c>
      <c r="C1858" t="inlineStr">
        <is>
          <t xml:space="preserve">CONCLUIDO	</t>
        </is>
      </c>
      <c r="D1858" t="n">
        <v>10.09</v>
      </c>
      <c r="E1858" t="n">
        <v>9.91</v>
      </c>
      <c r="F1858" t="n">
        <v>6.75</v>
      </c>
      <c r="G1858" t="n">
        <v>101.19</v>
      </c>
      <c r="H1858" t="n">
        <v>1.67</v>
      </c>
      <c r="I1858" t="n">
        <v>4</v>
      </c>
      <c r="J1858" t="n">
        <v>359.84</v>
      </c>
      <c r="K1858" t="n">
        <v>61.2</v>
      </c>
      <c r="L1858" t="n">
        <v>33.75</v>
      </c>
      <c r="M1858" t="n">
        <v>2</v>
      </c>
      <c r="N1858" t="n">
        <v>119.89</v>
      </c>
      <c r="O1858" t="n">
        <v>44614.04</v>
      </c>
      <c r="P1858" t="n">
        <v>116.35</v>
      </c>
      <c r="Q1858" t="n">
        <v>204.14</v>
      </c>
      <c r="R1858" t="n">
        <v>23.45</v>
      </c>
      <c r="S1858" t="n">
        <v>17.37</v>
      </c>
      <c r="T1858" t="n">
        <v>947.29</v>
      </c>
      <c r="U1858" t="n">
        <v>0.74</v>
      </c>
      <c r="V1858" t="n">
        <v>0.76</v>
      </c>
      <c r="W1858" t="n">
        <v>1.14</v>
      </c>
      <c r="X1858" t="n">
        <v>0.06</v>
      </c>
      <c r="Y1858" t="n">
        <v>1</v>
      </c>
      <c r="Z1858" t="n">
        <v>10</v>
      </c>
    </row>
    <row r="1859">
      <c r="A1859" t="n">
        <v>132</v>
      </c>
      <c r="B1859" t="n">
        <v>145</v>
      </c>
      <c r="C1859" t="inlineStr">
        <is>
          <t xml:space="preserve">CONCLUIDO	</t>
        </is>
      </c>
      <c r="D1859" t="n">
        <v>10.0953</v>
      </c>
      <c r="E1859" t="n">
        <v>9.91</v>
      </c>
      <c r="F1859" t="n">
        <v>6.74</v>
      </c>
      <c r="G1859" t="n">
        <v>101.11</v>
      </c>
      <c r="H1859" t="n">
        <v>1.68</v>
      </c>
      <c r="I1859" t="n">
        <v>4</v>
      </c>
      <c r="J1859" t="n">
        <v>360.5</v>
      </c>
      <c r="K1859" t="n">
        <v>61.2</v>
      </c>
      <c r="L1859" t="n">
        <v>34</v>
      </c>
      <c r="M1859" t="n">
        <v>2</v>
      </c>
      <c r="N1859" t="n">
        <v>120.3</v>
      </c>
      <c r="O1859" t="n">
        <v>44695.75</v>
      </c>
      <c r="P1859" t="n">
        <v>116.21</v>
      </c>
      <c r="Q1859" t="n">
        <v>204.14</v>
      </c>
      <c r="R1859" t="n">
        <v>23.42</v>
      </c>
      <c r="S1859" t="n">
        <v>17.37</v>
      </c>
      <c r="T1859" t="n">
        <v>932.53</v>
      </c>
      <c r="U1859" t="n">
        <v>0.74</v>
      </c>
      <c r="V1859" t="n">
        <v>0.76</v>
      </c>
      <c r="W1859" t="n">
        <v>1.14</v>
      </c>
      <c r="X1859" t="n">
        <v>0.05</v>
      </c>
      <c r="Y1859" t="n">
        <v>1</v>
      </c>
      <c r="Z1859" t="n">
        <v>10</v>
      </c>
    </row>
    <row r="1860">
      <c r="A1860" t="n">
        <v>133</v>
      </c>
      <c r="B1860" t="n">
        <v>145</v>
      </c>
      <c r="C1860" t="inlineStr">
        <is>
          <t xml:space="preserve">CONCLUIDO	</t>
        </is>
      </c>
      <c r="D1860" t="n">
        <v>10.0968</v>
      </c>
      <c r="E1860" t="n">
        <v>9.9</v>
      </c>
      <c r="F1860" t="n">
        <v>6.74</v>
      </c>
      <c r="G1860" t="n">
        <v>101.09</v>
      </c>
      <c r="H1860" t="n">
        <v>1.69</v>
      </c>
      <c r="I1860" t="n">
        <v>4</v>
      </c>
      <c r="J1860" t="n">
        <v>361.16</v>
      </c>
      <c r="K1860" t="n">
        <v>61.2</v>
      </c>
      <c r="L1860" t="n">
        <v>34.25</v>
      </c>
      <c r="M1860" t="n">
        <v>2</v>
      </c>
      <c r="N1860" t="n">
        <v>120.71</v>
      </c>
      <c r="O1860" t="n">
        <v>44777.68</v>
      </c>
      <c r="P1860" t="n">
        <v>116.16</v>
      </c>
      <c r="Q1860" t="n">
        <v>204.14</v>
      </c>
      <c r="R1860" t="n">
        <v>23.38</v>
      </c>
      <c r="S1860" t="n">
        <v>17.37</v>
      </c>
      <c r="T1860" t="n">
        <v>912.97</v>
      </c>
      <c r="U1860" t="n">
        <v>0.74</v>
      </c>
      <c r="V1860" t="n">
        <v>0.76</v>
      </c>
      <c r="W1860" t="n">
        <v>1.14</v>
      </c>
      <c r="X1860" t="n">
        <v>0.05</v>
      </c>
      <c r="Y1860" t="n">
        <v>1</v>
      </c>
      <c r="Z1860" t="n">
        <v>10</v>
      </c>
    </row>
    <row r="1861">
      <c r="A1861" t="n">
        <v>134</v>
      </c>
      <c r="B1861" t="n">
        <v>145</v>
      </c>
      <c r="C1861" t="inlineStr">
        <is>
          <t xml:space="preserve">CONCLUIDO	</t>
        </is>
      </c>
      <c r="D1861" t="n">
        <v>10.0959</v>
      </c>
      <c r="E1861" t="n">
        <v>9.9</v>
      </c>
      <c r="F1861" t="n">
        <v>6.74</v>
      </c>
      <c r="G1861" t="n">
        <v>101.1</v>
      </c>
      <c r="H1861" t="n">
        <v>1.7</v>
      </c>
      <c r="I1861" t="n">
        <v>4</v>
      </c>
      <c r="J1861" t="n">
        <v>361.83</v>
      </c>
      <c r="K1861" t="n">
        <v>61.2</v>
      </c>
      <c r="L1861" t="n">
        <v>34.5</v>
      </c>
      <c r="M1861" t="n">
        <v>2</v>
      </c>
      <c r="N1861" t="n">
        <v>121.13</v>
      </c>
      <c r="O1861" t="n">
        <v>44859.98</v>
      </c>
      <c r="P1861" t="n">
        <v>116.08</v>
      </c>
      <c r="Q1861" t="n">
        <v>204.15</v>
      </c>
      <c r="R1861" t="n">
        <v>23.38</v>
      </c>
      <c r="S1861" t="n">
        <v>17.37</v>
      </c>
      <c r="T1861" t="n">
        <v>910.65</v>
      </c>
      <c r="U1861" t="n">
        <v>0.74</v>
      </c>
      <c r="V1861" t="n">
        <v>0.76</v>
      </c>
      <c r="W1861" t="n">
        <v>1.14</v>
      </c>
      <c r="X1861" t="n">
        <v>0.05</v>
      </c>
      <c r="Y1861" t="n">
        <v>1</v>
      </c>
      <c r="Z1861" t="n">
        <v>10</v>
      </c>
    </row>
    <row r="1862">
      <c r="A1862" t="n">
        <v>135</v>
      </c>
      <c r="B1862" t="n">
        <v>145</v>
      </c>
      <c r="C1862" t="inlineStr">
        <is>
          <t xml:space="preserve">CONCLUIDO	</t>
        </is>
      </c>
      <c r="D1862" t="n">
        <v>10.0928</v>
      </c>
      <c r="E1862" t="n">
        <v>9.91</v>
      </c>
      <c r="F1862" t="n">
        <v>6.74</v>
      </c>
      <c r="G1862" t="n">
        <v>101.15</v>
      </c>
      <c r="H1862" t="n">
        <v>1.71</v>
      </c>
      <c r="I1862" t="n">
        <v>4</v>
      </c>
      <c r="J1862" t="n">
        <v>362.5</v>
      </c>
      <c r="K1862" t="n">
        <v>61.2</v>
      </c>
      <c r="L1862" t="n">
        <v>34.75</v>
      </c>
      <c r="M1862" t="n">
        <v>2</v>
      </c>
      <c r="N1862" t="n">
        <v>121.55</v>
      </c>
      <c r="O1862" t="n">
        <v>44942.4</v>
      </c>
      <c r="P1862" t="n">
        <v>116.04</v>
      </c>
      <c r="Q1862" t="n">
        <v>204.14</v>
      </c>
      <c r="R1862" t="n">
        <v>23.41</v>
      </c>
      <c r="S1862" t="n">
        <v>17.37</v>
      </c>
      <c r="T1862" t="n">
        <v>928.16</v>
      </c>
      <c r="U1862" t="n">
        <v>0.74</v>
      </c>
      <c r="V1862" t="n">
        <v>0.76</v>
      </c>
      <c r="W1862" t="n">
        <v>1.14</v>
      </c>
      <c r="X1862" t="n">
        <v>0.05</v>
      </c>
      <c r="Y1862" t="n">
        <v>1</v>
      </c>
      <c r="Z1862" t="n">
        <v>10</v>
      </c>
    </row>
    <row r="1863">
      <c r="A1863" t="n">
        <v>136</v>
      </c>
      <c r="B1863" t="n">
        <v>145</v>
      </c>
      <c r="C1863" t="inlineStr">
        <is>
          <t xml:space="preserve">CONCLUIDO	</t>
        </is>
      </c>
      <c r="D1863" t="n">
        <v>10.0931</v>
      </c>
      <c r="E1863" t="n">
        <v>9.91</v>
      </c>
      <c r="F1863" t="n">
        <v>6.74</v>
      </c>
      <c r="G1863" t="n">
        <v>101.15</v>
      </c>
      <c r="H1863" t="n">
        <v>1.72</v>
      </c>
      <c r="I1863" t="n">
        <v>4</v>
      </c>
      <c r="J1863" t="n">
        <v>363.17</v>
      </c>
      <c r="K1863" t="n">
        <v>61.2</v>
      </c>
      <c r="L1863" t="n">
        <v>35</v>
      </c>
      <c r="M1863" t="n">
        <v>2</v>
      </c>
      <c r="N1863" t="n">
        <v>121.97</v>
      </c>
      <c r="O1863" t="n">
        <v>45025.06</v>
      </c>
      <c r="P1863" t="n">
        <v>115.94</v>
      </c>
      <c r="Q1863" t="n">
        <v>204.14</v>
      </c>
      <c r="R1863" t="n">
        <v>23.42</v>
      </c>
      <c r="S1863" t="n">
        <v>17.37</v>
      </c>
      <c r="T1863" t="n">
        <v>933.0599999999999</v>
      </c>
      <c r="U1863" t="n">
        <v>0.74</v>
      </c>
      <c r="V1863" t="n">
        <v>0.76</v>
      </c>
      <c r="W1863" t="n">
        <v>1.14</v>
      </c>
      <c r="X1863" t="n">
        <v>0.05</v>
      </c>
      <c r="Y1863" t="n">
        <v>1</v>
      </c>
      <c r="Z1863" t="n">
        <v>10</v>
      </c>
    </row>
    <row r="1864">
      <c r="A1864" t="n">
        <v>137</v>
      </c>
      <c r="B1864" t="n">
        <v>145</v>
      </c>
      <c r="C1864" t="inlineStr">
        <is>
          <t xml:space="preserve">CONCLUIDO	</t>
        </is>
      </c>
      <c r="D1864" t="n">
        <v>10.0999</v>
      </c>
      <c r="E1864" t="n">
        <v>9.9</v>
      </c>
      <c r="F1864" t="n">
        <v>6.74</v>
      </c>
      <c r="G1864" t="n">
        <v>101.05</v>
      </c>
      <c r="H1864" t="n">
        <v>1.73</v>
      </c>
      <c r="I1864" t="n">
        <v>4</v>
      </c>
      <c r="J1864" t="n">
        <v>363.84</v>
      </c>
      <c r="K1864" t="n">
        <v>61.2</v>
      </c>
      <c r="L1864" t="n">
        <v>35.25</v>
      </c>
      <c r="M1864" t="n">
        <v>2</v>
      </c>
      <c r="N1864" t="n">
        <v>122.39</v>
      </c>
      <c r="O1864" t="n">
        <v>45107.96</v>
      </c>
      <c r="P1864" t="n">
        <v>115.78</v>
      </c>
      <c r="Q1864" t="n">
        <v>204.14</v>
      </c>
      <c r="R1864" t="n">
        <v>23.18</v>
      </c>
      <c r="S1864" t="n">
        <v>17.37</v>
      </c>
      <c r="T1864" t="n">
        <v>811.1799999999999</v>
      </c>
      <c r="U1864" t="n">
        <v>0.75</v>
      </c>
      <c r="V1864" t="n">
        <v>0.76</v>
      </c>
      <c r="W1864" t="n">
        <v>1.14</v>
      </c>
      <c r="X1864" t="n">
        <v>0.05</v>
      </c>
      <c r="Y1864" t="n">
        <v>1</v>
      </c>
      <c r="Z1864" t="n">
        <v>10</v>
      </c>
    </row>
    <row r="1865">
      <c r="A1865" t="n">
        <v>138</v>
      </c>
      <c r="B1865" t="n">
        <v>145</v>
      </c>
      <c r="C1865" t="inlineStr">
        <is>
          <t xml:space="preserve">CONCLUIDO	</t>
        </is>
      </c>
      <c r="D1865" t="n">
        <v>10.0982</v>
      </c>
      <c r="E1865" t="n">
        <v>9.9</v>
      </c>
      <c r="F1865" t="n">
        <v>6.74</v>
      </c>
      <c r="G1865" t="n">
        <v>101.07</v>
      </c>
      <c r="H1865" t="n">
        <v>1.74</v>
      </c>
      <c r="I1865" t="n">
        <v>4</v>
      </c>
      <c r="J1865" t="n">
        <v>364.51</v>
      </c>
      <c r="K1865" t="n">
        <v>61.2</v>
      </c>
      <c r="L1865" t="n">
        <v>35.5</v>
      </c>
      <c r="M1865" t="n">
        <v>2</v>
      </c>
      <c r="N1865" t="n">
        <v>122.82</v>
      </c>
      <c r="O1865" t="n">
        <v>45191.1</v>
      </c>
      <c r="P1865" t="n">
        <v>115.7</v>
      </c>
      <c r="Q1865" t="n">
        <v>204.14</v>
      </c>
      <c r="R1865" t="n">
        <v>23.18</v>
      </c>
      <c r="S1865" t="n">
        <v>17.37</v>
      </c>
      <c r="T1865" t="n">
        <v>811.3</v>
      </c>
      <c r="U1865" t="n">
        <v>0.75</v>
      </c>
      <c r="V1865" t="n">
        <v>0.76</v>
      </c>
      <c r="W1865" t="n">
        <v>1.14</v>
      </c>
      <c r="X1865" t="n">
        <v>0.05</v>
      </c>
      <c r="Y1865" t="n">
        <v>1</v>
      </c>
      <c r="Z1865" t="n">
        <v>10</v>
      </c>
    </row>
    <row r="1866">
      <c r="A1866" t="n">
        <v>139</v>
      </c>
      <c r="B1866" t="n">
        <v>145</v>
      </c>
      <c r="C1866" t="inlineStr">
        <is>
          <t xml:space="preserve">CONCLUIDO	</t>
        </is>
      </c>
      <c r="D1866" t="n">
        <v>10.1024</v>
      </c>
      <c r="E1866" t="n">
        <v>9.9</v>
      </c>
      <c r="F1866" t="n">
        <v>6.73</v>
      </c>
      <c r="G1866" t="n">
        <v>101.01</v>
      </c>
      <c r="H1866" t="n">
        <v>1.75</v>
      </c>
      <c r="I1866" t="n">
        <v>4</v>
      </c>
      <c r="J1866" t="n">
        <v>365.19</v>
      </c>
      <c r="K1866" t="n">
        <v>61.2</v>
      </c>
      <c r="L1866" t="n">
        <v>35.75</v>
      </c>
      <c r="M1866" t="n">
        <v>2</v>
      </c>
      <c r="N1866" t="n">
        <v>123.24</v>
      </c>
      <c r="O1866" t="n">
        <v>45274.49</v>
      </c>
      <c r="P1866" t="n">
        <v>115.63</v>
      </c>
      <c r="Q1866" t="n">
        <v>204.14</v>
      </c>
      <c r="R1866" t="n">
        <v>23.07</v>
      </c>
      <c r="S1866" t="n">
        <v>17.37</v>
      </c>
      <c r="T1866" t="n">
        <v>757.99</v>
      </c>
      <c r="U1866" t="n">
        <v>0.75</v>
      </c>
      <c r="V1866" t="n">
        <v>0.76</v>
      </c>
      <c r="W1866" t="n">
        <v>1.14</v>
      </c>
      <c r="X1866" t="n">
        <v>0.04</v>
      </c>
      <c r="Y1866" t="n">
        <v>1</v>
      </c>
      <c r="Z1866" t="n">
        <v>10</v>
      </c>
    </row>
    <row r="1867">
      <c r="A1867" t="n">
        <v>140</v>
      </c>
      <c r="B1867" t="n">
        <v>145</v>
      </c>
      <c r="C1867" t="inlineStr">
        <is>
          <t xml:space="preserve">CONCLUIDO	</t>
        </is>
      </c>
      <c r="D1867" t="n">
        <v>10.1013</v>
      </c>
      <c r="E1867" t="n">
        <v>9.9</v>
      </c>
      <c r="F1867" t="n">
        <v>6.74</v>
      </c>
      <c r="G1867" t="n">
        <v>101.03</v>
      </c>
      <c r="H1867" t="n">
        <v>1.75</v>
      </c>
      <c r="I1867" t="n">
        <v>4</v>
      </c>
      <c r="J1867" t="n">
        <v>365.87</v>
      </c>
      <c r="K1867" t="n">
        <v>61.2</v>
      </c>
      <c r="L1867" t="n">
        <v>36</v>
      </c>
      <c r="M1867" t="n">
        <v>2</v>
      </c>
      <c r="N1867" t="n">
        <v>123.67</v>
      </c>
      <c r="O1867" t="n">
        <v>45358.13</v>
      </c>
      <c r="P1867" t="n">
        <v>115.51</v>
      </c>
      <c r="Q1867" t="n">
        <v>204.14</v>
      </c>
      <c r="R1867" t="n">
        <v>23.15</v>
      </c>
      <c r="S1867" t="n">
        <v>17.37</v>
      </c>
      <c r="T1867" t="n">
        <v>797.35</v>
      </c>
      <c r="U1867" t="n">
        <v>0.75</v>
      </c>
      <c r="V1867" t="n">
        <v>0.76</v>
      </c>
      <c r="W1867" t="n">
        <v>1.14</v>
      </c>
      <c r="X1867" t="n">
        <v>0.04</v>
      </c>
      <c r="Y1867" t="n">
        <v>1</v>
      </c>
      <c r="Z1867" t="n">
        <v>10</v>
      </c>
    </row>
    <row r="1868">
      <c r="A1868" t="n">
        <v>141</v>
      </c>
      <c r="B1868" t="n">
        <v>145</v>
      </c>
      <c r="C1868" t="inlineStr">
        <is>
          <t xml:space="preserve">CONCLUIDO	</t>
        </is>
      </c>
      <c r="D1868" t="n">
        <v>10.1004</v>
      </c>
      <c r="E1868" t="n">
        <v>9.9</v>
      </c>
      <c r="F1868" t="n">
        <v>6.74</v>
      </c>
      <c r="G1868" t="n">
        <v>101.04</v>
      </c>
      <c r="H1868" t="n">
        <v>1.76</v>
      </c>
      <c r="I1868" t="n">
        <v>4</v>
      </c>
      <c r="J1868" t="n">
        <v>366.55</v>
      </c>
      <c r="K1868" t="n">
        <v>61.2</v>
      </c>
      <c r="L1868" t="n">
        <v>36.25</v>
      </c>
      <c r="M1868" t="n">
        <v>2</v>
      </c>
      <c r="N1868" t="n">
        <v>124.1</v>
      </c>
      <c r="O1868" t="n">
        <v>45442.03</v>
      </c>
      <c r="P1868" t="n">
        <v>115.44</v>
      </c>
      <c r="Q1868" t="n">
        <v>204.14</v>
      </c>
      <c r="R1868" t="n">
        <v>23.19</v>
      </c>
      <c r="S1868" t="n">
        <v>17.37</v>
      </c>
      <c r="T1868" t="n">
        <v>815.27</v>
      </c>
      <c r="U1868" t="n">
        <v>0.75</v>
      </c>
      <c r="V1868" t="n">
        <v>0.76</v>
      </c>
      <c r="W1868" t="n">
        <v>1.14</v>
      </c>
      <c r="X1868" t="n">
        <v>0.04</v>
      </c>
      <c r="Y1868" t="n">
        <v>1</v>
      </c>
      <c r="Z1868" t="n">
        <v>10</v>
      </c>
    </row>
    <row r="1869">
      <c r="A1869" t="n">
        <v>142</v>
      </c>
      <c r="B1869" t="n">
        <v>145</v>
      </c>
      <c r="C1869" t="inlineStr">
        <is>
          <t xml:space="preserve">CONCLUIDO	</t>
        </is>
      </c>
      <c r="D1869" t="n">
        <v>10.1007</v>
      </c>
      <c r="E1869" t="n">
        <v>9.9</v>
      </c>
      <c r="F1869" t="n">
        <v>6.74</v>
      </c>
      <c r="G1869" t="n">
        <v>101.03</v>
      </c>
      <c r="H1869" t="n">
        <v>1.77</v>
      </c>
      <c r="I1869" t="n">
        <v>4</v>
      </c>
      <c r="J1869" t="n">
        <v>367.23</v>
      </c>
      <c r="K1869" t="n">
        <v>61.2</v>
      </c>
      <c r="L1869" t="n">
        <v>36.5</v>
      </c>
      <c r="M1869" t="n">
        <v>2</v>
      </c>
      <c r="N1869" t="n">
        <v>124.53</v>
      </c>
      <c r="O1869" t="n">
        <v>45526.17</v>
      </c>
      <c r="P1869" t="n">
        <v>115.34</v>
      </c>
      <c r="Q1869" t="n">
        <v>204.14</v>
      </c>
      <c r="R1869" t="n">
        <v>23.22</v>
      </c>
      <c r="S1869" t="n">
        <v>17.37</v>
      </c>
      <c r="T1869" t="n">
        <v>832.3</v>
      </c>
      <c r="U1869" t="n">
        <v>0.75</v>
      </c>
      <c r="V1869" t="n">
        <v>0.76</v>
      </c>
      <c r="W1869" t="n">
        <v>1.14</v>
      </c>
      <c r="X1869" t="n">
        <v>0.04</v>
      </c>
      <c r="Y1869" t="n">
        <v>1</v>
      </c>
      <c r="Z1869" t="n">
        <v>10</v>
      </c>
    </row>
    <row r="1870">
      <c r="A1870" t="n">
        <v>143</v>
      </c>
      <c r="B1870" t="n">
        <v>145</v>
      </c>
      <c r="C1870" t="inlineStr">
        <is>
          <t xml:space="preserve">CONCLUIDO	</t>
        </is>
      </c>
      <c r="D1870" t="n">
        <v>10.0999</v>
      </c>
      <c r="E1870" t="n">
        <v>9.9</v>
      </c>
      <c r="F1870" t="n">
        <v>6.74</v>
      </c>
      <c r="G1870" t="n">
        <v>101.05</v>
      </c>
      <c r="H1870" t="n">
        <v>1.78</v>
      </c>
      <c r="I1870" t="n">
        <v>4</v>
      </c>
      <c r="J1870" t="n">
        <v>367.92</v>
      </c>
      <c r="K1870" t="n">
        <v>61.2</v>
      </c>
      <c r="L1870" t="n">
        <v>36.75</v>
      </c>
      <c r="M1870" t="n">
        <v>2</v>
      </c>
      <c r="N1870" t="n">
        <v>124.97</v>
      </c>
      <c r="O1870" t="n">
        <v>45610.57</v>
      </c>
      <c r="P1870" t="n">
        <v>115.32</v>
      </c>
      <c r="Q1870" t="n">
        <v>204.14</v>
      </c>
      <c r="R1870" t="n">
        <v>23.23</v>
      </c>
      <c r="S1870" t="n">
        <v>17.37</v>
      </c>
      <c r="T1870" t="n">
        <v>838.62</v>
      </c>
      <c r="U1870" t="n">
        <v>0.75</v>
      </c>
      <c r="V1870" t="n">
        <v>0.76</v>
      </c>
      <c r="W1870" t="n">
        <v>1.14</v>
      </c>
      <c r="X1870" t="n">
        <v>0.05</v>
      </c>
      <c r="Y1870" t="n">
        <v>1</v>
      </c>
      <c r="Z1870" t="n">
        <v>10</v>
      </c>
    </row>
    <row r="1871">
      <c r="A1871" t="n">
        <v>144</v>
      </c>
      <c r="B1871" t="n">
        <v>145</v>
      </c>
      <c r="C1871" t="inlineStr">
        <is>
          <t xml:space="preserve">CONCLUIDO	</t>
        </is>
      </c>
      <c r="D1871" t="n">
        <v>10.0985</v>
      </c>
      <c r="E1871" t="n">
        <v>9.9</v>
      </c>
      <c r="F1871" t="n">
        <v>6.74</v>
      </c>
      <c r="G1871" t="n">
        <v>101.07</v>
      </c>
      <c r="H1871" t="n">
        <v>1.79</v>
      </c>
      <c r="I1871" t="n">
        <v>4</v>
      </c>
      <c r="J1871" t="n">
        <v>368.6</v>
      </c>
      <c r="K1871" t="n">
        <v>61.2</v>
      </c>
      <c r="L1871" t="n">
        <v>37</v>
      </c>
      <c r="M1871" t="n">
        <v>2</v>
      </c>
      <c r="N1871" t="n">
        <v>125.4</v>
      </c>
      <c r="O1871" t="n">
        <v>45695.24</v>
      </c>
      <c r="P1871" t="n">
        <v>115.3</v>
      </c>
      <c r="Q1871" t="n">
        <v>204.14</v>
      </c>
      <c r="R1871" t="n">
        <v>23.23</v>
      </c>
      <c r="S1871" t="n">
        <v>17.37</v>
      </c>
      <c r="T1871" t="n">
        <v>839.35</v>
      </c>
      <c r="U1871" t="n">
        <v>0.75</v>
      </c>
      <c r="V1871" t="n">
        <v>0.76</v>
      </c>
      <c r="W1871" t="n">
        <v>1.14</v>
      </c>
      <c r="X1871" t="n">
        <v>0.05</v>
      </c>
      <c r="Y1871" t="n">
        <v>1</v>
      </c>
      <c r="Z1871" t="n">
        <v>10</v>
      </c>
    </row>
    <row r="1872">
      <c r="A1872" t="n">
        <v>145</v>
      </c>
      <c r="B1872" t="n">
        <v>145</v>
      </c>
      <c r="C1872" t="inlineStr">
        <is>
          <t xml:space="preserve">CONCLUIDO	</t>
        </is>
      </c>
      <c r="D1872" t="n">
        <v>10.0968</v>
      </c>
      <c r="E1872" t="n">
        <v>9.9</v>
      </c>
      <c r="F1872" t="n">
        <v>6.74</v>
      </c>
      <c r="G1872" t="n">
        <v>101.09</v>
      </c>
      <c r="H1872" t="n">
        <v>1.8</v>
      </c>
      <c r="I1872" t="n">
        <v>4</v>
      </c>
      <c r="J1872" t="n">
        <v>369.29</v>
      </c>
      <c r="K1872" t="n">
        <v>61.2</v>
      </c>
      <c r="L1872" t="n">
        <v>37.25</v>
      </c>
      <c r="M1872" t="n">
        <v>2</v>
      </c>
      <c r="N1872" t="n">
        <v>125.84</v>
      </c>
      <c r="O1872" t="n">
        <v>45780.16</v>
      </c>
      <c r="P1872" t="n">
        <v>115.25</v>
      </c>
      <c r="Q1872" t="n">
        <v>204.14</v>
      </c>
      <c r="R1872" t="n">
        <v>23.34</v>
      </c>
      <c r="S1872" t="n">
        <v>17.37</v>
      </c>
      <c r="T1872" t="n">
        <v>892.14</v>
      </c>
      <c r="U1872" t="n">
        <v>0.74</v>
      </c>
      <c r="V1872" t="n">
        <v>0.76</v>
      </c>
      <c r="W1872" t="n">
        <v>1.14</v>
      </c>
      <c r="X1872" t="n">
        <v>0.05</v>
      </c>
      <c r="Y1872" t="n">
        <v>1</v>
      </c>
      <c r="Z1872" t="n">
        <v>10</v>
      </c>
    </row>
    <row r="1873">
      <c r="A1873" t="n">
        <v>146</v>
      </c>
      <c r="B1873" t="n">
        <v>145</v>
      </c>
      <c r="C1873" t="inlineStr">
        <is>
          <t xml:space="preserve">CONCLUIDO	</t>
        </is>
      </c>
      <c r="D1873" t="n">
        <v>10.097</v>
      </c>
      <c r="E1873" t="n">
        <v>9.9</v>
      </c>
      <c r="F1873" t="n">
        <v>6.74</v>
      </c>
      <c r="G1873" t="n">
        <v>101.09</v>
      </c>
      <c r="H1873" t="n">
        <v>1.81</v>
      </c>
      <c r="I1873" t="n">
        <v>4</v>
      </c>
      <c r="J1873" t="n">
        <v>369.98</v>
      </c>
      <c r="K1873" t="n">
        <v>61.2</v>
      </c>
      <c r="L1873" t="n">
        <v>37.5</v>
      </c>
      <c r="M1873" t="n">
        <v>2</v>
      </c>
      <c r="N1873" t="n">
        <v>126.28</v>
      </c>
      <c r="O1873" t="n">
        <v>45865.47</v>
      </c>
      <c r="P1873" t="n">
        <v>115.04</v>
      </c>
      <c r="Q1873" t="n">
        <v>204.14</v>
      </c>
      <c r="R1873" t="n">
        <v>23.36</v>
      </c>
      <c r="S1873" t="n">
        <v>17.37</v>
      </c>
      <c r="T1873" t="n">
        <v>902.05</v>
      </c>
      <c r="U1873" t="n">
        <v>0.74</v>
      </c>
      <c r="V1873" t="n">
        <v>0.76</v>
      </c>
      <c r="W1873" t="n">
        <v>1.14</v>
      </c>
      <c r="X1873" t="n">
        <v>0.05</v>
      </c>
      <c r="Y1873" t="n">
        <v>1</v>
      </c>
      <c r="Z1873" t="n">
        <v>10</v>
      </c>
    </row>
    <row r="1874">
      <c r="A1874" t="n">
        <v>147</v>
      </c>
      <c r="B1874" t="n">
        <v>145</v>
      </c>
      <c r="C1874" t="inlineStr">
        <is>
          <t xml:space="preserve">CONCLUIDO	</t>
        </is>
      </c>
      <c r="D1874" t="n">
        <v>10.0939</v>
      </c>
      <c r="E1874" t="n">
        <v>9.91</v>
      </c>
      <c r="F1874" t="n">
        <v>6.74</v>
      </c>
      <c r="G1874" t="n">
        <v>101.13</v>
      </c>
      <c r="H1874" t="n">
        <v>1.82</v>
      </c>
      <c r="I1874" t="n">
        <v>4</v>
      </c>
      <c r="J1874" t="n">
        <v>370.67</v>
      </c>
      <c r="K1874" t="n">
        <v>61.2</v>
      </c>
      <c r="L1874" t="n">
        <v>37.75</v>
      </c>
      <c r="M1874" t="n">
        <v>2</v>
      </c>
      <c r="N1874" t="n">
        <v>126.73</v>
      </c>
      <c r="O1874" t="n">
        <v>45950.92</v>
      </c>
      <c r="P1874" t="n">
        <v>115.05</v>
      </c>
      <c r="Q1874" t="n">
        <v>204.14</v>
      </c>
      <c r="R1874" t="n">
        <v>23.38</v>
      </c>
      <c r="S1874" t="n">
        <v>17.37</v>
      </c>
      <c r="T1874" t="n">
        <v>912.46</v>
      </c>
      <c r="U1874" t="n">
        <v>0.74</v>
      </c>
      <c r="V1874" t="n">
        <v>0.76</v>
      </c>
      <c r="W1874" t="n">
        <v>1.14</v>
      </c>
      <c r="X1874" t="n">
        <v>0.05</v>
      </c>
      <c r="Y1874" t="n">
        <v>1</v>
      </c>
      <c r="Z1874" t="n">
        <v>10</v>
      </c>
    </row>
    <row r="1875">
      <c r="A1875" t="n">
        <v>148</v>
      </c>
      <c r="B1875" t="n">
        <v>145</v>
      </c>
      <c r="C1875" t="inlineStr">
        <is>
          <t xml:space="preserve">CONCLUIDO	</t>
        </is>
      </c>
      <c r="D1875" t="n">
        <v>10.0953</v>
      </c>
      <c r="E1875" t="n">
        <v>9.91</v>
      </c>
      <c r="F1875" t="n">
        <v>6.74</v>
      </c>
      <c r="G1875" t="n">
        <v>101.11</v>
      </c>
      <c r="H1875" t="n">
        <v>1.82</v>
      </c>
      <c r="I1875" t="n">
        <v>4</v>
      </c>
      <c r="J1875" t="n">
        <v>371.37</v>
      </c>
      <c r="K1875" t="n">
        <v>61.2</v>
      </c>
      <c r="L1875" t="n">
        <v>38</v>
      </c>
      <c r="M1875" t="n">
        <v>2</v>
      </c>
      <c r="N1875" t="n">
        <v>127.17</v>
      </c>
      <c r="O1875" t="n">
        <v>46036.65</v>
      </c>
      <c r="P1875" t="n">
        <v>114.91</v>
      </c>
      <c r="Q1875" t="n">
        <v>204.16</v>
      </c>
      <c r="R1875" t="n">
        <v>23.31</v>
      </c>
      <c r="S1875" t="n">
        <v>17.37</v>
      </c>
      <c r="T1875" t="n">
        <v>876.41</v>
      </c>
      <c r="U1875" t="n">
        <v>0.75</v>
      </c>
      <c r="V1875" t="n">
        <v>0.76</v>
      </c>
      <c r="W1875" t="n">
        <v>1.14</v>
      </c>
      <c r="X1875" t="n">
        <v>0.05</v>
      </c>
      <c r="Y1875" t="n">
        <v>1</v>
      </c>
      <c r="Z1875" t="n">
        <v>10</v>
      </c>
    </row>
    <row r="1876">
      <c r="A1876" t="n">
        <v>149</v>
      </c>
      <c r="B1876" t="n">
        <v>145</v>
      </c>
      <c r="C1876" t="inlineStr">
        <is>
          <t xml:space="preserve">CONCLUIDO	</t>
        </is>
      </c>
      <c r="D1876" t="n">
        <v>10.0993</v>
      </c>
      <c r="E1876" t="n">
        <v>9.9</v>
      </c>
      <c r="F1876" t="n">
        <v>6.74</v>
      </c>
      <c r="G1876" t="n">
        <v>101.05</v>
      </c>
      <c r="H1876" t="n">
        <v>1.83</v>
      </c>
      <c r="I1876" t="n">
        <v>4</v>
      </c>
      <c r="J1876" t="n">
        <v>372.07</v>
      </c>
      <c r="K1876" t="n">
        <v>61.2</v>
      </c>
      <c r="L1876" t="n">
        <v>38.25</v>
      </c>
      <c r="M1876" t="n">
        <v>2</v>
      </c>
      <c r="N1876" t="n">
        <v>127.62</v>
      </c>
      <c r="O1876" t="n">
        <v>46122.64</v>
      </c>
      <c r="P1876" t="n">
        <v>114.75</v>
      </c>
      <c r="Q1876" t="n">
        <v>204.14</v>
      </c>
      <c r="R1876" t="n">
        <v>23.26</v>
      </c>
      <c r="S1876" t="n">
        <v>17.37</v>
      </c>
      <c r="T1876" t="n">
        <v>854.53</v>
      </c>
      <c r="U1876" t="n">
        <v>0.75</v>
      </c>
      <c r="V1876" t="n">
        <v>0.76</v>
      </c>
      <c r="W1876" t="n">
        <v>1.14</v>
      </c>
      <c r="X1876" t="n">
        <v>0.05</v>
      </c>
      <c r="Y1876" t="n">
        <v>1</v>
      </c>
      <c r="Z1876" t="n">
        <v>10</v>
      </c>
    </row>
    <row r="1877">
      <c r="A1877" t="n">
        <v>150</v>
      </c>
      <c r="B1877" t="n">
        <v>145</v>
      </c>
      <c r="C1877" t="inlineStr">
        <is>
          <t xml:space="preserve">CONCLUIDO	</t>
        </is>
      </c>
      <c r="D1877" t="n">
        <v>10.0965</v>
      </c>
      <c r="E1877" t="n">
        <v>9.9</v>
      </c>
      <c r="F1877" t="n">
        <v>6.74</v>
      </c>
      <c r="G1877" t="n">
        <v>101.1</v>
      </c>
      <c r="H1877" t="n">
        <v>1.84</v>
      </c>
      <c r="I1877" t="n">
        <v>4</v>
      </c>
      <c r="J1877" t="n">
        <v>372.77</v>
      </c>
      <c r="K1877" t="n">
        <v>61.2</v>
      </c>
      <c r="L1877" t="n">
        <v>38.5</v>
      </c>
      <c r="M1877" t="n">
        <v>2</v>
      </c>
      <c r="N1877" t="n">
        <v>128.07</v>
      </c>
      <c r="O1877" t="n">
        <v>46208.91</v>
      </c>
      <c r="P1877" t="n">
        <v>114.75</v>
      </c>
      <c r="Q1877" t="n">
        <v>204.14</v>
      </c>
      <c r="R1877" t="n">
        <v>23.28</v>
      </c>
      <c r="S1877" t="n">
        <v>17.37</v>
      </c>
      <c r="T1877" t="n">
        <v>862.4400000000001</v>
      </c>
      <c r="U1877" t="n">
        <v>0.75</v>
      </c>
      <c r="V1877" t="n">
        <v>0.76</v>
      </c>
      <c r="W1877" t="n">
        <v>1.14</v>
      </c>
      <c r="X1877" t="n">
        <v>0.05</v>
      </c>
      <c r="Y1877" t="n">
        <v>1</v>
      </c>
      <c r="Z1877" t="n">
        <v>10</v>
      </c>
    </row>
    <row r="1878">
      <c r="A1878" t="n">
        <v>151</v>
      </c>
      <c r="B1878" t="n">
        <v>145</v>
      </c>
      <c r="C1878" t="inlineStr">
        <is>
          <t xml:space="preserve">CONCLUIDO	</t>
        </is>
      </c>
      <c r="D1878" t="n">
        <v>10.0962</v>
      </c>
      <c r="E1878" t="n">
        <v>9.9</v>
      </c>
      <c r="F1878" t="n">
        <v>6.74</v>
      </c>
      <c r="G1878" t="n">
        <v>101.1</v>
      </c>
      <c r="H1878" t="n">
        <v>1.85</v>
      </c>
      <c r="I1878" t="n">
        <v>4</v>
      </c>
      <c r="J1878" t="n">
        <v>373.47</v>
      </c>
      <c r="K1878" t="n">
        <v>61.2</v>
      </c>
      <c r="L1878" t="n">
        <v>38.75</v>
      </c>
      <c r="M1878" t="n">
        <v>2</v>
      </c>
      <c r="N1878" t="n">
        <v>128.52</v>
      </c>
      <c r="O1878" t="n">
        <v>46295.45</v>
      </c>
      <c r="P1878" t="n">
        <v>114.68</v>
      </c>
      <c r="Q1878" t="n">
        <v>204.14</v>
      </c>
      <c r="R1878" t="n">
        <v>23.34</v>
      </c>
      <c r="S1878" t="n">
        <v>17.37</v>
      </c>
      <c r="T1878" t="n">
        <v>891.45</v>
      </c>
      <c r="U1878" t="n">
        <v>0.74</v>
      </c>
      <c r="V1878" t="n">
        <v>0.76</v>
      </c>
      <c r="W1878" t="n">
        <v>1.14</v>
      </c>
      <c r="X1878" t="n">
        <v>0.05</v>
      </c>
      <c r="Y1878" t="n">
        <v>1</v>
      </c>
      <c r="Z1878" t="n">
        <v>10</v>
      </c>
    </row>
    <row r="1879">
      <c r="A1879" t="n">
        <v>152</v>
      </c>
      <c r="B1879" t="n">
        <v>145</v>
      </c>
      <c r="C1879" t="inlineStr">
        <is>
          <t xml:space="preserve">CONCLUIDO	</t>
        </is>
      </c>
      <c r="D1879" t="n">
        <v>10.0987</v>
      </c>
      <c r="E1879" t="n">
        <v>9.9</v>
      </c>
      <c r="F1879" t="n">
        <v>6.74</v>
      </c>
      <c r="G1879" t="n">
        <v>101.06</v>
      </c>
      <c r="H1879" t="n">
        <v>1.86</v>
      </c>
      <c r="I1879" t="n">
        <v>4</v>
      </c>
      <c r="J1879" t="n">
        <v>374.17</v>
      </c>
      <c r="K1879" t="n">
        <v>61.2</v>
      </c>
      <c r="L1879" t="n">
        <v>39</v>
      </c>
      <c r="M1879" t="n">
        <v>2</v>
      </c>
      <c r="N1879" t="n">
        <v>128.97</v>
      </c>
      <c r="O1879" t="n">
        <v>46382.28</v>
      </c>
      <c r="P1879" t="n">
        <v>114.59</v>
      </c>
      <c r="Q1879" t="n">
        <v>204.15</v>
      </c>
      <c r="R1879" t="n">
        <v>23.22</v>
      </c>
      <c r="S1879" t="n">
        <v>17.37</v>
      </c>
      <c r="T1879" t="n">
        <v>834.3</v>
      </c>
      <c r="U1879" t="n">
        <v>0.75</v>
      </c>
      <c r="V1879" t="n">
        <v>0.76</v>
      </c>
      <c r="W1879" t="n">
        <v>1.14</v>
      </c>
      <c r="X1879" t="n">
        <v>0.05</v>
      </c>
      <c r="Y1879" t="n">
        <v>1</v>
      </c>
      <c r="Z1879" t="n">
        <v>10</v>
      </c>
    </row>
    <row r="1880">
      <c r="A1880" t="n">
        <v>153</v>
      </c>
      <c r="B1880" t="n">
        <v>145</v>
      </c>
      <c r="C1880" t="inlineStr">
        <is>
          <t xml:space="preserve">CONCLUIDO	</t>
        </is>
      </c>
      <c r="D1880" t="n">
        <v>10.0959</v>
      </c>
      <c r="E1880" t="n">
        <v>9.9</v>
      </c>
      <c r="F1880" t="n">
        <v>6.74</v>
      </c>
      <c r="G1880" t="n">
        <v>101.1</v>
      </c>
      <c r="H1880" t="n">
        <v>1.87</v>
      </c>
      <c r="I1880" t="n">
        <v>4</v>
      </c>
      <c r="J1880" t="n">
        <v>374.88</v>
      </c>
      <c r="K1880" t="n">
        <v>61.2</v>
      </c>
      <c r="L1880" t="n">
        <v>39.25</v>
      </c>
      <c r="M1880" t="n">
        <v>2</v>
      </c>
      <c r="N1880" t="n">
        <v>129.43</v>
      </c>
      <c r="O1880" t="n">
        <v>46469.38</v>
      </c>
      <c r="P1880" t="n">
        <v>114.5</v>
      </c>
      <c r="Q1880" t="n">
        <v>204.14</v>
      </c>
      <c r="R1880" t="n">
        <v>23.27</v>
      </c>
      <c r="S1880" t="n">
        <v>17.37</v>
      </c>
      <c r="T1880" t="n">
        <v>858.8</v>
      </c>
      <c r="U1880" t="n">
        <v>0.75</v>
      </c>
      <c r="V1880" t="n">
        <v>0.76</v>
      </c>
      <c r="W1880" t="n">
        <v>1.14</v>
      </c>
      <c r="X1880" t="n">
        <v>0.05</v>
      </c>
      <c r="Y1880" t="n">
        <v>1</v>
      </c>
      <c r="Z1880" t="n">
        <v>10</v>
      </c>
    </row>
    <row r="1881">
      <c r="A1881" t="n">
        <v>154</v>
      </c>
      <c r="B1881" t="n">
        <v>145</v>
      </c>
      <c r="C1881" t="inlineStr">
        <is>
          <t xml:space="preserve">CONCLUIDO	</t>
        </is>
      </c>
      <c r="D1881" t="n">
        <v>10.0956</v>
      </c>
      <c r="E1881" t="n">
        <v>9.91</v>
      </c>
      <c r="F1881" t="n">
        <v>6.74</v>
      </c>
      <c r="G1881" t="n">
        <v>101.11</v>
      </c>
      <c r="H1881" t="n">
        <v>1.88</v>
      </c>
      <c r="I1881" t="n">
        <v>4</v>
      </c>
      <c r="J1881" t="n">
        <v>375.59</v>
      </c>
      <c r="K1881" t="n">
        <v>61.2</v>
      </c>
      <c r="L1881" t="n">
        <v>39.5</v>
      </c>
      <c r="M1881" t="n">
        <v>2</v>
      </c>
      <c r="N1881" t="n">
        <v>129.89</v>
      </c>
      <c r="O1881" t="n">
        <v>46556.77</v>
      </c>
      <c r="P1881" t="n">
        <v>114.3</v>
      </c>
      <c r="Q1881" t="n">
        <v>204.15</v>
      </c>
      <c r="R1881" t="n">
        <v>23.31</v>
      </c>
      <c r="S1881" t="n">
        <v>17.37</v>
      </c>
      <c r="T1881" t="n">
        <v>877.61</v>
      </c>
      <c r="U1881" t="n">
        <v>0.75</v>
      </c>
      <c r="V1881" t="n">
        <v>0.76</v>
      </c>
      <c r="W1881" t="n">
        <v>1.14</v>
      </c>
      <c r="X1881" t="n">
        <v>0.05</v>
      </c>
      <c r="Y1881" t="n">
        <v>1</v>
      </c>
      <c r="Z1881" t="n">
        <v>10</v>
      </c>
    </row>
    <row r="1882">
      <c r="A1882" t="n">
        <v>155</v>
      </c>
      <c r="B1882" t="n">
        <v>145</v>
      </c>
      <c r="C1882" t="inlineStr">
        <is>
          <t xml:space="preserve">CONCLUIDO	</t>
        </is>
      </c>
      <c r="D1882" t="n">
        <v>10.0914</v>
      </c>
      <c r="E1882" t="n">
        <v>9.91</v>
      </c>
      <c r="F1882" t="n">
        <v>6.74</v>
      </c>
      <c r="G1882" t="n">
        <v>101.17</v>
      </c>
      <c r="H1882" t="n">
        <v>1.88</v>
      </c>
      <c r="I1882" t="n">
        <v>4</v>
      </c>
      <c r="J1882" t="n">
        <v>376.3</v>
      </c>
      <c r="K1882" t="n">
        <v>61.2</v>
      </c>
      <c r="L1882" t="n">
        <v>39.75</v>
      </c>
      <c r="M1882" t="n">
        <v>2</v>
      </c>
      <c r="N1882" t="n">
        <v>130.35</v>
      </c>
      <c r="O1882" t="n">
        <v>46644.44</v>
      </c>
      <c r="P1882" t="n">
        <v>114.27</v>
      </c>
      <c r="Q1882" t="n">
        <v>204.14</v>
      </c>
      <c r="R1882" t="n">
        <v>23.51</v>
      </c>
      <c r="S1882" t="n">
        <v>17.37</v>
      </c>
      <c r="T1882" t="n">
        <v>975.99</v>
      </c>
      <c r="U1882" t="n">
        <v>0.74</v>
      </c>
      <c r="V1882" t="n">
        <v>0.76</v>
      </c>
      <c r="W1882" t="n">
        <v>1.14</v>
      </c>
      <c r="X1882" t="n">
        <v>0.05</v>
      </c>
      <c r="Y1882" t="n">
        <v>1</v>
      </c>
      <c r="Z1882" t="n">
        <v>10</v>
      </c>
    </row>
    <row r="1883">
      <c r="A1883" t="n">
        <v>156</v>
      </c>
      <c r="B1883" t="n">
        <v>145</v>
      </c>
      <c r="C1883" t="inlineStr">
        <is>
          <t xml:space="preserve">CONCLUIDO	</t>
        </is>
      </c>
      <c r="D1883" t="n">
        <v>10.0914</v>
      </c>
      <c r="E1883" t="n">
        <v>9.91</v>
      </c>
      <c r="F1883" t="n">
        <v>6.74</v>
      </c>
      <c r="G1883" t="n">
        <v>101.17</v>
      </c>
      <c r="H1883" t="n">
        <v>1.89</v>
      </c>
      <c r="I1883" t="n">
        <v>4</v>
      </c>
      <c r="J1883" t="n">
        <v>377.01</v>
      </c>
      <c r="K1883" t="n">
        <v>61.2</v>
      </c>
      <c r="L1883" t="n">
        <v>40</v>
      </c>
      <c r="M1883" t="n">
        <v>2</v>
      </c>
      <c r="N1883" t="n">
        <v>130.81</v>
      </c>
      <c r="O1883" t="n">
        <v>46732.41</v>
      </c>
      <c r="P1883" t="n">
        <v>114.02</v>
      </c>
      <c r="Q1883" t="n">
        <v>204.15</v>
      </c>
      <c r="R1883" t="n">
        <v>23.4</v>
      </c>
      <c r="S1883" t="n">
        <v>17.37</v>
      </c>
      <c r="T1883" t="n">
        <v>923.09</v>
      </c>
      <c r="U1883" t="n">
        <v>0.74</v>
      </c>
      <c r="V1883" t="n">
        <v>0.76</v>
      </c>
      <c r="W1883" t="n">
        <v>1.14</v>
      </c>
      <c r="X1883" t="n">
        <v>0.05</v>
      </c>
      <c r="Y1883" t="n">
        <v>1</v>
      </c>
      <c r="Z1883" t="n">
        <v>10</v>
      </c>
    </row>
    <row r="1884">
      <c r="A1884" t="n">
        <v>0</v>
      </c>
      <c r="B1884" t="n">
        <v>65</v>
      </c>
      <c r="C1884" t="inlineStr">
        <is>
          <t xml:space="preserve">CONCLUIDO	</t>
        </is>
      </c>
      <c r="D1884" t="n">
        <v>8.444599999999999</v>
      </c>
      <c r="E1884" t="n">
        <v>11.84</v>
      </c>
      <c r="F1884" t="n">
        <v>7.95</v>
      </c>
      <c r="G1884" t="n">
        <v>7.57</v>
      </c>
      <c r="H1884" t="n">
        <v>0.13</v>
      </c>
      <c r="I1884" t="n">
        <v>63</v>
      </c>
      <c r="J1884" t="n">
        <v>133.21</v>
      </c>
      <c r="K1884" t="n">
        <v>46.47</v>
      </c>
      <c r="L1884" t="n">
        <v>1</v>
      </c>
      <c r="M1884" t="n">
        <v>61</v>
      </c>
      <c r="N1884" t="n">
        <v>20.75</v>
      </c>
      <c r="O1884" t="n">
        <v>16663.42</v>
      </c>
      <c r="P1884" t="n">
        <v>86.56</v>
      </c>
      <c r="Q1884" t="n">
        <v>204.24</v>
      </c>
      <c r="R1884" t="n">
        <v>61.16</v>
      </c>
      <c r="S1884" t="n">
        <v>17.37</v>
      </c>
      <c r="T1884" t="n">
        <v>19507.7</v>
      </c>
      <c r="U1884" t="n">
        <v>0.28</v>
      </c>
      <c r="V1884" t="n">
        <v>0.64</v>
      </c>
      <c r="W1884" t="n">
        <v>1.23</v>
      </c>
      <c r="X1884" t="n">
        <v>1.25</v>
      </c>
      <c r="Y1884" t="n">
        <v>1</v>
      </c>
      <c r="Z1884" t="n">
        <v>10</v>
      </c>
    </row>
    <row r="1885">
      <c r="A1885" t="n">
        <v>1</v>
      </c>
      <c r="B1885" t="n">
        <v>65</v>
      </c>
      <c r="C1885" t="inlineStr">
        <is>
          <t xml:space="preserve">CONCLUIDO	</t>
        </is>
      </c>
      <c r="D1885" t="n">
        <v>8.9374</v>
      </c>
      <c r="E1885" t="n">
        <v>11.19</v>
      </c>
      <c r="F1885" t="n">
        <v>7.67</v>
      </c>
      <c r="G1885" t="n">
        <v>9.4</v>
      </c>
      <c r="H1885" t="n">
        <v>0.17</v>
      </c>
      <c r="I1885" t="n">
        <v>49</v>
      </c>
      <c r="J1885" t="n">
        <v>133.55</v>
      </c>
      <c r="K1885" t="n">
        <v>46.47</v>
      </c>
      <c r="L1885" t="n">
        <v>1.25</v>
      </c>
      <c r="M1885" t="n">
        <v>47</v>
      </c>
      <c r="N1885" t="n">
        <v>20.83</v>
      </c>
      <c r="O1885" t="n">
        <v>16704.7</v>
      </c>
      <c r="P1885" t="n">
        <v>83.36</v>
      </c>
      <c r="Q1885" t="n">
        <v>204.24</v>
      </c>
      <c r="R1885" t="n">
        <v>52.73</v>
      </c>
      <c r="S1885" t="n">
        <v>17.37</v>
      </c>
      <c r="T1885" t="n">
        <v>15361.07</v>
      </c>
      <c r="U1885" t="n">
        <v>0.33</v>
      </c>
      <c r="V1885" t="n">
        <v>0.67</v>
      </c>
      <c r="W1885" t="n">
        <v>1.21</v>
      </c>
      <c r="X1885" t="n">
        <v>0.98</v>
      </c>
      <c r="Y1885" t="n">
        <v>1</v>
      </c>
      <c r="Z1885" t="n">
        <v>10</v>
      </c>
    </row>
    <row r="1886">
      <c r="A1886" t="n">
        <v>2</v>
      </c>
      <c r="B1886" t="n">
        <v>65</v>
      </c>
      <c r="C1886" t="inlineStr">
        <is>
          <t xml:space="preserve">CONCLUIDO	</t>
        </is>
      </c>
      <c r="D1886" t="n">
        <v>9.3134</v>
      </c>
      <c r="E1886" t="n">
        <v>10.74</v>
      </c>
      <c r="F1886" t="n">
        <v>7.47</v>
      </c>
      <c r="G1886" t="n">
        <v>11.2</v>
      </c>
      <c r="H1886" t="n">
        <v>0.2</v>
      </c>
      <c r="I1886" t="n">
        <v>40</v>
      </c>
      <c r="J1886" t="n">
        <v>133.88</v>
      </c>
      <c r="K1886" t="n">
        <v>46.47</v>
      </c>
      <c r="L1886" t="n">
        <v>1.5</v>
      </c>
      <c r="M1886" t="n">
        <v>38</v>
      </c>
      <c r="N1886" t="n">
        <v>20.91</v>
      </c>
      <c r="O1886" t="n">
        <v>16746.01</v>
      </c>
      <c r="P1886" t="n">
        <v>80.81999999999999</v>
      </c>
      <c r="Q1886" t="n">
        <v>204.15</v>
      </c>
      <c r="R1886" t="n">
        <v>45.98</v>
      </c>
      <c r="S1886" t="n">
        <v>17.37</v>
      </c>
      <c r="T1886" t="n">
        <v>12032.11</v>
      </c>
      <c r="U1886" t="n">
        <v>0.38</v>
      </c>
      <c r="V1886" t="n">
        <v>0.68</v>
      </c>
      <c r="W1886" t="n">
        <v>1.2</v>
      </c>
      <c r="X1886" t="n">
        <v>0.78</v>
      </c>
      <c r="Y1886" t="n">
        <v>1</v>
      </c>
      <c r="Z1886" t="n">
        <v>10</v>
      </c>
    </row>
    <row r="1887">
      <c r="A1887" t="n">
        <v>3</v>
      </c>
      <c r="B1887" t="n">
        <v>65</v>
      </c>
      <c r="C1887" t="inlineStr">
        <is>
          <t xml:space="preserve">CONCLUIDO	</t>
        </is>
      </c>
      <c r="D1887" t="n">
        <v>9.5587</v>
      </c>
      <c r="E1887" t="n">
        <v>10.46</v>
      </c>
      <c r="F1887" t="n">
        <v>7.36</v>
      </c>
      <c r="G1887" t="n">
        <v>12.98</v>
      </c>
      <c r="H1887" t="n">
        <v>0.23</v>
      </c>
      <c r="I1887" t="n">
        <v>34</v>
      </c>
      <c r="J1887" t="n">
        <v>134.22</v>
      </c>
      <c r="K1887" t="n">
        <v>46.47</v>
      </c>
      <c r="L1887" t="n">
        <v>1.75</v>
      </c>
      <c r="M1887" t="n">
        <v>32</v>
      </c>
      <c r="N1887" t="n">
        <v>21</v>
      </c>
      <c r="O1887" t="n">
        <v>16787.35</v>
      </c>
      <c r="P1887" t="n">
        <v>79.31</v>
      </c>
      <c r="Q1887" t="n">
        <v>204.14</v>
      </c>
      <c r="R1887" t="n">
        <v>42.66</v>
      </c>
      <c r="S1887" t="n">
        <v>17.37</v>
      </c>
      <c r="T1887" t="n">
        <v>10401.27</v>
      </c>
      <c r="U1887" t="n">
        <v>0.41</v>
      </c>
      <c r="V1887" t="n">
        <v>0.6899999999999999</v>
      </c>
      <c r="W1887" t="n">
        <v>1.19</v>
      </c>
      <c r="X1887" t="n">
        <v>0.66</v>
      </c>
      <c r="Y1887" t="n">
        <v>1</v>
      </c>
      <c r="Z1887" t="n">
        <v>10</v>
      </c>
    </row>
    <row r="1888">
      <c r="A1888" t="n">
        <v>4</v>
      </c>
      <c r="B1888" t="n">
        <v>65</v>
      </c>
      <c r="C1888" t="inlineStr">
        <is>
          <t xml:space="preserve">CONCLUIDO	</t>
        </is>
      </c>
      <c r="D1888" t="n">
        <v>9.7738</v>
      </c>
      <c r="E1888" t="n">
        <v>10.23</v>
      </c>
      <c r="F1888" t="n">
        <v>7.26</v>
      </c>
      <c r="G1888" t="n">
        <v>15.02</v>
      </c>
      <c r="H1888" t="n">
        <v>0.26</v>
      </c>
      <c r="I1888" t="n">
        <v>29</v>
      </c>
      <c r="J1888" t="n">
        <v>134.55</v>
      </c>
      <c r="K1888" t="n">
        <v>46.47</v>
      </c>
      <c r="L1888" t="n">
        <v>2</v>
      </c>
      <c r="M1888" t="n">
        <v>27</v>
      </c>
      <c r="N1888" t="n">
        <v>21.09</v>
      </c>
      <c r="O1888" t="n">
        <v>16828.84</v>
      </c>
      <c r="P1888" t="n">
        <v>78.05</v>
      </c>
      <c r="Q1888" t="n">
        <v>204.14</v>
      </c>
      <c r="R1888" t="n">
        <v>39.69</v>
      </c>
      <c r="S1888" t="n">
        <v>17.37</v>
      </c>
      <c r="T1888" t="n">
        <v>8942.49</v>
      </c>
      <c r="U1888" t="n">
        <v>0.44</v>
      </c>
      <c r="V1888" t="n">
        <v>0.7</v>
      </c>
      <c r="W1888" t="n">
        <v>1.18</v>
      </c>
      <c r="X1888" t="n">
        <v>0.57</v>
      </c>
      <c r="Y1888" t="n">
        <v>1</v>
      </c>
      <c r="Z1888" t="n">
        <v>10</v>
      </c>
    </row>
    <row r="1889">
      <c r="A1889" t="n">
        <v>5</v>
      </c>
      <c r="B1889" t="n">
        <v>65</v>
      </c>
      <c r="C1889" t="inlineStr">
        <is>
          <t xml:space="preserve">CONCLUIDO	</t>
        </is>
      </c>
      <c r="D1889" t="n">
        <v>9.908899999999999</v>
      </c>
      <c r="E1889" t="n">
        <v>10.09</v>
      </c>
      <c r="F1889" t="n">
        <v>7.2</v>
      </c>
      <c r="G1889" t="n">
        <v>16.62</v>
      </c>
      <c r="H1889" t="n">
        <v>0.29</v>
      </c>
      <c r="I1889" t="n">
        <v>26</v>
      </c>
      <c r="J1889" t="n">
        <v>134.89</v>
      </c>
      <c r="K1889" t="n">
        <v>46.47</v>
      </c>
      <c r="L1889" t="n">
        <v>2.25</v>
      </c>
      <c r="M1889" t="n">
        <v>24</v>
      </c>
      <c r="N1889" t="n">
        <v>21.17</v>
      </c>
      <c r="O1889" t="n">
        <v>16870.25</v>
      </c>
      <c r="P1889" t="n">
        <v>77.20999999999999</v>
      </c>
      <c r="Q1889" t="n">
        <v>204.15</v>
      </c>
      <c r="R1889" t="n">
        <v>37.67</v>
      </c>
      <c r="S1889" t="n">
        <v>17.37</v>
      </c>
      <c r="T1889" t="n">
        <v>7944.97</v>
      </c>
      <c r="U1889" t="n">
        <v>0.46</v>
      </c>
      <c r="V1889" t="n">
        <v>0.71</v>
      </c>
      <c r="W1889" t="n">
        <v>1.18</v>
      </c>
      <c r="X1889" t="n">
        <v>0.51</v>
      </c>
      <c r="Y1889" t="n">
        <v>1</v>
      </c>
      <c r="Z1889" t="n">
        <v>10</v>
      </c>
    </row>
    <row r="1890">
      <c r="A1890" t="n">
        <v>6</v>
      </c>
      <c r="B1890" t="n">
        <v>65</v>
      </c>
      <c r="C1890" t="inlineStr">
        <is>
          <t xml:space="preserve">CONCLUIDO	</t>
        </is>
      </c>
      <c r="D1890" t="n">
        <v>10.0601</v>
      </c>
      <c r="E1890" t="n">
        <v>9.94</v>
      </c>
      <c r="F1890" t="n">
        <v>7.13</v>
      </c>
      <c r="G1890" t="n">
        <v>18.61</v>
      </c>
      <c r="H1890" t="n">
        <v>0.33</v>
      </c>
      <c r="I1890" t="n">
        <v>23</v>
      </c>
      <c r="J1890" t="n">
        <v>135.22</v>
      </c>
      <c r="K1890" t="n">
        <v>46.47</v>
      </c>
      <c r="L1890" t="n">
        <v>2.5</v>
      </c>
      <c r="M1890" t="n">
        <v>21</v>
      </c>
      <c r="N1890" t="n">
        <v>21.26</v>
      </c>
      <c r="O1890" t="n">
        <v>16911.68</v>
      </c>
      <c r="P1890" t="n">
        <v>76.18000000000001</v>
      </c>
      <c r="Q1890" t="n">
        <v>204.18</v>
      </c>
      <c r="R1890" t="n">
        <v>35.73</v>
      </c>
      <c r="S1890" t="n">
        <v>17.37</v>
      </c>
      <c r="T1890" t="n">
        <v>6994.64</v>
      </c>
      <c r="U1890" t="n">
        <v>0.49</v>
      </c>
      <c r="V1890" t="n">
        <v>0.72</v>
      </c>
      <c r="W1890" t="n">
        <v>1.17</v>
      </c>
      <c r="X1890" t="n">
        <v>0.44</v>
      </c>
      <c r="Y1890" t="n">
        <v>1</v>
      </c>
      <c r="Z1890" t="n">
        <v>10</v>
      </c>
    </row>
    <row r="1891">
      <c r="A1891" t="n">
        <v>7</v>
      </c>
      <c r="B1891" t="n">
        <v>65</v>
      </c>
      <c r="C1891" t="inlineStr">
        <is>
          <t xml:space="preserve">CONCLUIDO	</t>
        </is>
      </c>
      <c r="D1891" t="n">
        <v>10.1606</v>
      </c>
      <c r="E1891" t="n">
        <v>9.84</v>
      </c>
      <c r="F1891" t="n">
        <v>7.09</v>
      </c>
      <c r="G1891" t="n">
        <v>20.26</v>
      </c>
      <c r="H1891" t="n">
        <v>0.36</v>
      </c>
      <c r="I1891" t="n">
        <v>21</v>
      </c>
      <c r="J1891" t="n">
        <v>135.56</v>
      </c>
      <c r="K1891" t="n">
        <v>46.47</v>
      </c>
      <c r="L1891" t="n">
        <v>2.75</v>
      </c>
      <c r="M1891" t="n">
        <v>19</v>
      </c>
      <c r="N1891" t="n">
        <v>21.34</v>
      </c>
      <c r="O1891" t="n">
        <v>16953.14</v>
      </c>
      <c r="P1891" t="n">
        <v>75.43000000000001</v>
      </c>
      <c r="Q1891" t="n">
        <v>204.15</v>
      </c>
      <c r="R1891" t="n">
        <v>34.26</v>
      </c>
      <c r="S1891" t="n">
        <v>17.37</v>
      </c>
      <c r="T1891" t="n">
        <v>6266.3</v>
      </c>
      <c r="U1891" t="n">
        <v>0.51</v>
      </c>
      <c r="V1891" t="n">
        <v>0.72</v>
      </c>
      <c r="W1891" t="n">
        <v>1.17</v>
      </c>
      <c r="X1891" t="n">
        <v>0.4</v>
      </c>
      <c r="Y1891" t="n">
        <v>1</v>
      </c>
      <c r="Z1891" t="n">
        <v>10</v>
      </c>
    </row>
    <row r="1892">
      <c r="A1892" t="n">
        <v>8</v>
      </c>
      <c r="B1892" t="n">
        <v>65</v>
      </c>
      <c r="C1892" t="inlineStr">
        <is>
          <t xml:space="preserve">CONCLUIDO	</t>
        </is>
      </c>
      <c r="D1892" t="n">
        <v>10.2623</v>
      </c>
      <c r="E1892" t="n">
        <v>9.74</v>
      </c>
      <c r="F1892" t="n">
        <v>7.05</v>
      </c>
      <c r="G1892" t="n">
        <v>22.25</v>
      </c>
      <c r="H1892" t="n">
        <v>0.39</v>
      </c>
      <c r="I1892" t="n">
        <v>19</v>
      </c>
      <c r="J1892" t="n">
        <v>135.9</v>
      </c>
      <c r="K1892" t="n">
        <v>46.47</v>
      </c>
      <c r="L1892" t="n">
        <v>3</v>
      </c>
      <c r="M1892" t="n">
        <v>17</v>
      </c>
      <c r="N1892" t="n">
        <v>21.43</v>
      </c>
      <c r="O1892" t="n">
        <v>16994.64</v>
      </c>
      <c r="P1892" t="n">
        <v>74.65000000000001</v>
      </c>
      <c r="Q1892" t="n">
        <v>204.18</v>
      </c>
      <c r="R1892" t="n">
        <v>32.88</v>
      </c>
      <c r="S1892" t="n">
        <v>17.37</v>
      </c>
      <c r="T1892" t="n">
        <v>5589.44</v>
      </c>
      <c r="U1892" t="n">
        <v>0.53</v>
      </c>
      <c r="V1892" t="n">
        <v>0.72</v>
      </c>
      <c r="W1892" t="n">
        <v>1.17</v>
      </c>
      <c r="X1892" t="n">
        <v>0.35</v>
      </c>
      <c r="Y1892" t="n">
        <v>1</v>
      </c>
      <c r="Z1892" t="n">
        <v>10</v>
      </c>
    </row>
    <row r="1893">
      <c r="A1893" t="n">
        <v>9</v>
      </c>
      <c r="B1893" t="n">
        <v>65</v>
      </c>
      <c r="C1893" t="inlineStr">
        <is>
          <t xml:space="preserve">CONCLUIDO	</t>
        </is>
      </c>
      <c r="D1893" t="n">
        <v>10.3046</v>
      </c>
      <c r="E1893" t="n">
        <v>9.699999999999999</v>
      </c>
      <c r="F1893" t="n">
        <v>7.03</v>
      </c>
      <c r="G1893" t="n">
        <v>23.45</v>
      </c>
      <c r="H1893" t="n">
        <v>0.42</v>
      </c>
      <c r="I1893" t="n">
        <v>18</v>
      </c>
      <c r="J1893" t="n">
        <v>136.23</v>
      </c>
      <c r="K1893" t="n">
        <v>46.47</v>
      </c>
      <c r="L1893" t="n">
        <v>3.25</v>
      </c>
      <c r="M1893" t="n">
        <v>16</v>
      </c>
      <c r="N1893" t="n">
        <v>21.52</v>
      </c>
      <c r="O1893" t="n">
        <v>17036.16</v>
      </c>
      <c r="P1893" t="n">
        <v>74.23999999999999</v>
      </c>
      <c r="Q1893" t="n">
        <v>204.14</v>
      </c>
      <c r="R1893" t="n">
        <v>32.58</v>
      </c>
      <c r="S1893" t="n">
        <v>17.37</v>
      </c>
      <c r="T1893" t="n">
        <v>5440.01</v>
      </c>
      <c r="U1893" t="n">
        <v>0.53</v>
      </c>
      <c r="V1893" t="n">
        <v>0.73</v>
      </c>
      <c r="W1893" t="n">
        <v>1.16</v>
      </c>
      <c r="X1893" t="n">
        <v>0.34</v>
      </c>
      <c r="Y1893" t="n">
        <v>1</v>
      </c>
      <c r="Z1893" t="n">
        <v>10</v>
      </c>
    </row>
    <row r="1894">
      <c r="A1894" t="n">
        <v>10</v>
      </c>
      <c r="B1894" t="n">
        <v>65</v>
      </c>
      <c r="C1894" t="inlineStr">
        <is>
          <t xml:space="preserve">CONCLUIDO	</t>
        </is>
      </c>
      <c r="D1894" t="n">
        <v>10.3558</v>
      </c>
      <c r="E1894" t="n">
        <v>9.66</v>
      </c>
      <c r="F1894" t="n">
        <v>7.01</v>
      </c>
      <c r="G1894" t="n">
        <v>24.75</v>
      </c>
      <c r="H1894" t="n">
        <v>0.45</v>
      </c>
      <c r="I1894" t="n">
        <v>17</v>
      </c>
      <c r="J1894" t="n">
        <v>136.57</v>
      </c>
      <c r="K1894" t="n">
        <v>46.47</v>
      </c>
      <c r="L1894" t="n">
        <v>3.5</v>
      </c>
      <c r="M1894" t="n">
        <v>15</v>
      </c>
      <c r="N1894" t="n">
        <v>21.6</v>
      </c>
      <c r="O1894" t="n">
        <v>17077.72</v>
      </c>
      <c r="P1894" t="n">
        <v>73.90000000000001</v>
      </c>
      <c r="Q1894" t="n">
        <v>204.14</v>
      </c>
      <c r="R1894" t="n">
        <v>31.88</v>
      </c>
      <c r="S1894" t="n">
        <v>17.37</v>
      </c>
      <c r="T1894" t="n">
        <v>5099.11</v>
      </c>
      <c r="U1894" t="n">
        <v>0.54</v>
      </c>
      <c r="V1894" t="n">
        <v>0.73</v>
      </c>
      <c r="W1894" t="n">
        <v>1.16</v>
      </c>
      <c r="X1894" t="n">
        <v>0.32</v>
      </c>
      <c r="Y1894" t="n">
        <v>1</v>
      </c>
      <c r="Z1894" t="n">
        <v>10</v>
      </c>
    </row>
    <row r="1895">
      <c r="A1895" t="n">
        <v>11</v>
      </c>
      <c r="B1895" t="n">
        <v>65</v>
      </c>
      <c r="C1895" t="inlineStr">
        <is>
          <t xml:space="preserve">CONCLUIDO	</t>
        </is>
      </c>
      <c r="D1895" t="n">
        <v>10.4381</v>
      </c>
      <c r="E1895" t="n">
        <v>9.58</v>
      </c>
      <c r="F1895" t="n">
        <v>6.99</v>
      </c>
      <c r="G1895" t="n">
        <v>27.97</v>
      </c>
      <c r="H1895" t="n">
        <v>0.48</v>
      </c>
      <c r="I1895" t="n">
        <v>15</v>
      </c>
      <c r="J1895" t="n">
        <v>136.91</v>
      </c>
      <c r="K1895" t="n">
        <v>46.47</v>
      </c>
      <c r="L1895" t="n">
        <v>3.75</v>
      </c>
      <c r="M1895" t="n">
        <v>13</v>
      </c>
      <c r="N1895" t="n">
        <v>21.69</v>
      </c>
      <c r="O1895" t="n">
        <v>17119.3</v>
      </c>
      <c r="P1895" t="n">
        <v>73.27</v>
      </c>
      <c r="Q1895" t="n">
        <v>204.14</v>
      </c>
      <c r="R1895" t="n">
        <v>31.23</v>
      </c>
      <c r="S1895" t="n">
        <v>17.37</v>
      </c>
      <c r="T1895" t="n">
        <v>4780.25</v>
      </c>
      <c r="U1895" t="n">
        <v>0.5600000000000001</v>
      </c>
      <c r="V1895" t="n">
        <v>0.73</v>
      </c>
      <c r="W1895" t="n">
        <v>1.16</v>
      </c>
      <c r="X1895" t="n">
        <v>0.3</v>
      </c>
      <c r="Y1895" t="n">
        <v>1</v>
      </c>
      <c r="Z1895" t="n">
        <v>10</v>
      </c>
    </row>
    <row r="1896">
      <c r="A1896" t="n">
        <v>12</v>
      </c>
      <c r="B1896" t="n">
        <v>65</v>
      </c>
      <c r="C1896" t="inlineStr">
        <is>
          <t xml:space="preserve">CONCLUIDO	</t>
        </is>
      </c>
      <c r="D1896" t="n">
        <v>10.5024</v>
      </c>
      <c r="E1896" t="n">
        <v>9.52</v>
      </c>
      <c r="F1896" t="n">
        <v>6.96</v>
      </c>
      <c r="G1896" t="n">
        <v>29.83</v>
      </c>
      <c r="H1896" t="n">
        <v>0.52</v>
      </c>
      <c r="I1896" t="n">
        <v>14</v>
      </c>
      <c r="J1896" t="n">
        <v>137.25</v>
      </c>
      <c r="K1896" t="n">
        <v>46.47</v>
      </c>
      <c r="L1896" t="n">
        <v>4</v>
      </c>
      <c r="M1896" t="n">
        <v>12</v>
      </c>
      <c r="N1896" t="n">
        <v>21.78</v>
      </c>
      <c r="O1896" t="n">
        <v>17160.92</v>
      </c>
      <c r="P1896" t="n">
        <v>72.67</v>
      </c>
      <c r="Q1896" t="n">
        <v>204.14</v>
      </c>
      <c r="R1896" t="n">
        <v>30.25</v>
      </c>
      <c r="S1896" t="n">
        <v>17.37</v>
      </c>
      <c r="T1896" t="n">
        <v>4299.38</v>
      </c>
      <c r="U1896" t="n">
        <v>0.57</v>
      </c>
      <c r="V1896" t="n">
        <v>0.73</v>
      </c>
      <c r="W1896" t="n">
        <v>1.16</v>
      </c>
      <c r="X1896" t="n">
        <v>0.27</v>
      </c>
      <c r="Y1896" t="n">
        <v>1</v>
      </c>
      <c r="Z1896" t="n">
        <v>10</v>
      </c>
    </row>
    <row r="1897">
      <c r="A1897" t="n">
        <v>13</v>
      </c>
      <c r="B1897" t="n">
        <v>65</v>
      </c>
      <c r="C1897" t="inlineStr">
        <is>
          <t xml:space="preserve">CONCLUIDO	</t>
        </is>
      </c>
      <c r="D1897" t="n">
        <v>10.507</v>
      </c>
      <c r="E1897" t="n">
        <v>9.52</v>
      </c>
      <c r="F1897" t="n">
        <v>6.96</v>
      </c>
      <c r="G1897" t="n">
        <v>29.81</v>
      </c>
      <c r="H1897" t="n">
        <v>0.55</v>
      </c>
      <c r="I1897" t="n">
        <v>14</v>
      </c>
      <c r="J1897" t="n">
        <v>137.58</v>
      </c>
      <c r="K1897" t="n">
        <v>46.47</v>
      </c>
      <c r="L1897" t="n">
        <v>4.25</v>
      </c>
      <c r="M1897" t="n">
        <v>12</v>
      </c>
      <c r="N1897" t="n">
        <v>21.87</v>
      </c>
      <c r="O1897" t="n">
        <v>17202.57</v>
      </c>
      <c r="P1897" t="n">
        <v>72.45</v>
      </c>
      <c r="Q1897" t="n">
        <v>204.18</v>
      </c>
      <c r="R1897" t="n">
        <v>30.08</v>
      </c>
      <c r="S1897" t="n">
        <v>17.37</v>
      </c>
      <c r="T1897" t="n">
        <v>4210.13</v>
      </c>
      <c r="U1897" t="n">
        <v>0.58</v>
      </c>
      <c r="V1897" t="n">
        <v>0.73</v>
      </c>
      <c r="W1897" t="n">
        <v>1.16</v>
      </c>
      <c r="X1897" t="n">
        <v>0.26</v>
      </c>
      <c r="Y1897" t="n">
        <v>1</v>
      </c>
      <c r="Z1897" t="n">
        <v>10</v>
      </c>
    </row>
    <row r="1898">
      <c r="A1898" t="n">
        <v>14</v>
      </c>
      <c r="B1898" t="n">
        <v>65</v>
      </c>
      <c r="C1898" t="inlineStr">
        <is>
          <t xml:space="preserve">CONCLUIDO	</t>
        </is>
      </c>
      <c r="D1898" t="n">
        <v>10.5746</v>
      </c>
      <c r="E1898" t="n">
        <v>9.460000000000001</v>
      </c>
      <c r="F1898" t="n">
        <v>6.92</v>
      </c>
      <c r="G1898" t="n">
        <v>31.95</v>
      </c>
      <c r="H1898" t="n">
        <v>0.58</v>
      </c>
      <c r="I1898" t="n">
        <v>13</v>
      </c>
      <c r="J1898" t="n">
        <v>137.92</v>
      </c>
      <c r="K1898" t="n">
        <v>46.47</v>
      </c>
      <c r="L1898" t="n">
        <v>4.5</v>
      </c>
      <c r="M1898" t="n">
        <v>11</v>
      </c>
      <c r="N1898" t="n">
        <v>21.95</v>
      </c>
      <c r="O1898" t="n">
        <v>17244.24</v>
      </c>
      <c r="P1898" t="n">
        <v>71.95</v>
      </c>
      <c r="Q1898" t="n">
        <v>204.14</v>
      </c>
      <c r="R1898" t="n">
        <v>29</v>
      </c>
      <c r="S1898" t="n">
        <v>17.37</v>
      </c>
      <c r="T1898" t="n">
        <v>3676.83</v>
      </c>
      <c r="U1898" t="n">
        <v>0.6</v>
      </c>
      <c r="V1898" t="n">
        <v>0.74</v>
      </c>
      <c r="W1898" t="n">
        <v>1.16</v>
      </c>
      <c r="X1898" t="n">
        <v>0.23</v>
      </c>
      <c r="Y1898" t="n">
        <v>1</v>
      </c>
      <c r="Z1898" t="n">
        <v>10</v>
      </c>
    </row>
    <row r="1899">
      <c r="A1899" t="n">
        <v>15</v>
      </c>
      <c r="B1899" t="n">
        <v>65</v>
      </c>
      <c r="C1899" t="inlineStr">
        <is>
          <t xml:space="preserve">CONCLUIDO	</t>
        </is>
      </c>
      <c r="D1899" t="n">
        <v>10.6073</v>
      </c>
      <c r="E1899" t="n">
        <v>9.43</v>
      </c>
      <c r="F1899" t="n">
        <v>6.92</v>
      </c>
      <c r="G1899" t="n">
        <v>34.6</v>
      </c>
      <c r="H1899" t="n">
        <v>0.61</v>
      </c>
      <c r="I1899" t="n">
        <v>12</v>
      </c>
      <c r="J1899" t="n">
        <v>138.26</v>
      </c>
      <c r="K1899" t="n">
        <v>46.47</v>
      </c>
      <c r="L1899" t="n">
        <v>4.75</v>
      </c>
      <c r="M1899" t="n">
        <v>10</v>
      </c>
      <c r="N1899" t="n">
        <v>22.04</v>
      </c>
      <c r="O1899" t="n">
        <v>17285.95</v>
      </c>
      <c r="P1899" t="n">
        <v>71.65000000000001</v>
      </c>
      <c r="Q1899" t="n">
        <v>204.26</v>
      </c>
      <c r="R1899" t="n">
        <v>28.96</v>
      </c>
      <c r="S1899" t="n">
        <v>17.37</v>
      </c>
      <c r="T1899" t="n">
        <v>3663</v>
      </c>
      <c r="U1899" t="n">
        <v>0.6</v>
      </c>
      <c r="V1899" t="n">
        <v>0.74</v>
      </c>
      <c r="W1899" t="n">
        <v>1.16</v>
      </c>
      <c r="X1899" t="n">
        <v>0.23</v>
      </c>
      <c r="Y1899" t="n">
        <v>1</v>
      </c>
      <c r="Z1899" t="n">
        <v>10</v>
      </c>
    </row>
    <row r="1900">
      <c r="A1900" t="n">
        <v>16</v>
      </c>
      <c r="B1900" t="n">
        <v>65</v>
      </c>
      <c r="C1900" t="inlineStr">
        <is>
          <t xml:space="preserve">CONCLUIDO	</t>
        </is>
      </c>
      <c r="D1900" t="n">
        <v>10.6213</v>
      </c>
      <c r="E1900" t="n">
        <v>9.41</v>
      </c>
      <c r="F1900" t="n">
        <v>6.91</v>
      </c>
      <c r="G1900" t="n">
        <v>34.54</v>
      </c>
      <c r="H1900" t="n">
        <v>0.64</v>
      </c>
      <c r="I1900" t="n">
        <v>12</v>
      </c>
      <c r="J1900" t="n">
        <v>138.6</v>
      </c>
      <c r="K1900" t="n">
        <v>46.47</v>
      </c>
      <c r="L1900" t="n">
        <v>5</v>
      </c>
      <c r="M1900" t="n">
        <v>10</v>
      </c>
      <c r="N1900" t="n">
        <v>22.13</v>
      </c>
      <c r="O1900" t="n">
        <v>17327.69</v>
      </c>
      <c r="P1900" t="n">
        <v>71.09999999999999</v>
      </c>
      <c r="Q1900" t="n">
        <v>204.16</v>
      </c>
      <c r="R1900" t="n">
        <v>28.67</v>
      </c>
      <c r="S1900" t="n">
        <v>17.37</v>
      </c>
      <c r="T1900" t="n">
        <v>3518.9</v>
      </c>
      <c r="U1900" t="n">
        <v>0.61</v>
      </c>
      <c r="V1900" t="n">
        <v>0.74</v>
      </c>
      <c r="W1900" t="n">
        <v>1.15</v>
      </c>
      <c r="X1900" t="n">
        <v>0.22</v>
      </c>
      <c r="Y1900" t="n">
        <v>1</v>
      </c>
      <c r="Z1900" t="n">
        <v>10</v>
      </c>
    </row>
    <row r="1901">
      <c r="A1901" t="n">
        <v>17</v>
      </c>
      <c r="B1901" t="n">
        <v>65</v>
      </c>
      <c r="C1901" t="inlineStr">
        <is>
          <t xml:space="preserve">CONCLUIDO	</t>
        </is>
      </c>
      <c r="D1901" t="n">
        <v>10.6866</v>
      </c>
      <c r="E1901" t="n">
        <v>9.359999999999999</v>
      </c>
      <c r="F1901" t="n">
        <v>6.88</v>
      </c>
      <c r="G1901" t="n">
        <v>37.52</v>
      </c>
      <c r="H1901" t="n">
        <v>0.67</v>
      </c>
      <c r="I1901" t="n">
        <v>11</v>
      </c>
      <c r="J1901" t="n">
        <v>138.94</v>
      </c>
      <c r="K1901" t="n">
        <v>46.47</v>
      </c>
      <c r="L1901" t="n">
        <v>5.25</v>
      </c>
      <c r="M1901" t="n">
        <v>9</v>
      </c>
      <c r="N1901" t="n">
        <v>22.22</v>
      </c>
      <c r="O1901" t="n">
        <v>17369.47</v>
      </c>
      <c r="P1901" t="n">
        <v>70.56999999999999</v>
      </c>
      <c r="Q1901" t="n">
        <v>204.14</v>
      </c>
      <c r="R1901" t="n">
        <v>27.65</v>
      </c>
      <c r="S1901" t="n">
        <v>17.37</v>
      </c>
      <c r="T1901" t="n">
        <v>3010.31</v>
      </c>
      <c r="U1901" t="n">
        <v>0.63</v>
      </c>
      <c r="V1901" t="n">
        <v>0.74</v>
      </c>
      <c r="W1901" t="n">
        <v>1.15</v>
      </c>
      <c r="X1901" t="n">
        <v>0.19</v>
      </c>
      <c r="Y1901" t="n">
        <v>1</v>
      </c>
      <c r="Z1901" t="n">
        <v>10</v>
      </c>
    </row>
    <row r="1902">
      <c r="A1902" t="n">
        <v>18</v>
      </c>
      <c r="B1902" t="n">
        <v>65</v>
      </c>
      <c r="C1902" t="inlineStr">
        <is>
          <t xml:space="preserve">CONCLUIDO	</t>
        </is>
      </c>
      <c r="D1902" t="n">
        <v>10.6765</v>
      </c>
      <c r="E1902" t="n">
        <v>9.369999999999999</v>
      </c>
      <c r="F1902" t="n">
        <v>6.89</v>
      </c>
      <c r="G1902" t="n">
        <v>37.56</v>
      </c>
      <c r="H1902" t="n">
        <v>0.7</v>
      </c>
      <c r="I1902" t="n">
        <v>11</v>
      </c>
      <c r="J1902" t="n">
        <v>139.28</v>
      </c>
      <c r="K1902" t="n">
        <v>46.47</v>
      </c>
      <c r="L1902" t="n">
        <v>5.5</v>
      </c>
      <c r="M1902" t="n">
        <v>9</v>
      </c>
      <c r="N1902" t="n">
        <v>22.31</v>
      </c>
      <c r="O1902" t="n">
        <v>17411.27</v>
      </c>
      <c r="P1902" t="n">
        <v>70.23999999999999</v>
      </c>
      <c r="Q1902" t="n">
        <v>204.15</v>
      </c>
      <c r="R1902" t="n">
        <v>27.9</v>
      </c>
      <c r="S1902" t="n">
        <v>17.37</v>
      </c>
      <c r="T1902" t="n">
        <v>3136.71</v>
      </c>
      <c r="U1902" t="n">
        <v>0.62</v>
      </c>
      <c r="V1902" t="n">
        <v>0.74</v>
      </c>
      <c r="W1902" t="n">
        <v>1.15</v>
      </c>
      <c r="X1902" t="n">
        <v>0.2</v>
      </c>
      <c r="Y1902" t="n">
        <v>1</v>
      </c>
      <c r="Z1902" t="n">
        <v>10</v>
      </c>
    </row>
    <row r="1903">
      <c r="A1903" t="n">
        <v>19</v>
      </c>
      <c r="B1903" t="n">
        <v>65</v>
      </c>
      <c r="C1903" t="inlineStr">
        <is>
          <t xml:space="preserve">CONCLUIDO	</t>
        </is>
      </c>
      <c r="D1903" t="n">
        <v>10.7258</v>
      </c>
      <c r="E1903" t="n">
        <v>9.32</v>
      </c>
      <c r="F1903" t="n">
        <v>6.87</v>
      </c>
      <c r="G1903" t="n">
        <v>41.23</v>
      </c>
      <c r="H1903" t="n">
        <v>0.73</v>
      </c>
      <c r="I1903" t="n">
        <v>10</v>
      </c>
      <c r="J1903" t="n">
        <v>139.61</v>
      </c>
      <c r="K1903" t="n">
        <v>46.47</v>
      </c>
      <c r="L1903" t="n">
        <v>5.75</v>
      </c>
      <c r="M1903" t="n">
        <v>8</v>
      </c>
      <c r="N1903" t="n">
        <v>22.4</v>
      </c>
      <c r="O1903" t="n">
        <v>17453.1</v>
      </c>
      <c r="P1903" t="n">
        <v>69.70999999999999</v>
      </c>
      <c r="Q1903" t="n">
        <v>204.14</v>
      </c>
      <c r="R1903" t="n">
        <v>27.46</v>
      </c>
      <c r="S1903" t="n">
        <v>17.37</v>
      </c>
      <c r="T1903" t="n">
        <v>2920.34</v>
      </c>
      <c r="U1903" t="n">
        <v>0.63</v>
      </c>
      <c r="V1903" t="n">
        <v>0.74</v>
      </c>
      <c r="W1903" t="n">
        <v>1.15</v>
      </c>
      <c r="X1903" t="n">
        <v>0.18</v>
      </c>
      <c r="Y1903" t="n">
        <v>1</v>
      </c>
      <c r="Z1903" t="n">
        <v>10</v>
      </c>
    </row>
    <row r="1904">
      <c r="A1904" t="n">
        <v>20</v>
      </c>
      <c r="B1904" t="n">
        <v>65</v>
      </c>
      <c r="C1904" t="inlineStr">
        <is>
          <t xml:space="preserve">CONCLUIDO	</t>
        </is>
      </c>
      <c r="D1904" t="n">
        <v>10.737</v>
      </c>
      <c r="E1904" t="n">
        <v>9.31</v>
      </c>
      <c r="F1904" t="n">
        <v>6.86</v>
      </c>
      <c r="G1904" t="n">
        <v>41.17</v>
      </c>
      <c r="H1904" t="n">
        <v>0.76</v>
      </c>
      <c r="I1904" t="n">
        <v>10</v>
      </c>
      <c r="J1904" t="n">
        <v>139.95</v>
      </c>
      <c r="K1904" t="n">
        <v>46.47</v>
      </c>
      <c r="L1904" t="n">
        <v>6</v>
      </c>
      <c r="M1904" t="n">
        <v>8</v>
      </c>
      <c r="N1904" t="n">
        <v>22.49</v>
      </c>
      <c r="O1904" t="n">
        <v>17494.97</v>
      </c>
      <c r="P1904" t="n">
        <v>69.67</v>
      </c>
      <c r="Q1904" t="n">
        <v>204.14</v>
      </c>
      <c r="R1904" t="n">
        <v>27.08</v>
      </c>
      <c r="S1904" t="n">
        <v>17.37</v>
      </c>
      <c r="T1904" t="n">
        <v>2734.28</v>
      </c>
      <c r="U1904" t="n">
        <v>0.64</v>
      </c>
      <c r="V1904" t="n">
        <v>0.74</v>
      </c>
      <c r="W1904" t="n">
        <v>1.15</v>
      </c>
      <c r="X1904" t="n">
        <v>0.17</v>
      </c>
      <c r="Y1904" t="n">
        <v>1</v>
      </c>
      <c r="Z1904" t="n">
        <v>10</v>
      </c>
    </row>
    <row r="1905">
      <c r="A1905" t="n">
        <v>21</v>
      </c>
      <c r="B1905" t="n">
        <v>65</v>
      </c>
      <c r="C1905" t="inlineStr">
        <is>
          <t xml:space="preserve">CONCLUIDO	</t>
        </is>
      </c>
      <c r="D1905" t="n">
        <v>10.7778</v>
      </c>
      <c r="E1905" t="n">
        <v>9.279999999999999</v>
      </c>
      <c r="F1905" t="n">
        <v>6.85</v>
      </c>
      <c r="G1905" t="n">
        <v>45.69</v>
      </c>
      <c r="H1905" t="n">
        <v>0.79</v>
      </c>
      <c r="I1905" t="n">
        <v>9</v>
      </c>
      <c r="J1905" t="n">
        <v>140.29</v>
      </c>
      <c r="K1905" t="n">
        <v>46.47</v>
      </c>
      <c r="L1905" t="n">
        <v>6.25</v>
      </c>
      <c r="M1905" t="n">
        <v>7</v>
      </c>
      <c r="N1905" t="n">
        <v>22.58</v>
      </c>
      <c r="O1905" t="n">
        <v>17536.87</v>
      </c>
      <c r="P1905" t="n">
        <v>69.11</v>
      </c>
      <c r="Q1905" t="n">
        <v>204.14</v>
      </c>
      <c r="R1905" t="n">
        <v>26.84</v>
      </c>
      <c r="S1905" t="n">
        <v>17.37</v>
      </c>
      <c r="T1905" t="n">
        <v>2616.93</v>
      </c>
      <c r="U1905" t="n">
        <v>0.65</v>
      </c>
      <c r="V1905" t="n">
        <v>0.75</v>
      </c>
      <c r="W1905" t="n">
        <v>1.15</v>
      </c>
      <c r="X1905" t="n">
        <v>0.16</v>
      </c>
      <c r="Y1905" t="n">
        <v>1</v>
      </c>
      <c r="Z1905" t="n">
        <v>10</v>
      </c>
    </row>
    <row r="1906">
      <c r="A1906" t="n">
        <v>22</v>
      </c>
      <c r="B1906" t="n">
        <v>65</v>
      </c>
      <c r="C1906" t="inlineStr">
        <is>
          <t xml:space="preserve">CONCLUIDO	</t>
        </is>
      </c>
      <c r="D1906" t="n">
        <v>10.7707</v>
      </c>
      <c r="E1906" t="n">
        <v>9.279999999999999</v>
      </c>
      <c r="F1906" t="n">
        <v>6.86</v>
      </c>
      <c r="G1906" t="n">
        <v>45.73</v>
      </c>
      <c r="H1906" t="n">
        <v>0.82</v>
      </c>
      <c r="I1906" t="n">
        <v>9</v>
      </c>
      <c r="J1906" t="n">
        <v>140.63</v>
      </c>
      <c r="K1906" t="n">
        <v>46.47</v>
      </c>
      <c r="L1906" t="n">
        <v>6.5</v>
      </c>
      <c r="M1906" t="n">
        <v>7</v>
      </c>
      <c r="N1906" t="n">
        <v>22.67</v>
      </c>
      <c r="O1906" t="n">
        <v>17578.8</v>
      </c>
      <c r="P1906" t="n">
        <v>69.33</v>
      </c>
      <c r="Q1906" t="n">
        <v>204.15</v>
      </c>
      <c r="R1906" t="n">
        <v>26.96</v>
      </c>
      <c r="S1906" t="n">
        <v>17.37</v>
      </c>
      <c r="T1906" t="n">
        <v>2678.81</v>
      </c>
      <c r="U1906" t="n">
        <v>0.64</v>
      </c>
      <c r="V1906" t="n">
        <v>0.74</v>
      </c>
      <c r="W1906" t="n">
        <v>1.15</v>
      </c>
      <c r="X1906" t="n">
        <v>0.17</v>
      </c>
      <c r="Y1906" t="n">
        <v>1</v>
      </c>
      <c r="Z1906" t="n">
        <v>10</v>
      </c>
    </row>
    <row r="1907">
      <c r="A1907" t="n">
        <v>23</v>
      </c>
      <c r="B1907" t="n">
        <v>65</v>
      </c>
      <c r="C1907" t="inlineStr">
        <is>
          <t xml:space="preserve">CONCLUIDO	</t>
        </is>
      </c>
      <c r="D1907" t="n">
        <v>10.7723</v>
      </c>
      <c r="E1907" t="n">
        <v>9.279999999999999</v>
      </c>
      <c r="F1907" t="n">
        <v>6.86</v>
      </c>
      <c r="G1907" t="n">
        <v>45.72</v>
      </c>
      <c r="H1907" t="n">
        <v>0.85</v>
      </c>
      <c r="I1907" t="n">
        <v>9</v>
      </c>
      <c r="J1907" t="n">
        <v>140.97</v>
      </c>
      <c r="K1907" t="n">
        <v>46.47</v>
      </c>
      <c r="L1907" t="n">
        <v>6.75</v>
      </c>
      <c r="M1907" t="n">
        <v>7</v>
      </c>
      <c r="N1907" t="n">
        <v>22.76</v>
      </c>
      <c r="O1907" t="n">
        <v>17620.76</v>
      </c>
      <c r="P1907" t="n">
        <v>68.81999999999999</v>
      </c>
      <c r="Q1907" t="n">
        <v>204.15</v>
      </c>
      <c r="R1907" t="n">
        <v>27.14</v>
      </c>
      <c r="S1907" t="n">
        <v>17.37</v>
      </c>
      <c r="T1907" t="n">
        <v>2768.03</v>
      </c>
      <c r="U1907" t="n">
        <v>0.64</v>
      </c>
      <c r="V1907" t="n">
        <v>0.74</v>
      </c>
      <c r="W1907" t="n">
        <v>1.15</v>
      </c>
      <c r="X1907" t="n">
        <v>0.17</v>
      </c>
      <c r="Y1907" t="n">
        <v>1</v>
      </c>
      <c r="Z1907" t="n">
        <v>10</v>
      </c>
    </row>
    <row r="1908">
      <c r="A1908" t="n">
        <v>24</v>
      </c>
      <c r="B1908" t="n">
        <v>65</v>
      </c>
      <c r="C1908" t="inlineStr">
        <is>
          <t xml:space="preserve">CONCLUIDO	</t>
        </is>
      </c>
      <c r="D1908" t="n">
        <v>10.8329</v>
      </c>
      <c r="E1908" t="n">
        <v>9.23</v>
      </c>
      <c r="F1908" t="n">
        <v>6.83</v>
      </c>
      <c r="G1908" t="n">
        <v>51.25</v>
      </c>
      <c r="H1908" t="n">
        <v>0.88</v>
      </c>
      <c r="I1908" t="n">
        <v>8</v>
      </c>
      <c r="J1908" t="n">
        <v>141.31</v>
      </c>
      <c r="K1908" t="n">
        <v>46.47</v>
      </c>
      <c r="L1908" t="n">
        <v>7</v>
      </c>
      <c r="M1908" t="n">
        <v>6</v>
      </c>
      <c r="N1908" t="n">
        <v>22.85</v>
      </c>
      <c r="O1908" t="n">
        <v>17662.75</v>
      </c>
      <c r="P1908" t="n">
        <v>68.09</v>
      </c>
      <c r="Q1908" t="n">
        <v>204.14</v>
      </c>
      <c r="R1908" t="n">
        <v>26.35</v>
      </c>
      <c r="S1908" t="n">
        <v>17.37</v>
      </c>
      <c r="T1908" t="n">
        <v>2376.91</v>
      </c>
      <c r="U1908" t="n">
        <v>0.66</v>
      </c>
      <c r="V1908" t="n">
        <v>0.75</v>
      </c>
      <c r="W1908" t="n">
        <v>1.15</v>
      </c>
      <c r="X1908" t="n">
        <v>0.14</v>
      </c>
      <c r="Y1908" t="n">
        <v>1</v>
      </c>
      <c r="Z1908" t="n">
        <v>10</v>
      </c>
    </row>
    <row r="1909">
      <c r="A1909" t="n">
        <v>25</v>
      </c>
      <c r="B1909" t="n">
        <v>65</v>
      </c>
      <c r="C1909" t="inlineStr">
        <is>
          <t xml:space="preserve">CONCLUIDO	</t>
        </is>
      </c>
      <c r="D1909" t="n">
        <v>10.8444</v>
      </c>
      <c r="E1909" t="n">
        <v>9.220000000000001</v>
      </c>
      <c r="F1909" t="n">
        <v>6.82</v>
      </c>
      <c r="G1909" t="n">
        <v>51.17</v>
      </c>
      <c r="H1909" t="n">
        <v>0.91</v>
      </c>
      <c r="I1909" t="n">
        <v>8</v>
      </c>
      <c r="J1909" t="n">
        <v>141.66</v>
      </c>
      <c r="K1909" t="n">
        <v>46.47</v>
      </c>
      <c r="L1909" t="n">
        <v>7.25</v>
      </c>
      <c r="M1909" t="n">
        <v>6</v>
      </c>
      <c r="N1909" t="n">
        <v>22.94</v>
      </c>
      <c r="O1909" t="n">
        <v>17704.77</v>
      </c>
      <c r="P1909" t="n">
        <v>67.62</v>
      </c>
      <c r="Q1909" t="n">
        <v>204.15</v>
      </c>
      <c r="R1909" t="n">
        <v>25.89</v>
      </c>
      <c r="S1909" t="n">
        <v>17.37</v>
      </c>
      <c r="T1909" t="n">
        <v>2145.82</v>
      </c>
      <c r="U1909" t="n">
        <v>0.67</v>
      </c>
      <c r="V1909" t="n">
        <v>0.75</v>
      </c>
      <c r="W1909" t="n">
        <v>1.15</v>
      </c>
      <c r="X1909" t="n">
        <v>0.13</v>
      </c>
      <c r="Y1909" t="n">
        <v>1</v>
      </c>
      <c r="Z1909" t="n">
        <v>10</v>
      </c>
    </row>
    <row r="1910">
      <c r="A1910" t="n">
        <v>26</v>
      </c>
      <c r="B1910" t="n">
        <v>65</v>
      </c>
      <c r="C1910" t="inlineStr">
        <is>
          <t xml:space="preserve">CONCLUIDO	</t>
        </is>
      </c>
      <c r="D1910" t="n">
        <v>10.8372</v>
      </c>
      <c r="E1910" t="n">
        <v>9.23</v>
      </c>
      <c r="F1910" t="n">
        <v>6.83</v>
      </c>
      <c r="G1910" t="n">
        <v>51.22</v>
      </c>
      <c r="H1910" t="n">
        <v>0.93</v>
      </c>
      <c r="I1910" t="n">
        <v>8</v>
      </c>
      <c r="J1910" t="n">
        <v>142</v>
      </c>
      <c r="K1910" t="n">
        <v>46.47</v>
      </c>
      <c r="L1910" t="n">
        <v>7.5</v>
      </c>
      <c r="M1910" t="n">
        <v>6</v>
      </c>
      <c r="N1910" t="n">
        <v>23.03</v>
      </c>
      <c r="O1910" t="n">
        <v>17746.83</v>
      </c>
      <c r="P1910" t="n">
        <v>67.31999999999999</v>
      </c>
      <c r="Q1910" t="n">
        <v>204.15</v>
      </c>
      <c r="R1910" t="n">
        <v>26.1</v>
      </c>
      <c r="S1910" t="n">
        <v>17.37</v>
      </c>
      <c r="T1910" t="n">
        <v>2254.17</v>
      </c>
      <c r="U1910" t="n">
        <v>0.67</v>
      </c>
      <c r="V1910" t="n">
        <v>0.75</v>
      </c>
      <c r="W1910" t="n">
        <v>1.15</v>
      </c>
      <c r="X1910" t="n">
        <v>0.14</v>
      </c>
      <c r="Y1910" t="n">
        <v>1</v>
      </c>
      <c r="Z1910" t="n">
        <v>10</v>
      </c>
    </row>
    <row r="1911">
      <c r="A1911" t="n">
        <v>27</v>
      </c>
      <c r="B1911" t="n">
        <v>65</v>
      </c>
      <c r="C1911" t="inlineStr">
        <is>
          <t xml:space="preserve">CONCLUIDO	</t>
        </is>
      </c>
      <c r="D1911" t="n">
        <v>10.8333</v>
      </c>
      <c r="E1911" t="n">
        <v>9.23</v>
      </c>
      <c r="F1911" t="n">
        <v>6.83</v>
      </c>
      <c r="G1911" t="n">
        <v>51.25</v>
      </c>
      <c r="H1911" t="n">
        <v>0.96</v>
      </c>
      <c r="I1911" t="n">
        <v>8</v>
      </c>
      <c r="J1911" t="n">
        <v>142.34</v>
      </c>
      <c r="K1911" t="n">
        <v>46.47</v>
      </c>
      <c r="L1911" t="n">
        <v>7.75</v>
      </c>
      <c r="M1911" t="n">
        <v>6</v>
      </c>
      <c r="N1911" t="n">
        <v>23.12</v>
      </c>
      <c r="O1911" t="n">
        <v>17788.92</v>
      </c>
      <c r="P1911" t="n">
        <v>67.13</v>
      </c>
      <c r="Q1911" t="n">
        <v>204.14</v>
      </c>
      <c r="R1911" t="n">
        <v>26.18</v>
      </c>
      <c r="S1911" t="n">
        <v>17.37</v>
      </c>
      <c r="T1911" t="n">
        <v>2293.09</v>
      </c>
      <c r="U1911" t="n">
        <v>0.66</v>
      </c>
      <c r="V1911" t="n">
        <v>0.75</v>
      </c>
      <c r="W1911" t="n">
        <v>1.15</v>
      </c>
      <c r="X1911" t="n">
        <v>0.14</v>
      </c>
      <c r="Y1911" t="n">
        <v>1</v>
      </c>
      <c r="Z1911" t="n">
        <v>10</v>
      </c>
    </row>
    <row r="1912">
      <c r="A1912" t="n">
        <v>28</v>
      </c>
      <c r="B1912" t="n">
        <v>65</v>
      </c>
      <c r="C1912" t="inlineStr">
        <is>
          <t xml:space="preserve">CONCLUIDO	</t>
        </is>
      </c>
      <c r="D1912" t="n">
        <v>10.9012</v>
      </c>
      <c r="E1912" t="n">
        <v>9.17</v>
      </c>
      <c r="F1912" t="n">
        <v>6.8</v>
      </c>
      <c r="G1912" t="n">
        <v>58.31</v>
      </c>
      <c r="H1912" t="n">
        <v>0.99</v>
      </c>
      <c r="I1912" t="n">
        <v>7</v>
      </c>
      <c r="J1912" t="n">
        <v>142.68</v>
      </c>
      <c r="K1912" t="n">
        <v>46.47</v>
      </c>
      <c r="L1912" t="n">
        <v>8</v>
      </c>
      <c r="M1912" t="n">
        <v>5</v>
      </c>
      <c r="N1912" t="n">
        <v>23.21</v>
      </c>
      <c r="O1912" t="n">
        <v>17831.04</v>
      </c>
      <c r="P1912" t="n">
        <v>66.47</v>
      </c>
      <c r="Q1912" t="n">
        <v>204.16</v>
      </c>
      <c r="R1912" t="n">
        <v>25.27</v>
      </c>
      <c r="S1912" t="n">
        <v>17.37</v>
      </c>
      <c r="T1912" t="n">
        <v>1841.67</v>
      </c>
      <c r="U1912" t="n">
        <v>0.6899999999999999</v>
      </c>
      <c r="V1912" t="n">
        <v>0.75</v>
      </c>
      <c r="W1912" t="n">
        <v>1.15</v>
      </c>
      <c r="X1912" t="n">
        <v>0.11</v>
      </c>
      <c r="Y1912" t="n">
        <v>1</v>
      </c>
      <c r="Z1912" t="n">
        <v>10</v>
      </c>
    </row>
    <row r="1913">
      <c r="A1913" t="n">
        <v>29</v>
      </c>
      <c r="B1913" t="n">
        <v>65</v>
      </c>
      <c r="C1913" t="inlineStr">
        <is>
          <t xml:space="preserve">CONCLUIDO	</t>
        </is>
      </c>
      <c r="D1913" t="n">
        <v>10.9005</v>
      </c>
      <c r="E1913" t="n">
        <v>9.17</v>
      </c>
      <c r="F1913" t="n">
        <v>6.8</v>
      </c>
      <c r="G1913" t="n">
        <v>58.31</v>
      </c>
      <c r="H1913" t="n">
        <v>1.02</v>
      </c>
      <c r="I1913" t="n">
        <v>7</v>
      </c>
      <c r="J1913" t="n">
        <v>143.02</v>
      </c>
      <c r="K1913" t="n">
        <v>46.47</v>
      </c>
      <c r="L1913" t="n">
        <v>8.25</v>
      </c>
      <c r="M1913" t="n">
        <v>5</v>
      </c>
      <c r="N1913" t="n">
        <v>23.3</v>
      </c>
      <c r="O1913" t="n">
        <v>17873.19</v>
      </c>
      <c r="P1913" t="n">
        <v>66.75</v>
      </c>
      <c r="Q1913" t="n">
        <v>204.17</v>
      </c>
      <c r="R1913" t="n">
        <v>25.33</v>
      </c>
      <c r="S1913" t="n">
        <v>17.37</v>
      </c>
      <c r="T1913" t="n">
        <v>1872.83</v>
      </c>
      <c r="U1913" t="n">
        <v>0.6899999999999999</v>
      </c>
      <c r="V1913" t="n">
        <v>0.75</v>
      </c>
      <c r="W1913" t="n">
        <v>1.15</v>
      </c>
      <c r="X1913" t="n">
        <v>0.11</v>
      </c>
      <c r="Y1913" t="n">
        <v>1</v>
      </c>
      <c r="Z1913" t="n">
        <v>10</v>
      </c>
    </row>
    <row r="1914">
      <c r="A1914" t="n">
        <v>30</v>
      </c>
      <c r="B1914" t="n">
        <v>65</v>
      </c>
      <c r="C1914" t="inlineStr">
        <is>
          <t xml:space="preserve">CONCLUIDO	</t>
        </is>
      </c>
      <c r="D1914" t="n">
        <v>10.8876</v>
      </c>
      <c r="E1914" t="n">
        <v>9.18</v>
      </c>
      <c r="F1914" t="n">
        <v>6.81</v>
      </c>
      <c r="G1914" t="n">
        <v>58.4</v>
      </c>
      <c r="H1914" t="n">
        <v>1.05</v>
      </c>
      <c r="I1914" t="n">
        <v>7</v>
      </c>
      <c r="J1914" t="n">
        <v>143.36</v>
      </c>
      <c r="K1914" t="n">
        <v>46.47</v>
      </c>
      <c r="L1914" t="n">
        <v>8.5</v>
      </c>
      <c r="M1914" t="n">
        <v>5</v>
      </c>
      <c r="N1914" t="n">
        <v>23.4</v>
      </c>
      <c r="O1914" t="n">
        <v>17915.37</v>
      </c>
      <c r="P1914" t="n">
        <v>66.59999999999999</v>
      </c>
      <c r="Q1914" t="n">
        <v>204.15</v>
      </c>
      <c r="R1914" t="n">
        <v>25.63</v>
      </c>
      <c r="S1914" t="n">
        <v>17.37</v>
      </c>
      <c r="T1914" t="n">
        <v>2023.79</v>
      </c>
      <c r="U1914" t="n">
        <v>0.68</v>
      </c>
      <c r="V1914" t="n">
        <v>0.75</v>
      </c>
      <c r="W1914" t="n">
        <v>1.15</v>
      </c>
      <c r="X1914" t="n">
        <v>0.12</v>
      </c>
      <c r="Y1914" t="n">
        <v>1</v>
      </c>
      <c r="Z1914" t="n">
        <v>10</v>
      </c>
    </row>
    <row r="1915">
      <c r="A1915" t="n">
        <v>31</v>
      </c>
      <c r="B1915" t="n">
        <v>65</v>
      </c>
      <c r="C1915" t="inlineStr">
        <is>
          <t xml:space="preserve">CONCLUIDO	</t>
        </is>
      </c>
      <c r="D1915" t="n">
        <v>10.8909</v>
      </c>
      <c r="E1915" t="n">
        <v>9.18</v>
      </c>
      <c r="F1915" t="n">
        <v>6.81</v>
      </c>
      <c r="G1915" t="n">
        <v>58.38</v>
      </c>
      <c r="H1915" t="n">
        <v>1.08</v>
      </c>
      <c r="I1915" t="n">
        <v>7</v>
      </c>
      <c r="J1915" t="n">
        <v>143.7</v>
      </c>
      <c r="K1915" t="n">
        <v>46.47</v>
      </c>
      <c r="L1915" t="n">
        <v>8.75</v>
      </c>
      <c r="M1915" t="n">
        <v>5</v>
      </c>
      <c r="N1915" t="n">
        <v>23.49</v>
      </c>
      <c r="O1915" t="n">
        <v>17957.59</v>
      </c>
      <c r="P1915" t="n">
        <v>66.22</v>
      </c>
      <c r="Q1915" t="n">
        <v>204.14</v>
      </c>
      <c r="R1915" t="n">
        <v>25.59</v>
      </c>
      <c r="S1915" t="n">
        <v>17.37</v>
      </c>
      <c r="T1915" t="n">
        <v>2003.8</v>
      </c>
      <c r="U1915" t="n">
        <v>0.68</v>
      </c>
      <c r="V1915" t="n">
        <v>0.75</v>
      </c>
      <c r="W1915" t="n">
        <v>1.15</v>
      </c>
      <c r="X1915" t="n">
        <v>0.12</v>
      </c>
      <c r="Y1915" t="n">
        <v>1</v>
      </c>
      <c r="Z1915" t="n">
        <v>10</v>
      </c>
    </row>
    <row r="1916">
      <c r="A1916" t="n">
        <v>32</v>
      </c>
      <c r="B1916" t="n">
        <v>65</v>
      </c>
      <c r="C1916" t="inlineStr">
        <is>
          <t xml:space="preserve">CONCLUIDO	</t>
        </is>
      </c>
      <c r="D1916" t="n">
        <v>10.8821</v>
      </c>
      <c r="E1916" t="n">
        <v>9.19</v>
      </c>
      <c r="F1916" t="n">
        <v>6.82</v>
      </c>
      <c r="G1916" t="n">
        <v>58.45</v>
      </c>
      <c r="H1916" t="n">
        <v>1.11</v>
      </c>
      <c r="I1916" t="n">
        <v>7</v>
      </c>
      <c r="J1916" t="n">
        <v>144.05</v>
      </c>
      <c r="K1916" t="n">
        <v>46.47</v>
      </c>
      <c r="L1916" t="n">
        <v>9</v>
      </c>
      <c r="M1916" t="n">
        <v>5</v>
      </c>
      <c r="N1916" t="n">
        <v>23.58</v>
      </c>
      <c r="O1916" t="n">
        <v>17999.83</v>
      </c>
      <c r="P1916" t="n">
        <v>65.73</v>
      </c>
      <c r="Q1916" t="n">
        <v>204.14</v>
      </c>
      <c r="R1916" t="n">
        <v>25.86</v>
      </c>
      <c r="S1916" t="n">
        <v>17.37</v>
      </c>
      <c r="T1916" t="n">
        <v>2137.75</v>
      </c>
      <c r="U1916" t="n">
        <v>0.67</v>
      </c>
      <c r="V1916" t="n">
        <v>0.75</v>
      </c>
      <c r="W1916" t="n">
        <v>1.15</v>
      </c>
      <c r="X1916" t="n">
        <v>0.13</v>
      </c>
      <c r="Y1916" t="n">
        <v>1</v>
      </c>
      <c r="Z1916" t="n">
        <v>10</v>
      </c>
    </row>
    <row r="1917">
      <c r="A1917" t="n">
        <v>33</v>
      </c>
      <c r="B1917" t="n">
        <v>65</v>
      </c>
      <c r="C1917" t="inlineStr">
        <is>
          <t xml:space="preserve">CONCLUIDO	</t>
        </is>
      </c>
      <c r="D1917" t="n">
        <v>10.8989</v>
      </c>
      <c r="E1917" t="n">
        <v>9.18</v>
      </c>
      <c r="F1917" t="n">
        <v>6.8</v>
      </c>
      <c r="G1917" t="n">
        <v>58.32</v>
      </c>
      <c r="H1917" t="n">
        <v>1.13</v>
      </c>
      <c r="I1917" t="n">
        <v>7</v>
      </c>
      <c r="J1917" t="n">
        <v>144.39</v>
      </c>
      <c r="K1917" t="n">
        <v>46.47</v>
      </c>
      <c r="L1917" t="n">
        <v>9.25</v>
      </c>
      <c r="M1917" t="n">
        <v>5</v>
      </c>
      <c r="N1917" t="n">
        <v>23.67</v>
      </c>
      <c r="O1917" t="n">
        <v>18042.12</v>
      </c>
      <c r="P1917" t="n">
        <v>65.09</v>
      </c>
      <c r="Q1917" t="n">
        <v>204.14</v>
      </c>
      <c r="R1917" t="n">
        <v>25.43</v>
      </c>
      <c r="S1917" t="n">
        <v>17.37</v>
      </c>
      <c r="T1917" t="n">
        <v>1921.82</v>
      </c>
      <c r="U1917" t="n">
        <v>0.68</v>
      </c>
      <c r="V1917" t="n">
        <v>0.75</v>
      </c>
      <c r="W1917" t="n">
        <v>1.15</v>
      </c>
      <c r="X1917" t="n">
        <v>0.11</v>
      </c>
      <c r="Y1917" t="n">
        <v>1</v>
      </c>
      <c r="Z1917" t="n">
        <v>10</v>
      </c>
    </row>
    <row r="1918">
      <c r="A1918" t="n">
        <v>34</v>
      </c>
      <c r="B1918" t="n">
        <v>65</v>
      </c>
      <c r="C1918" t="inlineStr">
        <is>
          <t xml:space="preserve">CONCLUIDO	</t>
        </is>
      </c>
      <c r="D1918" t="n">
        <v>10.9506</v>
      </c>
      <c r="E1918" t="n">
        <v>9.130000000000001</v>
      </c>
      <c r="F1918" t="n">
        <v>6.79</v>
      </c>
      <c r="G1918" t="n">
        <v>67.88</v>
      </c>
      <c r="H1918" t="n">
        <v>1.16</v>
      </c>
      <c r="I1918" t="n">
        <v>6</v>
      </c>
      <c r="J1918" t="n">
        <v>144.73</v>
      </c>
      <c r="K1918" t="n">
        <v>46.47</v>
      </c>
      <c r="L1918" t="n">
        <v>9.5</v>
      </c>
      <c r="M1918" t="n">
        <v>4</v>
      </c>
      <c r="N1918" t="n">
        <v>23.77</v>
      </c>
      <c r="O1918" t="n">
        <v>18084.43</v>
      </c>
      <c r="P1918" t="n">
        <v>64.7</v>
      </c>
      <c r="Q1918" t="n">
        <v>204.14</v>
      </c>
      <c r="R1918" t="n">
        <v>24.86</v>
      </c>
      <c r="S1918" t="n">
        <v>17.37</v>
      </c>
      <c r="T1918" t="n">
        <v>1643.79</v>
      </c>
      <c r="U1918" t="n">
        <v>0.7</v>
      </c>
      <c r="V1918" t="n">
        <v>0.75</v>
      </c>
      <c r="W1918" t="n">
        <v>1.15</v>
      </c>
      <c r="X1918" t="n">
        <v>0.1</v>
      </c>
      <c r="Y1918" t="n">
        <v>1</v>
      </c>
      <c r="Z1918" t="n">
        <v>10</v>
      </c>
    </row>
    <row r="1919">
      <c r="A1919" t="n">
        <v>35</v>
      </c>
      <c r="B1919" t="n">
        <v>65</v>
      </c>
      <c r="C1919" t="inlineStr">
        <is>
          <t xml:space="preserve">CONCLUIDO	</t>
        </is>
      </c>
      <c r="D1919" t="n">
        <v>10.9499</v>
      </c>
      <c r="E1919" t="n">
        <v>9.130000000000001</v>
      </c>
      <c r="F1919" t="n">
        <v>6.79</v>
      </c>
      <c r="G1919" t="n">
        <v>67.89</v>
      </c>
      <c r="H1919" t="n">
        <v>1.19</v>
      </c>
      <c r="I1919" t="n">
        <v>6</v>
      </c>
      <c r="J1919" t="n">
        <v>145.08</v>
      </c>
      <c r="K1919" t="n">
        <v>46.47</v>
      </c>
      <c r="L1919" t="n">
        <v>9.75</v>
      </c>
      <c r="M1919" t="n">
        <v>4</v>
      </c>
      <c r="N1919" t="n">
        <v>23.86</v>
      </c>
      <c r="O1919" t="n">
        <v>18126.77</v>
      </c>
      <c r="P1919" t="n">
        <v>64.75</v>
      </c>
      <c r="Q1919" t="n">
        <v>204.15</v>
      </c>
      <c r="R1919" t="n">
        <v>24.93</v>
      </c>
      <c r="S1919" t="n">
        <v>17.37</v>
      </c>
      <c r="T1919" t="n">
        <v>1675.47</v>
      </c>
      <c r="U1919" t="n">
        <v>0.7</v>
      </c>
      <c r="V1919" t="n">
        <v>0.75</v>
      </c>
      <c r="W1919" t="n">
        <v>1.14</v>
      </c>
      <c r="X1919" t="n">
        <v>0.1</v>
      </c>
      <c r="Y1919" t="n">
        <v>1</v>
      </c>
      <c r="Z1919" t="n">
        <v>10</v>
      </c>
    </row>
    <row r="1920">
      <c r="A1920" t="n">
        <v>36</v>
      </c>
      <c r="B1920" t="n">
        <v>65</v>
      </c>
      <c r="C1920" t="inlineStr">
        <is>
          <t xml:space="preserve">CONCLUIDO	</t>
        </is>
      </c>
      <c r="D1920" t="n">
        <v>10.9559</v>
      </c>
      <c r="E1920" t="n">
        <v>9.130000000000001</v>
      </c>
      <c r="F1920" t="n">
        <v>6.78</v>
      </c>
      <c r="G1920" t="n">
        <v>67.84</v>
      </c>
      <c r="H1920" t="n">
        <v>1.22</v>
      </c>
      <c r="I1920" t="n">
        <v>6</v>
      </c>
      <c r="J1920" t="n">
        <v>145.42</v>
      </c>
      <c r="K1920" t="n">
        <v>46.47</v>
      </c>
      <c r="L1920" t="n">
        <v>10</v>
      </c>
      <c r="M1920" t="n">
        <v>4</v>
      </c>
      <c r="N1920" t="n">
        <v>23.95</v>
      </c>
      <c r="O1920" t="n">
        <v>18169.15</v>
      </c>
      <c r="P1920" t="n">
        <v>64.56</v>
      </c>
      <c r="Q1920" t="n">
        <v>204.16</v>
      </c>
      <c r="R1920" t="n">
        <v>24.69</v>
      </c>
      <c r="S1920" t="n">
        <v>17.37</v>
      </c>
      <c r="T1920" t="n">
        <v>1559.7</v>
      </c>
      <c r="U1920" t="n">
        <v>0.7</v>
      </c>
      <c r="V1920" t="n">
        <v>0.75</v>
      </c>
      <c r="W1920" t="n">
        <v>1.15</v>
      </c>
      <c r="X1920" t="n">
        <v>0.09</v>
      </c>
      <c r="Y1920" t="n">
        <v>1</v>
      </c>
      <c r="Z1920" t="n">
        <v>10</v>
      </c>
    </row>
    <row r="1921">
      <c r="A1921" t="n">
        <v>37</v>
      </c>
      <c r="B1921" t="n">
        <v>65</v>
      </c>
      <c r="C1921" t="inlineStr">
        <is>
          <t xml:space="preserve">CONCLUIDO	</t>
        </is>
      </c>
      <c r="D1921" t="n">
        <v>10.9582</v>
      </c>
      <c r="E1921" t="n">
        <v>9.130000000000001</v>
      </c>
      <c r="F1921" t="n">
        <v>6.78</v>
      </c>
      <c r="G1921" t="n">
        <v>67.81999999999999</v>
      </c>
      <c r="H1921" t="n">
        <v>1.24</v>
      </c>
      <c r="I1921" t="n">
        <v>6</v>
      </c>
      <c r="J1921" t="n">
        <v>145.76</v>
      </c>
      <c r="K1921" t="n">
        <v>46.47</v>
      </c>
      <c r="L1921" t="n">
        <v>10.25</v>
      </c>
      <c r="M1921" t="n">
        <v>4</v>
      </c>
      <c r="N1921" t="n">
        <v>24.05</v>
      </c>
      <c r="O1921" t="n">
        <v>18211.56</v>
      </c>
      <c r="P1921" t="n">
        <v>64</v>
      </c>
      <c r="Q1921" t="n">
        <v>204.18</v>
      </c>
      <c r="R1921" t="n">
        <v>24.72</v>
      </c>
      <c r="S1921" t="n">
        <v>17.37</v>
      </c>
      <c r="T1921" t="n">
        <v>1574.61</v>
      </c>
      <c r="U1921" t="n">
        <v>0.7</v>
      </c>
      <c r="V1921" t="n">
        <v>0.75</v>
      </c>
      <c r="W1921" t="n">
        <v>1.14</v>
      </c>
      <c r="X1921" t="n">
        <v>0.09</v>
      </c>
      <c r="Y1921" t="n">
        <v>1</v>
      </c>
      <c r="Z1921" t="n">
        <v>10</v>
      </c>
    </row>
    <row r="1922">
      <c r="A1922" t="n">
        <v>38</v>
      </c>
      <c r="B1922" t="n">
        <v>65</v>
      </c>
      <c r="C1922" t="inlineStr">
        <is>
          <t xml:space="preserve">CONCLUIDO	</t>
        </is>
      </c>
      <c r="D1922" t="n">
        <v>10.9482</v>
      </c>
      <c r="E1922" t="n">
        <v>9.130000000000001</v>
      </c>
      <c r="F1922" t="n">
        <v>6.79</v>
      </c>
      <c r="G1922" t="n">
        <v>67.90000000000001</v>
      </c>
      <c r="H1922" t="n">
        <v>1.27</v>
      </c>
      <c r="I1922" t="n">
        <v>6</v>
      </c>
      <c r="J1922" t="n">
        <v>146.11</v>
      </c>
      <c r="K1922" t="n">
        <v>46.47</v>
      </c>
      <c r="L1922" t="n">
        <v>10.5</v>
      </c>
      <c r="M1922" t="n">
        <v>4</v>
      </c>
      <c r="N1922" t="n">
        <v>24.14</v>
      </c>
      <c r="O1922" t="n">
        <v>18254.01</v>
      </c>
      <c r="P1922" t="n">
        <v>63.69</v>
      </c>
      <c r="Q1922" t="n">
        <v>204.15</v>
      </c>
      <c r="R1922" t="n">
        <v>24.96</v>
      </c>
      <c r="S1922" t="n">
        <v>17.37</v>
      </c>
      <c r="T1922" t="n">
        <v>1693.36</v>
      </c>
      <c r="U1922" t="n">
        <v>0.7</v>
      </c>
      <c r="V1922" t="n">
        <v>0.75</v>
      </c>
      <c r="W1922" t="n">
        <v>1.14</v>
      </c>
      <c r="X1922" t="n">
        <v>0.1</v>
      </c>
      <c r="Y1922" t="n">
        <v>1</v>
      </c>
      <c r="Z1922" t="n">
        <v>10</v>
      </c>
    </row>
    <row r="1923">
      <c r="A1923" t="n">
        <v>39</v>
      </c>
      <c r="B1923" t="n">
        <v>65</v>
      </c>
      <c r="C1923" t="inlineStr">
        <is>
          <t xml:space="preserve">CONCLUIDO	</t>
        </is>
      </c>
      <c r="D1923" t="n">
        <v>10.9496</v>
      </c>
      <c r="E1923" t="n">
        <v>9.130000000000001</v>
      </c>
      <c r="F1923" t="n">
        <v>6.79</v>
      </c>
      <c r="G1923" t="n">
        <v>67.89</v>
      </c>
      <c r="H1923" t="n">
        <v>1.3</v>
      </c>
      <c r="I1923" t="n">
        <v>6</v>
      </c>
      <c r="J1923" t="n">
        <v>146.45</v>
      </c>
      <c r="K1923" t="n">
        <v>46.47</v>
      </c>
      <c r="L1923" t="n">
        <v>10.75</v>
      </c>
      <c r="M1923" t="n">
        <v>4</v>
      </c>
      <c r="N1923" t="n">
        <v>24.24</v>
      </c>
      <c r="O1923" t="n">
        <v>18296.48</v>
      </c>
      <c r="P1923" t="n">
        <v>63.48</v>
      </c>
      <c r="Q1923" t="n">
        <v>204.15</v>
      </c>
      <c r="R1923" t="n">
        <v>24.89</v>
      </c>
      <c r="S1923" t="n">
        <v>17.37</v>
      </c>
      <c r="T1923" t="n">
        <v>1655.2</v>
      </c>
      <c r="U1923" t="n">
        <v>0.7</v>
      </c>
      <c r="V1923" t="n">
        <v>0.75</v>
      </c>
      <c r="W1923" t="n">
        <v>1.15</v>
      </c>
      <c r="X1923" t="n">
        <v>0.1</v>
      </c>
      <c r="Y1923" t="n">
        <v>1</v>
      </c>
      <c r="Z1923" t="n">
        <v>10</v>
      </c>
    </row>
    <row r="1924">
      <c r="A1924" t="n">
        <v>40</v>
      </c>
      <c r="B1924" t="n">
        <v>65</v>
      </c>
      <c r="C1924" t="inlineStr">
        <is>
          <t xml:space="preserve">CONCLUIDO	</t>
        </is>
      </c>
      <c r="D1924" t="n">
        <v>10.9403</v>
      </c>
      <c r="E1924" t="n">
        <v>9.140000000000001</v>
      </c>
      <c r="F1924" t="n">
        <v>6.8</v>
      </c>
      <c r="G1924" t="n">
        <v>67.97</v>
      </c>
      <c r="H1924" t="n">
        <v>1.33</v>
      </c>
      <c r="I1924" t="n">
        <v>6</v>
      </c>
      <c r="J1924" t="n">
        <v>146.8</v>
      </c>
      <c r="K1924" t="n">
        <v>46.47</v>
      </c>
      <c r="L1924" t="n">
        <v>11</v>
      </c>
      <c r="M1924" t="n">
        <v>4</v>
      </c>
      <c r="N1924" t="n">
        <v>24.33</v>
      </c>
      <c r="O1924" t="n">
        <v>18338.99</v>
      </c>
      <c r="P1924" t="n">
        <v>62.77</v>
      </c>
      <c r="Q1924" t="n">
        <v>204.14</v>
      </c>
      <c r="R1924" t="n">
        <v>25.09</v>
      </c>
      <c r="S1924" t="n">
        <v>17.37</v>
      </c>
      <c r="T1924" t="n">
        <v>1759.69</v>
      </c>
      <c r="U1924" t="n">
        <v>0.6899999999999999</v>
      </c>
      <c r="V1924" t="n">
        <v>0.75</v>
      </c>
      <c r="W1924" t="n">
        <v>1.15</v>
      </c>
      <c r="X1924" t="n">
        <v>0.11</v>
      </c>
      <c r="Y1924" t="n">
        <v>1</v>
      </c>
      <c r="Z1924" t="n">
        <v>10</v>
      </c>
    </row>
    <row r="1925">
      <c r="A1925" t="n">
        <v>41</v>
      </c>
      <c r="B1925" t="n">
        <v>65</v>
      </c>
      <c r="C1925" t="inlineStr">
        <is>
          <t xml:space="preserve">CONCLUIDO	</t>
        </is>
      </c>
      <c r="D1925" t="n">
        <v>11.0008</v>
      </c>
      <c r="E1925" t="n">
        <v>9.09</v>
      </c>
      <c r="F1925" t="n">
        <v>6.77</v>
      </c>
      <c r="G1925" t="n">
        <v>81.29000000000001</v>
      </c>
      <c r="H1925" t="n">
        <v>1.35</v>
      </c>
      <c r="I1925" t="n">
        <v>5</v>
      </c>
      <c r="J1925" t="n">
        <v>147.14</v>
      </c>
      <c r="K1925" t="n">
        <v>46.47</v>
      </c>
      <c r="L1925" t="n">
        <v>11.25</v>
      </c>
      <c r="M1925" t="n">
        <v>3</v>
      </c>
      <c r="N1925" t="n">
        <v>24.43</v>
      </c>
      <c r="O1925" t="n">
        <v>18381.53</v>
      </c>
      <c r="P1925" t="n">
        <v>62.28</v>
      </c>
      <c r="Q1925" t="n">
        <v>204.14</v>
      </c>
      <c r="R1925" t="n">
        <v>24.48</v>
      </c>
      <c r="S1925" t="n">
        <v>17.37</v>
      </c>
      <c r="T1925" t="n">
        <v>1456.76</v>
      </c>
      <c r="U1925" t="n">
        <v>0.71</v>
      </c>
      <c r="V1925" t="n">
        <v>0.75</v>
      </c>
      <c r="W1925" t="n">
        <v>1.14</v>
      </c>
      <c r="X1925" t="n">
        <v>0.08</v>
      </c>
      <c r="Y1925" t="n">
        <v>1</v>
      </c>
      <c r="Z1925" t="n">
        <v>10</v>
      </c>
    </row>
    <row r="1926">
      <c r="A1926" t="n">
        <v>42</v>
      </c>
      <c r="B1926" t="n">
        <v>65</v>
      </c>
      <c r="C1926" t="inlineStr">
        <is>
          <t xml:space="preserve">CONCLUIDO	</t>
        </is>
      </c>
      <c r="D1926" t="n">
        <v>11.0008</v>
      </c>
      <c r="E1926" t="n">
        <v>9.09</v>
      </c>
      <c r="F1926" t="n">
        <v>6.77</v>
      </c>
      <c r="G1926" t="n">
        <v>81.29000000000001</v>
      </c>
      <c r="H1926" t="n">
        <v>1.38</v>
      </c>
      <c r="I1926" t="n">
        <v>5</v>
      </c>
      <c r="J1926" t="n">
        <v>147.49</v>
      </c>
      <c r="K1926" t="n">
        <v>46.47</v>
      </c>
      <c r="L1926" t="n">
        <v>11.5</v>
      </c>
      <c r="M1926" t="n">
        <v>3</v>
      </c>
      <c r="N1926" t="n">
        <v>24.52</v>
      </c>
      <c r="O1926" t="n">
        <v>18424.11</v>
      </c>
      <c r="P1926" t="n">
        <v>62.44</v>
      </c>
      <c r="Q1926" t="n">
        <v>204.14</v>
      </c>
      <c r="R1926" t="n">
        <v>24.48</v>
      </c>
      <c r="S1926" t="n">
        <v>17.37</v>
      </c>
      <c r="T1926" t="n">
        <v>1455.9</v>
      </c>
      <c r="U1926" t="n">
        <v>0.71</v>
      </c>
      <c r="V1926" t="n">
        <v>0.75</v>
      </c>
      <c r="W1926" t="n">
        <v>1.14</v>
      </c>
      <c r="X1926" t="n">
        <v>0.08</v>
      </c>
      <c r="Y1926" t="n">
        <v>1</v>
      </c>
      <c r="Z1926" t="n">
        <v>10</v>
      </c>
    </row>
    <row r="1927">
      <c r="A1927" t="n">
        <v>43</v>
      </c>
      <c r="B1927" t="n">
        <v>65</v>
      </c>
      <c r="C1927" t="inlineStr">
        <is>
          <t xml:space="preserve">CONCLUIDO	</t>
        </is>
      </c>
      <c r="D1927" t="n">
        <v>11.0001</v>
      </c>
      <c r="E1927" t="n">
        <v>9.09</v>
      </c>
      <c r="F1927" t="n">
        <v>6.77</v>
      </c>
      <c r="G1927" t="n">
        <v>81.29000000000001</v>
      </c>
      <c r="H1927" t="n">
        <v>1.41</v>
      </c>
      <c r="I1927" t="n">
        <v>5</v>
      </c>
      <c r="J1927" t="n">
        <v>147.83</v>
      </c>
      <c r="K1927" t="n">
        <v>46.47</v>
      </c>
      <c r="L1927" t="n">
        <v>11.75</v>
      </c>
      <c r="M1927" t="n">
        <v>3</v>
      </c>
      <c r="N1927" t="n">
        <v>24.62</v>
      </c>
      <c r="O1927" t="n">
        <v>18466.71</v>
      </c>
      <c r="P1927" t="n">
        <v>62.49</v>
      </c>
      <c r="Q1927" t="n">
        <v>204.14</v>
      </c>
      <c r="R1927" t="n">
        <v>24.53</v>
      </c>
      <c r="S1927" t="n">
        <v>17.37</v>
      </c>
      <c r="T1927" t="n">
        <v>1481.11</v>
      </c>
      <c r="U1927" t="n">
        <v>0.71</v>
      </c>
      <c r="V1927" t="n">
        <v>0.75</v>
      </c>
      <c r="W1927" t="n">
        <v>1.14</v>
      </c>
      <c r="X1927" t="n">
        <v>0.08</v>
      </c>
      <c r="Y1927" t="n">
        <v>1</v>
      </c>
      <c r="Z1927" t="n">
        <v>10</v>
      </c>
    </row>
    <row r="1928">
      <c r="A1928" t="n">
        <v>44</v>
      </c>
      <c r="B1928" t="n">
        <v>65</v>
      </c>
      <c r="C1928" t="inlineStr">
        <is>
          <t xml:space="preserve">CONCLUIDO	</t>
        </is>
      </c>
      <c r="D1928" t="n">
        <v>10.9964</v>
      </c>
      <c r="E1928" t="n">
        <v>9.09</v>
      </c>
      <c r="F1928" t="n">
        <v>6.78</v>
      </c>
      <c r="G1928" t="n">
        <v>81.33</v>
      </c>
      <c r="H1928" t="n">
        <v>1.43</v>
      </c>
      <c r="I1928" t="n">
        <v>5</v>
      </c>
      <c r="J1928" t="n">
        <v>148.18</v>
      </c>
      <c r="K1928" t="n">
        <v>46.47</v>
      </c>
      <c r="L1928" t="n">
        <v>12</v>
      </c>
      <c r="M1928" t="n">
        <v>3</v>
      </c>
      <c r="N1928" t="n">
        <v>24.71</v>
      </c>
      <c r="O1928" t="n">
        <v>18509.36</v>
      </c>
      <c r="P1928" t="n">
        <v>62.14</v>
      </c>
      <c r="Q1928" t="n">
        <v>204.14</v>
      </c>
      <c r="R1928" t="n">
        <v>24.51</v>
      </c>
      <c r="S1928" t="n">
        <v>17.37</v>
      </c>
      <c r="T1928" t="n">
        <v>1470.71</v>
      </c>
      <c r="U1928" t="n">
        <v>0.71</v>
      </c>
      <c r="V1928" t="n">
        <v>0.75</v>
      </c>
      <c r="W1928" t="n">
        <v>1.15</v>
      </c>
      <c r="X1928" t="n">
        <v>0.09</v>
      </c>
      <c r="Y1928" t="n">
        <v>1</v>
      </c>
      <c r="Z1928" t="n">
        <v>10</v>
      </c>
    </row>
    <row r="1929">
      <c r="A1929" t="n">
        <v>45</v>
      </c>
      <c r="B1929" t="n">
        <v>65</v>
      </c>
      <c r="C1929" t="inlineStr">
        <is>
          <t xml:space="preserve">CONCLUIDO	</t>
        </is>
      </c>
      <c r="D1929" t="n">
        <v>11.0051</v>
      </c>
      <c r="E1929" t="n">
        <v>9.09</v>
      </c>
      <c r="F1929" t="n">
        <v>6.77</v>
      </c>
      <c r="G1929" t="n">
        <v>81.23999999999999</v>
      </c>
      <c r="H1929" t="n">
        <v>1.46</v>
      </c>
      <c r="I1929" t="n">
        <v>5</v>
      </c>
      <c r="J1929" t="n">
        <v>148.52</v>
      </c>
      <c r="K1929" t="n">
        <v>46.47</v>
      </c>
      <c r="L1929" t="n">
        <v>12.25</v>
      </c>
      <c r="M1929" t="n">
        <v>3</v>
      </c>
      <c r="N1929" t="n">
        <v>24.81</v>
      </c>
      <c r="O1929" t="n">
        <v>18552.03</v>
      </c>
      <c r="P1929" t="n">
        <v>61.64</v>
      </c>
      <c r="Q1929" t="n">
        <v>204.14</v>
      </c>
      <c r="R1929" t="n">
        <v>24.34</v>
      </c>
      <c r="S1929" t="n">
        <v>17.37</v>
      </c>
      <c r="T1929" t="n">
        <v>1388.26</v>
      </c>
      <c r="U1929" t="n">
        <v>0.71</v>
      </c>
      <c r="V1929" t="n">
        <v>0.75</v>
      </c>
      <c r="W1929" t="n">
        <v>1.14</v>
      </c>
      <c r="X1929" t="n">
        <v>0.08</v>
      </c>
      <c r="Y1929" t="n">
        <v>1</v>
      </c>
      <c r="Z1929" t="n">
        <v>10</v>
      </c>
    </row>
    <row r="1930">
      <c r="A1930" t="n">
        <v>46</v>
      </c>
      <c r="B1930" t="n">
        <v>65</v>
      </c>
      <c r="C1930" t="inlineStr">
        <is>
          <t xml:space="preserve">CONCLUIDO	</t>
        </is>
      </c>
      <c r="D1930" t="n">
        <v>11.0092</v>
      </c>
      <c r="E1930" t="n">
        <v>9.08</v>
      </c>
      <c r="F1930" t="n">
        <v>6.77</v>
      </c>
      <c r="G1930" t="n">
        <v>81.2</v>
      </c>
      <c r="H1930" t="n">
        <v>1.49</v>
      </c>
      <c r="I1930" t="n">
        <v>5</v>
      </c>
      <c r="J1930" t="n">
        <v>148.87</v>
      </c>
      <c r="K1930" t="n">
        <v>46.47</v>
      </c>
      <c r="L1930" t="n">
        <v>12.5</v>
      </c>
      <c r="M1930" t="n">
        <v>2</v>
      </c>
      <c r="N1930" t="n">
        <v>24.9</v>
      </c>
      <c r="O1930" t="n">
        <v>18594.74</v>
      </c>
      <c r="P1930" t="n">
        <v>61.15</v>
      </c>
      <c r="Q1930" t="n">
        <v>204.14</v>
      </c>
      <c r="R1930" t="n">
        <v>24.23</v>
      </c>
      <c r="S1930" t="n">
        <v>17.37</v>
      </c>
      <c r="T1930" t="n">
        <v>1331.1</v>
      </c>
      <c r="U1930" t="n">
        <v>0.72</v>
      </c>
      <c r="V1930" t="n">
        <v>0.75</v>
      </c>
      <c r="W1930" t="n">
        <v>1.14</v>
      </c>
      <c r="X1930" t="n">
        <v>0.08</v>
      </c>
      <c r="Y1930" t="n">
        <v>1</v>
      </c>
      <c r="Z1930" t="n">
        <v>10</v>
      </c>
    </row>
    <row r="1931">
      <c r="A1931" t="n">
        <v>47</v>
      </c>
      <c r="B1931" t="n">
        <v>65</v>
      </c>
      <c r="C1931" t="inlineStr">
        <is>
          <t xml:space="preserve">CONCLUIDO	</t>
        </is>
      </c>
      <c r="D1931" t="n">
        <v>11.0065</v>
      </c>
      <c r="E1931" t="n">
        <v>9.09</v>
      </c>
      <c r="F1931" t="n">
        <v>6.77</v>
      </c>
      <c r="G1931" t="n">
        <v>81.23</v>
      </c>
      <c r="H1931" t="n">
        <v>1.51</v>
      </c>
      <c r="I1931" t="n">
        <v>5</v>
      </c>
      <c r="J1931" t="n">
        <v>149.22</v>
      </c>
      <c r="K1931" t="n">
        <v>46.47</v>
      </c>
      <c r="L1931" t="n">
        <v>12.75</v>
      </c>
      <c r="M1931" t="n">
        <v>2</v>
      </c>
      <c r="N1931" t="n">
        <v>25</v>
      </c>
      <c r="O1931" t="n">
        <v>18637.48</v>
      </c>
      <c r="P1931" t="n">
        <v>61.01</v>
      </c>
      <c r="Q1931" t="n">
        <v>204.14</v>
      </c>
      <c r="R1931" t="n">
        <v>24.19</v>
      </c>
      <c r="S1931" t="n">
        <v>17.37</v>
      </c>
      <c r="T1931" t="n">
        <v>1312.23</v>
      </c>
      <c r="U1931" t="n">
        <v>0.72</v>
      </c>
      <c r="V1931" t="n">
        <v>0.75</v>
      </c>
      <c r="W1931" t="n">
        <v>1.15</v>
      </c>
      <c r="X1931" t="n">
        <v>0.08</v>
      </c>
      <c r="Y1931" t="n">
        <v>1</v>
      </c>
      <c r="Z1931" t="n">
        <v>10</v>
      </c>
    </row>
    <row r="1932">
      <c r="A1932" t="n">
        <v>48</v>
      </c>
      <c r="B1932" t="n">
        <v>65</v>
      </c>
      <c r="C1932" t="inlineStr">
        <is>
          <t xml:space="preserve">CONCLUIDO	</t>
        </is>
      </c>
      <c r="D1932" t="n">
        <v>11.0092</v>
      </c>
      <c r="E1932" t="n">
        <v>9.08</v>
      </c>
      <c r="F1932" t="n">
        <v>6.77</v>
      </c>
      <c r="G1932" t="n">
        <v>81.2</v>
      </c>
      <c r="H1932" t="n">
        <v>1.54</v>
      </c>
      <c r="I1932" t="n">
        <v>5</v>
      </c>
      <c r="J1932" t="n">
        <v>149.56</v>
      </c>
      <c r="K1932" t="n">
        <v>46.47</v>
      </c>
      <c r="L1932" t="n">
        <v>13</v>
      </c>
      <c r="M1932" t="n">
        <v>2</v>
      </c>
      <c r="N1932" t="n">
        <v>25.1</v>
      </c>
      <c r="O1932" t="n">
        <v>18680.25</v>
      </c>
      <c r="P1932" t="n">
        <v>60.61</v>
      </c>
      <c r="Q1932" t="n">
        <v>204.14</v>
      </c>
      <c r="R1932" t="n">
        <v>24.23</v>
      </c>
      <c r="S1932" t="n">
        <v>17.37</v>
      </c>
      <c r="T1932" t="n">
        <v>1334.61</v>
      </c>
      <c r="U1932" t="n">
        <v>0.72</v>
      </c>
      <c r="V1932" t="n">
        <v>0.75</v>
      </c>
      <c r="W1932" t="n">
        <v>1.14</v>
      </c>
      <c r="X1932" t="n">
        <v>0.08</v>
      </c>
      <c r="Y1932" t="n">
        <v>1</v>
      </c>
      <c r="Z1932" t="n">
        <v>10</v>
      </c>
    </row>
    <row r="1933">
      <c r="A1933" t="n">
        <v>49</v>
      </c>
      <c r="B1933" t="n">
        <v>65</v>
      </c>
      <c r="C1933" t="inlineStr">
        <is>
          <t xml:space="preserve">CONCLUIDO	</t>
        </is>
      </c>
      <c r="D1933" t="n">
        <v>11.0082</v>
      </c>
      <c r="E1933" t="n">
        <v>9.08</v>
      </c>
      <c r="F1933" t="n">
        <v>6.77</v>
      </c>
      <c r="G1933" t="n">
        <v>81.20999999999999</v>
      </c>
      <c r="H1933" t="n">
        <v>1.56</v>
      </c>
      <c r="I1933" t="n">
        <v>5</v>
      </c>
      <c r="J1933" t="n">
        <v>149.91</v>
      </c>
      <c r="K1933" t="n">
        <v>46.47</v>
      </c>
      <c r="L1933" t="n">
        <v>13.25</v>
      </c>
      <c r="M1933" t="n">
        <v>2</v>
      </c>
      <c r="N1933" t="n">
        <v>25.19</v>
      </c>
      <c r="O1933" t="n">
        <v>18723.06</v>
      </c>
      <c r="P1933" t="n">
        <v>60.22</v>
      </c>
      <c r="Q1933" t="n">
        <v>204.14</v>
      </c>
      <c r="R1933" t="n">
        <v>24.19</v>
      </c>
      <c r="S1933" t="n">
        <v>17.37</v>
      </c>
      <c r="T1933" t="n">
        <v>1313.15</v>
      </c>
      <c r="U1933" t="n">
        <v>0.72</v>
      </c>
      <c r="V1933" t="n">
        <v>0.75</v>
      </c>
      <c r="W1933" t="n">
        <v>1.14</v>
      </c>
      <c r="X1933" t="n">
        <v>0.08</v>
      </c>
      <c r="Y1933" t="n">
        <v>1</v>
      </c>
      <c r="Z1933" t="n">
        <v>10</v>
      </c>
    </row>
    <row r="1934">
      <c r="A1934" t="n">
        <v>50</v>
      </c>
      <c r="B1934" t="n">
        <v>65</v>
      </c>
      <c r="C1934" t="inlineStr">
        <is>
          <t xml:space="preserve">CONCLUIDO	</t>
        </is>
      </c>
      <c r="D1934" t="n">
        <v>11.0061</v>
      </c>
      <c r="E1934" t="n">
        <v>9.09</v>
      </c>
      <c r="F1934" t="n">
        <v>6.77</v>
      </c>
      <c r="G1934" t="n">
        <v>81.23</v>
      </c>
      <c r="H1934" t="n">
        <v>1.59</v>
      </c>
      <c r="I1934" t="n">
        <v>5</v>
      </c>
      <c r="J1934" t="n">
        <v>150.26</v>
      </c>
      <c r="K1934" t="n">
        <v>46.47</v>
      </c>
      <c r="L1934" t="n">
        <v>13.5</v>
      </c>
      <c r="M1934" t="n">
        <v>1</v>
      </c>
      <c r="N1934" t="n">
        <v>25.29</v>
      </c>
      <c r="O1934" t="n">
        <v>18765.9</v>
      </c>
      <c r="P1934" t="n">
        <v>60.05</v>
      </c>
      <c r="Q1934" t="n">
        <v>204.14</v>
      </c>
      <c r="R1934" t="n">
        <v>24.21</v>
      </c>
      <c r="S1934" t="n">
        <v>17.37</v>
      </c>
      <c r="T1934" t="n">
        <v>1321.72</v>
      </c>
      <c r="U1934" t="n">
        <v>0.72</v>
      </c>
      <c r="V1934" t="n">
        <v>0.75</v>
      </c>
      <c r="W1934" t="n">
        <v>1.15</v>
      </c>
      <c r="X1934" t="n">
        <v>0.08</v>
      </c>
      <c r="Y1934" t="n">
        <v>1</v>
      </c>
      <c r="Z1934" t="n">
        <v>10</v>
      </c>
    </row>
    <row r="1935">
      <c r="A1935" t="n">
        <v>51</v>
      </c>
      <c r="B1935" t="n">
        <v>65</v>
      </c>
      <c r="C1935" t="inlineStr">
        <is>
          <t xml:space="preserve">CONCLUIDO	</t>
        </is>
      </c>
      <c r="D1935" t="n">
        <v>11.0109</v>
      </c>
      <c r="E1935" t="n">
        <v>9.08</v>
      </c>
      <c r="F1935" t="n">
        <v>6.77</v>
      </c>
      <c r="G1935" t="n">
        <v>81.19</v>
      </c>
      <c r="H1935" t="n">
        <v>1.62</v>
      </c>
      <c r="I1935" t="n">
        <v>5</v>
      </c>
      <c r="J1935" t="n">
        <v>150.61</v>
      </c>
      <c r="K1935" t="n">
        <v>46.47</v>
      </c>
      <c r="L1935" t="n">
        <v>13.75</v>
      </c>
      <c r="M1935" t="n">
        <v>1</v>
      </c>
      <c r="N1935" t="n">
        <v>25.39</v>
      </c>
      <c r="O1935" t="n">
        <v>18808.78</v>
      </c>
      <c r="P1935" t="n">
        <v>59.83</v>
      </c>
      <c r="Q1935" t="n">
        <v>204.14</v>
      </c>
      <c r="R1935" t="n">
        <v>24.09</v>
      </c>
      <c r="S1935" t="n">
        <v>17.37</v>
      </c>
      <c r="T1935" t="n">
        <v>1260.81</v>
      </c>
      <c r="U1935" t="n">
        <v>0.72</v>
      </c>
      <c r="V1935" t="n">
        <v>0.75</v>
      </c>
      <c r="W1935" t="n">
        <v>1.15</v>
      </c>
      <c r="X1935" t="n">
        <v>0.07000000000000001</v>
      </c>
      <c r="Y1935" t="n">
        <v>1</v>
      </c>
      <c r="Z1935" t="n">
        <v>10</v>
      </c>
    </row>
    <row r="1936">
      <c r="A1936" t="n">
        <v>52</v>
      </c>
      <c r="B1936" t="n">
        <v>65</v>
      </c>
      <c r="C1936" t="inlineStr">
        <is>
          <t xml:space="preserve">CONCLUIDO	</t>
        </is>
      </c>
      <c r="D1936" t="n">
        <v>11.0055</v>
      </c>
      <c r="E1936" t="n">
        <v>9.09</v>
      </c>
      <c r="F1936" t="n">
        <v>6.77</v>
      </c>
      <c r="G1936" t="n">
        <v>81.23999999999999</v>
      </c>
      <c r="H1936" t="n">
        <v>1.64</v>
      </c>
      <c r="I1936" t="n">
        <v>5</v>
      </c>
      <c r="J1936" t="n">
        <v>150.95</v>
      </c>
      <c r="K1936" t="n">
        <v>46.47</v>
      </c>
      <c r="L1936" t="n">
        <v>14</v>
      </c>
      <c r="M1936" t="n">
        <v>0</v>
      </c>
      <c r="N1936" t="n">
        <v>25.49</v>
      </c>
      <c r="O1936" t="n">
        <v>18851.69</v>
      </c>
      <c r="P1936" t="n">
        <v>59.75</v>
      </c>
      <c r="Q1936" t="n">
        <v>204.14</v>
      </c>
      <c r="R1936" t="n">
        <v>24.19</v>
      </c>
      <c r="S1936" t="n">
        <v>17.37</v>
      </c>
      <c r="T1936" t="n">
        <v>1310.45</v>
      </c>
      <c r="U1936" t="n">
        <v>0.72</v>
      </c>
      <c r="V1936" t="n">
        <v>0.75</v>
      </c>
      <c r="W1936" t="n">
        <v>1.15</v>
      </c>
      <c r="X1936" t="n">
        <v>0.08</v>
      </c>
      <c r="Y1936" t="n">
        <v>1</v>
      </c>
      <c r="Z1936" t="n">
        <v>10</v>
      </c>
    </row>
    <row r="1937">
      <c r="A1937" t="n">
        <v>0</v>
      </c>
      <c r="B1937" t="n">
        <v>130</v>
      </c>
      <c r="C1937" t="inlineStr">
        <is>
          <t xml:space="preserve">CONCLUIDO	</t>
        </is>
      </c>
      <c r="D1937" t="n">
        <v>5.9395</v>
      </c>
      <c r="E1937" t="n">
        <v>16.84</v>
      </c>
      <c r="F1937" t="n">
        <v>8.85</v>
      </c>
      <c r="G1937" t="n">
        <v>5.01</v>
      </c>
      <c r="H1937" t="n">
        <v>0.07000000000000001</v>
      </c>
      <c r="I1937" t="n">
        <v>106</v>
      </c>
      <c r="J1937" t="n">
        <v>252.85</v>
      </c>
      <c r="K1937" t="n">
        <v>59.19</v>
      </c>
      <c r="L1937" t="n">
        <v>1</v>
      </c>
      <c r="M1937" t="n">
        <v>104</v>
      </c>
      <c r="N1937" t="n">
        <v>62.65</v>
      </c>
      <c r="O1937" t="n">
        <v>31418.63</v>
      </c>
      <c r="P1937" t="n">
        <v>145.99</v>
      </c>
      <c r="Q1937" t="n">
        <v>204.26</v>
      </c>
      <c r="R1937" t="n">
        <v>89.23999999999999</v>
      </c>
      <c r="S1937" t="n">
        <v>17.37</v>
      </c>
      <c r="T1937" t="n">
        <v>33331.03</v>
      </c>
      <c r="U1937" t="n">
        <v>0.19</v>
      </c>
      <c r="V1937" t="n">
        <v>0.58</v>
      </c>
      <c r="W1937" t="n">
        <v>1.3</v>
      </c>
      <c r="X1937" t="n">
        <v>2.16</v>
      </c>
      <c r="Y1937" t="n">
        <v>1</v>
      </c>
      <c r="Z1937" t="n">
        <v>10</v>
      </c>
    </row>
    <row r="1938">
      <c r="A1938" t="n">
        <v>1</v>
      </c>
      <c r="B1938" t="n">
        <v>130</v>
      </c>
      <c r="C1938" t="inlineStr">
        <is>
          <t xml:space="preserve">CONCLUIDO	</t>
        </is>
      </c>
      <c r="D1938" t="n">
        <v>6.66</v>
      </c>
      <c r="E1938" t="n">
        <v>15.02</v>
      </c>
      <c r="F1938" t="n">
        <v>8.300000000000001</v>
      </c>
      <c r="G1938" t="n">
        <v>6.22</v>
      </c>
      <c r="H1938" t="n">
        <v>0.09</v>
      </c>
      <c r="I1938" t="n">
        <v>80</v>
      </c>
      <c r="J1938" t="n">
        <v>253.3</v>
      </c>
      <c r="K1938" t="n">
        <v>59.19</v>
      </c>
      <c r="L1938" t="n">
        <v>1.25</v>
      </c>
      <c r="M1938" t="n">
        <v>78</v>
      </c>
      <c r="N1938" t="n">
        <v>62.86</v>
      </c>
      <c r="O1938" t="n">
        <v>31474.5</v>
      </c>
      <c r="P1938" t="n">
        <v>136.82</v>
      </c>
      <c r="Q1938" t="n">
        <v>204.23</v>
      </c>
      <c r="R1938" t="n">
        <v>72.06999999999999</v>
      </c>
      <c r="S1938" t="n">
        <v>17.37</v>
      </c>
      <c r="T1938" t="n">
        <v>24874.91</v>
      </c>
      <c r="U1938" t="n">
        <v>0.24</v>
      </c>
      <c r="V1938" t="n">
        <v>0.62</v>
      </c>
      <c r="W1938" t="n">
        <v>1.27</v>
      </c>
      <c r="X1938" t="n">
        <v>1.61</v>
      </c>
      <c r="Y1938" t="n">
        <v>1</v>
      </c>
      <c r="Z1938" t="n">
        <v>10</v>
      </c>
    </row>
    <row r="1939">
      <c r="A1939" t="n">
        <v>2</v>
      </c>
      <c r="B1939" t="n">
        <v>130</v>
      </c>
      <c r="C1939" t="inlineStr">
        <is>
          <t xml:space="preserve">CONCLUIDO	</t>
        </is>
      </c>
      <c r="D1939" t="n">
        <v>7.18</v>
      </c>
      <c r="E1939" t="n">
        <v>13.93</v>
      </c>
      <c r="F1939" t="n">
        <v>7.99</v>
      </c>
      <c r="G1939" t="n">
        <v>7.49</v>
      </c>
      <c r="H1939" t="n">
        <v>0.11</v>
      </c>
      <c r="I1939" t="n">
        <v>64</v>
      </c>
      <c r="J1939" t="n">
        <v>253.75</v>
      </c>
      <c r="K1939" t="n">
        <v>59.19</v>
      </c>
      <c r="L1939" t="n">
        <v>1.5</v>
      </c>
      <c r="M1939" t="n">
        <v>62</v>
      </c>
      <c r="N1939" t="n">
        <v>63.06</v>
      </c>
      <c r="O1939" t="n">
        <v>31530.44</v>
      </c>
      <c r="P1939" t="n">
        <v>131.67</v>
      </c>
      <c r="Q1939" t="n">
        <v>204.21</v>
      </c>
      <c r="R1939" t="n">
        <v>62.17</v>
      </c>
      <c r="S1939" t="n">
        <v>17.37</v>
      </c>
      <c r="T1939" t="n">
        <v>20008.77</v>
      </c>
      <c r="U1939" t="n">
        <v>0.28</v>
      </c>
      <c r="V1939" t="n">
        <v>0.64</v>
      </c>
      <c r="W1939" t="n">
        <v>1.25</v>
      </c>
      <c r="X1939" t="n">
        <v>1.3</v>
      </c>
      <c r="Y1939" t="n">
        <v>1</v>
      </c>
      <c r="Z1939" t="n">
        <v>10</v>
      </c>
    </row>
    <row r="1940">
      <c r="A1940" t="n">
        <v>3</v>
      </c>
      <c r="B1940" t="n">
        <v>130</v>
      </c>
      <c r="C1940" t="inlineStr">
        <is>
          <t xml:space="preserve">CONCLUIDO	</t>
        </is>
      </c>
      <c r="D1940" t="n">
        <v>7.5637</v>
      </c>
      <c r="E1940" t="n">
        <v>13.22</v>
      </c>
      <c r="F1940" t="n">
        <v>7.78</v>
      </c>
      <c r="G1940" t="n">
        <v>8.640000000000001</v>
      </c>
      <c r="H1940" t="n">
        <v>0.12</v>
      </c>
      <c r="I1940" t="n">
        <v>54</v>
      </c>
      <c r="J1940" t="n">
        <v>254.21</v>
      </c>
      <c r="K1940" t="n">
        <v>59.19</v>
      </c>
      <c r="L1940" t="n">
        <v>1.75</v>
      </c>
      <c r="M1940" t="n">
        <v>52</v>
      </c>
      <c r="N1940" t="n">
        <v>63.26</v>
      </c>
      <c r="O1940" t="n">
        <v>31586.46</v>
      </c>
      <c r="P1940" t="n">
        <v>127.99</v>
      </c>
      <c r="Q1940" t="n">
        <v>204.21</v>
      </c>
      <c r="R1940" t="n">
        <v>55.58</v>
      </c>
      <c r="S1940" t="n">
        <v>17.37</v>
      </c>
      <c r="T1940" t="n">
        <v>16762.56</v>
      </c>
      <c r="U1940" t="n">
        <v>0.31</v>
      </c>
      <c r="V1940" t="n">
        <v>0.66</v>
      </c>
      <c r="W1940" t="n">
        <v>1.22</v>
      </c>
      <c r="X1940" t="n">
        <v>1.08</v>
      </c>
      <c r="Y1940" t="n">
        <v>1</v>
      </c>
      <c r="Z1940" t="n">
        <v>10</v>
      </c>
    </row>
    <row r="1941">
      <c r="A1941" t="n">
        <v>4</v>
      </c>
      <c r="B1941" t="n">
        <v>130</v>
      </c>
      <c r="C1941" t="inlineStr">
        <is>
          <t xml:space="preserve">CONCLUIDO	</t>
        </is>
      </c>
      <c r="D1941" t="n">
        <v>7.9065</v>
      </c>
      <c r="E1941" t="n">
        <v>12.65</v>
      </c>
      <c r="F1941" t="n">
        <v>7.59</v>
      </c>
      <c r="G1941" t="n">
        <v>9.91</v>
      </c>
      <c r="H1941" t="n">
        <v>0.14</v>
      </c>
      <c r="I1941" t="n">
        <v>46</v>
      </c>
      <c r="J1941" t="n">
        <v>254.66</v>
      </c>
      <c r="K1941" t="n">
        <v>59.19</v>
      </c>
      <c r="L1941" t="n">
        <v>2</v>
      </c>
      <c r="M1941" t="n">
        <v>44</v>
      </c>
      <c r="N1941" t="n">
        <v>63.47</v>
      </c>
      <c r="O1941" t="n">
        <v>31642.55</v>
      </c>
      <c r="P1941" t="n">
        <v>124.9</v>
      </c>
      <c r="Q1941" t="n">
        <v>204.2</v>
      </c>
      <c r="R1941" t="n">
        <v>49.64</v>
      </c>
      <c r="S1941" t="n">
        <v>17.37</v>
      </c>
      <c r="T1941" t="n">
        <v>13834.18</v>
      </c>
      <c r="U1941" t="n">
        <v>0.35</v>
      </c>
      <c r="V1941" t="n">
        <v>0.67</v>
      </c>
      <c r="W1941" t="n">
        <v>1.22</v>
      </c>
      <c r="X1941" t="n">
        <v>0.9</v>
      </c>
      <c r="Y1941" t="n">
        <v>1</v>
      </c>
      <c r="Z1941" t="n">
        <v>10</v>
      </c>
    </row>
    <row r="1942">
      <c r="A1942" t="n">
        <v>5</v>
      </c>
      <c r="B1942" t="n">
        <v>130</v>
      </c>
      <c r="C1942" t="inlineStr">
        <is>
          <t xml:space="preserve">CONCLUIDO	</t>
        </is>
      </c>
      <c r="D1942" t="n">
        <v>8.1196</v>
      </c>
      <c r="E1942" t="n">
        <v>12.32</v>
      </c>
      <c r="F1942" t="n">
        <v>7.51</v>
      </c>
      <c r="G1942" t="n">
        <v>10.98</v>
      </c>
      <c r="H1942" t="n">
        <v>0.16</v>
      </c>
      <c r="I1942" t="n">
        <v>41</v>
      </c>
      <c r="J1942" t="n">
        <v>255.12</v>
      </c>
      <c r="K1942" t="n">
        <v>59.19</v>
      </c>
      <c r="L1942" t="n">
        <v>2.25</v>
      </c>
      <c r="M1942" t="n">
        <v>39</v>
      </c>
      <c r="N1942" t="n">
        <v>63.67</v>
      </c>
      <c r="O1942" t="n">
        <v>31698.72</v>
      </c>
      <c r="P1942" t="n">
        <v>123.35</v>
      </c>
      <c r="Q1942" t="n">
        <v>204.19</v>
      </c>
      <c r="R1942" t="n">
        <v>47.11</v>
      </c>
      <c r="S1942" t="n">
        <v>17.37</v>
      </c>
      <c r="T1942" t="n">
        <v>12592.62</v>
      </c>
      <c r="U1942" t="n">
        <v>0.37</v>
      </c>
      <c r="V1942" t="n">
        <v>0.68</v>
      </c>
      <c r="W1942" t="n">
        <v>1.21</v>
      </c>
      <c r="X1942" t="n">
        <v>0.8100000000000001</v>
      </c>
      <c r="Y1942" t="n">
        <v>1</v>
      </c>
      <c r="Z1942" t="n">
        <v>10</v>
      </c>
    </row>
    <row r="1943">
      <c r="A1943" t="n">
        <v>6</v>
      </c>
      <c r="B1943" t="n">
        <v>130</v>
      </c>
      <c r="C1943" t="inlineStr">
        <is>
          <t xml:space="preserve">CONCLUIDO	</t>
        </is>
      </c>
      <c r="D1943" t="n">
        <v>8.359299999999999</v>
      </c>
      <c r="E1943" t="n">
        <v>11.96</v>
      </c>
      <c r="F1943" t="n">
        <v>7.4</v>
      </c>
      <c r="G1943" t="n">
        <v>12.33</v>
      </c>
      <c r="H1943" t="n">
        <v>0.17</v>
      </c>
      <c r="I1943" t="n">
        <v>36</v>
      </c>
      <c r="J1943" t="n">
        <v>255.57</v>
      </c>
      <c r="K1943" t="n">
        <v>59.19</v>
      </c>
      <c r="L1943" t="n">
        <v>2.5</v>
      </c>
      <c r="M1943" t="n">
        <v>34</v>
      </c>
      <c r="N1943" t="n">
        <v>63.88</v>
      </c>
      <c r="O1943" t="n">
        <v>31754.97</v>
      </c>
      <c r="P1943" t="n">
        <v>121.52</v>
      </c>
      <c r="Q1943" t="n">
        <v>204.15</v>
      </c>
      <c r="R1943" t="n">
        <v>43.73</v>
      </c>
      <c r="S1943" t="n">
        <v>17.37</v>
      </c>
      <c r="T1943" t="n">
        <v>10929.82</v>
      </c>
      <c r="U1943" t="n">
        <v>0.4</v>
      </c>
      <c r="V1943" t="n">
        <v>0.6899999999999999</v>
      </c>
      <c r="W1943" t="n">
        <v>1.2</v>
      </c>
      <c r="X1943" t="n">
        <v>0.71</v>
      </c>
      <c r="Y1943" t="n">
        <v>1</v>
      </c>
      <c r="Z1943" t="n">
        <v>10</v>
      </c>
    </row>
    <row r="1944">
      <c r="A1944" t="n">
        <v>7</v>
      </c>
      <c r="B1944" t="n">
        <v>130</v>
      </c>
      <c r="C1944" t="inlineStr">
        <is>
          <t xml:space="preserve">CONCLUIDO	</t>
        </is>
      </c>
      <c r="D1944" t="n">
        <v>8.504200000000001</v>
      </c>
      <c r="E1944" t="n">
        <v>11.76</v>
      </c>
      <c r="F1944" t="n">
        <v>7.34</v>
      </c>
      <c r="G1944" t="n">
        <v>13.35</v>
      </c>
      <c r="H1944" t="n">
        <v>0.19</v>
      </c>
      <c r="I1944" t="n">
        <v>33</v>
      </c>
      <c r="J1944" t="n">
        <v>256.03</v>
      </c>
      <c r="K1944" t="n">
        <v>59.19</v>
      </c>
      <c r="L1944" t="n">
        <v>2.75</v>
      </c>
      <c r="M1944" t="n">
        <v>31</v>
      </c>
      <c r="N1944" t="n">
        <v>64.09</v>
      </c>
      <c r="O1944" t="n">
        <v>31811.29</v>
      </c>
      <c r="P1944" t="n">
        <v>120.46</v>
      </c>
      <c r="Q1944" t="n">
        <v>204.23</v>
      </c>
      <c r="R1944" t="n">
        <v>42.15</v>
      </c>
      <c r="S1944" t="n">
        <v>17.37</v>
      </c>
      <c r="T1944" t="n">
        <v>10152.55</v>
      </c>
      <c r="U1944" t="n">
        <v>0.41</v>
      </c>
      <c r="V1944" t="n">
        <v>0.7</v>
      </c>
      <c r="W1944" t="n">
        <v>1.19</v>
      </c>
      <c r="X1944" t="n">
        <v>0.65</v>
      </c>
      <c r="Y1944" t="n">
        <v>1</v>
      </c>
      <c r="Z1944" t="n">
        <v>10</v>
      </c>
    </row>
    <row r="1945">
      <c r="A1945" t="n">
        <v>8</v>
      </c>
      <c r="B1945" t="n">
        <v>130</v>
      </c>
      <c r="C1945" t="inlineStr">
        <is>
          <t xml:space="preserve">CONCLUIDO	</t>
        </is>
      </c>
      <c r="D1945" t="n">
        <v>8.6578</v>
      </c>
      <c r="E1945" t="n">
        <v>11.55</v>
      </c>
      <c r="F1945" t="n">
        <v>7.28</v>
      </c>
      <c r="G1945" t="n">
        <v>14.56</v>
      </c>
      <c r="H1945" t="n">
        <v>0.21</v>
      </c>
      <c r="I1945" t="n">
        <v>30</v>
      </c>
      <c r="J1945" t="n">
        <v>256.49</v>
      </c>
      <c r="K1945" t="n">
        <v>59.19</v>
      </c>
      <c r="L1945" t="n">
        <v>3</v>
      </c>
      <c r="M1945" t="n">
        <v>28</v>
      </c>
      <c r="N1945" t="n">
        <v>64.29000000000001</v>
      </c>
      <c r="O1945" t="n">
        <v>31867.69</v>
      </c>
      <c r="P1945" t="n">
        <v>119.35</v>
      </c>
      <c r="Q1945" t="n">
        <v>204.14</v>
      </c>
      <c r="R1945" t="n">
        <v>40.12</v>
      </c>
      <c r="S1945" t="n">
        <v>17.37</v>
      </c>
      <c r="T1945" t="n">
        <v>9152.73</v>
      </c>
      <c r="U1945" t="n">
        <v>0.43</v>
      </c>
      <c r="V1945" t="n">
        <v>0.7</v>
      </c>
      <c r="W1945" t="n">
        <v>1.19</v>
      </c>
      <c r="X1945" t="n">
        <v>0.59</v>
      </c>
      <c r="Y1945" t="n">
        <v>1</v>
      </c>
      <c r="Z1945" t="n">
        <v>10</v>
      </c>
    </row>
    <row r="1946">
      <c r="A1946" t="n">
        <v>9</v>
      </c>
      <c r="B1946" t="n">
        <v>130</v>
      </c>
      <c r="C1946" t="inlineStr">
        <is>
          <t xml:space="preserve">CONCLUIDO	</t>
        </is>
      </c>
      <c r="D1946" t="n">
        <v>8.7593</v>
      </c>
      <c r="E1946" t="n">
        <v>11.42</v>
      </c>
      <c r="F1946" t="n">
        <v>7.24</v>
      </c>
      <c r="G1946" t="n">
        <v>15.52</v>
      </c>
      <c r="H1946" t="n">
        <v>0.23</v>
      </c>
      <c r="I1946" t="n">
        <v>28</v>
      </c>
      <c r="J1946" t="n">
        <v>256.95</v>
      </c>
      <c r="K1946" t="n">
        <v>59.19</v>
      </c>
      <c r="L1946" t="n">
        <v>3.25</v>
      </c>
      <c r="M1946" t="n">
        <v>26</v>
      </c>
      <c r="N1946" t="n">
        <v>64.5</v>
      </c>
      <c r="O1946" t="n">
        <v>31924.29</v>
      </c>
      <c r="P1946" t="n">
        <v>118.63</v>
      </c>
      <c r="Q1946" t="n">
        <v>204.25</v>
      </c>
      <c r="R1946" t="n">
        <v>38.81</v>
      </c>
      <c r="S1946" t="n">
        <v>17.37</v>
      </c>
      <c r="T1946" t="n">
        <v>8508.370000000001</v>
      </c>
      <c r="U1946" t="n">
        <v>0.45</v>
      </c>
      <c r="V1946" t="n">
        <v>0.71</v>
      </c>
      <c r="W1946" t="n">
        <v>1.19</v>
      </c>
      <c r="X1946" t="n">
        <v>0.55</v>
      </c>
      <c r="Y1946" t="n">
        <v>1</v>
      </c>
      <c r="Z1946" t="n">
        <v>10</v>
      </c>
    </row>
    <row r="1947">
      <c r="A1947" t="n">
        <v>10</v>
      </c>
      <c r="B1947" t="n">
        <v>130</v>
      </c>
      <c r="C1947" t="inlineStr">
        <is>
          <t xml:space="preserve">CONCLUIDO	</t>
        </is>
      </c>
      <c r="D1947" t="n">
        <v>8.9283</v>
      </c>
      <c r="E1947" t="n">
        <v>11.2</v>
      </c>
      <c r="F1947" t="n">
        <v>7.17</v>
      </c>
      <c r="G1947" t="n">
        <v>17.22</v>
      </c>
      <c r="H1947" t="n">
        <v>0.24</v>
      </c>
      <c r="I1947" t="n">
        <v>25</v>
      </c>
      <c r="J1947" t="n">
        <v>257.41</v>
      </c>
      <c r="K1947" t="n">
        <v>59.19</v>
      </c>
      <c r="L1947" t="n">
        <v>3.5</v>
      </c>
      <c r="M1947" t="n">
        <v>23</v>
      </c>
      <c r="N1947" t="n">
        <v>64.70999999999999</v>
      </c>
      <c r="O1947" t="n">
        <v>31980.84</v>
      </c>
      <c r="P1947" t="n">
        <v>117.4</v>
      </c>
      <c r="Q1947" t="n">
        <v>204.17</v>
      </c>
      <c r="R1947" t="n">
        <v>36.87</v>
      </c>
      <c r="S1947" t="n">
        <v>17.37</v>
      </c>
      <c r="T1947" t="n">
        <v>7554.18</v>
      </c>
      <c r="U1947" t="n">
        <v>0.47</v>
      </c>
      <c r="V1947" t="n">
        <v>0.71</v>
      </c>
      <c r="W1947" t="n">
        <v>1.18</v>
      </c>
      <c r="X1947" t="n">
        <v>0.48</v>
      </c>
      <c r="Y1947" t="n">
        <v>1</v>
      </c>
      <c r="Z1947" t="n">
        <v>10</v>
      </c>
    </row>
    <row r="1948">
      <c r="A1948" t="n">
        <v>11</v>
      </c>
      <c r="B1948" t="n">
        <v>130</v>
      </c>
      <c r="C1948" t="inlineStr">
        <is>
          <t xml:space="preserve">CONCLUIDO	</t>
        </is>
      </c>
      <c r="D1948" t="n">
        <v>8.9773</v>
      </c>
      <c r="E1948" t="n">
        <v>11.14</v>
      </c>
      <c r="F1948" t="n">
        <v>7.16</v>
      </c>
      <c r="G1948" t="n">
        <v>17.9</v>
      </c>
      <c r="H1948" t="n">
        <v>0.26</v>
      </c>
      <c r="I1948" t="n">
        <v>24</v>
      </c>
      <c r="J1948" t="n">
        <v>257.86</v>
      </c>
      <c r="K1948" t="n">
        <v>59.19</v>
      </c>
      <c r="L1948" t="n">
        <v>3.75</v>
      </c>
      <c r="M1948" t="n">
        <v>22</v>
      </c>
      <c r="N1948" t="n">
        <v>64.92</v>
      </c>
      <c r="O1948" t="n">
        <v>32037.48</v>
      </c>
      <c r="P1948" t="n">
        <v>117.11</v>
      </c>
      <c r="Q1948" t="n">
        <v>204.2</v>
      </c>
      <c r="R1948" t="n">
        <v>36.59</v>
      </c>
      <c r="S1948" t="n">
        <v>17.37</v>
      </c>
      <c r="T1948" t="n">
        <v>7417.39</v>
      </c>
      <c r="U1948" t="n">
        <v>0.47</v>
      </c>
      <c r="V1948" t="n">
        <v>0.71</v>
      </c>
      <c r="W1948" t="n">
        <v>1.17</v>
      </c>
      <c r="X1948" t="n">
        <v>0.47</v>
      </c>
      <c r="Y1948" t="n">
        <v>1</v>
      </c>
      <c r="Z1948" t="n">
        <v>10</v>
      </c>
    </row>
    <row r="1949">
      <c r="A1949" t="n">
        <v>12</v>
      </c>
      <c r="B1949" t="n">
        <v>130</v>
      </c>
      <c r="C1949" t="inlineStr">
        <is>
          <t xml:space="preserve">CONCLUIDO	</t>
        </is>
      </c>
      <c r="D1949" t="n">
        <v>9.097099999999999</v>
      </c>
      <c r="E1949" t="n">
        <v>10.99</v>
      </c>
      <c r="F1949" t="n">
        <v>7.11</v>
      </c>
      <c r="G1949" t="n">
        <v>19.4</v>
      </c>
      <c r="H1949" t="n">
        <v>0.28</v>
      </c>
      <c r="I1949" t="n">
        <v>22</v>
      </c>
      <c r="J1949" t="n">
        <v>258.32</v>
      </c>
      <c r="K1949" t="n">
        <v>59.19</v>
      </c>
      <c r="L1949" t="n">
        <v>4</v>
      </c>
      <c r="M1949" t="n">
        <v>20</v>
      </c>
      <c r="N1949" t="n">
        <v>65.13</v>
      </c>
      <c r="O1949" t="n">
        <v>32094.19</v>
      </c>
      <c r="P1949" t="n">
        <v>116.28</v>
      </c>
      <c r="Q1949" t="n">
        <v>204.16</v>
      </c>
      <c r="R1949" t="n">
        <v>34.87</v>
      </c>
      <c r="S1949" t="n">
        <v>17.37</v>
      </c>
      <c r="T1949" t="n">
        <v>6568.91</v>
      </c>
      <c r="U1949" t="n">
        <v>0.5</v>
      </c>
      <c r="V1949" t="n">
        <v>0.72</v>
      </c>
      <c r="W1949" t="n">
        <v>1.17</v>
      </c>
      <c r="X1949" t="n">
        <v>0.42</v>
      </c>
      <c r="Y1949" t="n">
        <v>1</v>
      </c>
      <c r="Z1949" t="n">
        <v>10</v>
      </c>
    </row>
    <row r="1950">
      <c r="A1950" t="n">
        <v>13</v>
      </c>
      <c r="B1950" t="n">
        <v>130</v>
      </c>
      <c r="C1950" t="inlineStr">
        <is>
          <t xml:space="preserve">CONCLUIDO	</t>
        </is>
      </c>
      <c r="D1950" t="n">
        <v>9.1563</v>
      </c>
      <c r="E1950" t="n">
        <v>10.92</v>
      </c>
      <c r="F1950" t="n">
        <v>7.09</v>
      </c>
      <c r="G1950" t="n">
        <v>20.26</v>
      </c>
      <c r="H1950" t="n">
        <v>0.29</v>
      </c>
      <c r="I1950" t="n">
        <v>21</v>
      </c>
      <c r="J1950" t="n">
        <v>258.78</v>
      </c>
      <c r="K1950" t="n">
        <v>59.19</v>
      </c>
      <c r="L1950" t="n">
        <v>4.25</v>
      </c>
      <c r="M1950" t="n">
        <v>19</v>
      </c>
      <c r="N1950" t="n">
        <v>65.34</v>
      </c>
      <c r="O1950" t="n">
        <v>32150.98</v>
      </c>
      <c r="P1950" t="n">
        <v>115.77</v>
      </c>
      <c r="Q1950" t="n">
        <v>204.14</v>
      </c>
      <c r="R1950" t="n">
        <v>34.27</v>
      </c>
      <c r="S1950" t="n">
        <v>17.37</v>
      </c>
      <c r="T1950" t="n">
        <v>6271.21</v>
      </c>
      <c r="U1950" t="n">
        <v>0.51</v>
      </c>
      <c r="V1950" t="n">
        <v>0.72</v>
      </c>
      <c r="W1950" t="n">
        <v>1.17</v>
      </c>
      <c r="X1950" t="n">
        <v>0.4</v>
      </c>
      <c r="Y1950" t="n">
        <v>1</v>
      </c>
      <c r="Z1950" t="n">
        <v>10</v>
      </c>
    </row>
    <row r="1951">
      <c r="A1951" t="n">
        <v>14</v>
      </c>
      <c r="B1951" t="n">
        <v>130</v>
      </c>
      <c r="C1951" t="inlineStr">
        <is>
          <t xml:space="preserve">CONCLUIDO	</t>
        </is>
      </c>
      <c r="D1951" t="n">
        <v>9.208299999999999</v>
      </c>
      <c r="E1951" t="n">
        <v>10.86</v>
      </c>
      <c r="F1951" t="n">
        <v>7.08</v>
      </c>
      <c r="G1951" t="n">
        <v>21.23</v>
      </c>
      <c r="H1951" t="n">
        <v>0.31</v>
      </c>
      <c r="I1951" t="n">
        <v>20</v>
      </c>
      <c r="J1951" t="n">
        <v>259.25</v>
      </c>
      <c r="K1951" t="n">
        <v>59.19</v>
      </c>
      <c r="L1951" t="n">
        <v>4.5</v>
      </c>
      <c r="M1951" t="n">
        <v>18</v>
      </c>
      <c r="N1951" t="n">
        <v>65.55</v>
      </c>
      <c r="O1951" t="n">
        <v>32207.85</v>
      </c>
      <c r="P1951" t="n">
        <v>115.48</v>
      </c>
      <c r="Q1951" t="n">
        <v>204.14</v>
      </c>
      <c r="R1951" t="n">
        <v>33.71</v>
      </c>
      <c r="S1951" t="n">
        <v>17.37</v>
      </c>
      <c r="T1951" t="n">
        <v>5996.62</v>
      </c>
      <c r="U1951" t="n">
        <v>0.52</v>
      </c>
      <c r="V1951" t="n">
        <v>0.72</v>
      </c>
      <c r="W1951" t="n">
        <v>1.17</v>
      </c>
      <c r="X1951" t="n">
        <v>0.39</v>
      </c>
      <c r="Y1951" t="n">
        <v>1</v>
      </c>
      <c r="Z1951" t="n">
        <v>10</v>
      </c>
    </row>
    <row r="1952">
      <c r="A1952" t="n">
        <v>15</v>
      </c>
      <c r="B1952" t="n">
        <v>130</v>
      </c>
      <c r="C1952" t="inlineStr">
        <is>
          <t xml:space="preserve">CONCLUIDO	</t>
        </is>
      </c>
      <c r="D1952" t="n">
        <v>9.267099999999999</v>
      </c>
      <c r="E1952" t="n">
        <v>10.79</v>
      </c>
      <c r="F1952" t="n">
        <v>7.06</v>
      </c>
      <c r="G1952" t="n">
        <v>22.29</v>
      </c>
      <c r="H1952" t="n">
        <v>0.33</v>
      </c>
      <c r="I1952" t="n">
        <v>19</v>
      </c>
      <c r="J1952" t="n">
        <v>259.71</v>
      </c>
      <c r="K1952" t="n">
        <v>59.19</v>
      </c>
      <c r="L1952" t="n">
        <v>4.75</v>
      </c>
      <c r="M1952" t="n">
        <v>17</v>
      </c>
      <c r="N1952" t="n">
        <v>65.76000000000001</v>
      </c>
      <c r="O1952" t="n">
        <v>32264.79</v>
      </c>
      <c r="P1952" t="n">
        <v>115.1</v>
      </c>
      <c r="Q1952" t="n">
        <v>204.18</v>
      </c>
      <c r="R1952" t="n">
        <v>33.28</v>
      </c>
      <c r="S1952" t="n">
        <v>17.37</v>
      </c>
      <c r="T1952" t="n">
        <v>5787.82</v>
      </c>
      <c r="U1952" t="n">
        <v>0.52</v>
      </c>
      <c r="V1952" t="n">
        <v>0.72</v>
      </c>
      <c r="W1952" t="n">
        <v>1.17</v>
      </c>
      <c r="X1952" t="n">
        <v>0.36</v>
      </c>
      <c r="Y1952" t="n">
        <v>1</v>
      </c>
      <c r="Z1952" t="n">
        <v>10</v>
      </c>
    </row>
    <row r="1953">
      <c r="A1953" t="n">
        <v>16</v>
      </c>
      <c r="B1953" t="n">
        <v>130</v>
      </c>
      <c r="C1953" t="inlineStr">
        <is>
          <t xml:space="preserve">CONCLUIDO	</t>
        </is>
      </c>
      <c r="D1953" t="n">
        <v>9.3368</v>
      </c>
      <c r="E1953" t="n">
        <v>10.71</v>
      </c>
      <c r="F1953" t="n">
        <v>7.03</v>
      </c>
      <c r="G1953" t="n">
        <v>23.42</v>
      </c>
      <c r="H1953" t="n">
        <v>0.34</v>
      </c>
      <c r="I1953" t="n">
        <v>18</v>
      </c>
      <c r="J1953" t="n">
        <v>260.17</v>
      </c>
      <c r="K1953" t="n">
        <v>59.19</v>
      </c>
      <c r="L1953" t="n">
        <v>5</v>
      </c>
      <c r="M1953" t="n">
        <v>16</v>
      </c>
      <c r="N1953" t="n">
        <v>65.98</v>
      </c>
      <c r="O1953" t="n">
        <v>32321.82</v>
      </c>
      <c r="P1953" t="n">
        <v>114.45</v>
      </c>
      <c r="Q1953" t="n">
        <v>204.18</v>
      </c>
      <c r="R1953" t="n">
        <v>32.26</v>
      </c>
      <c r="S1953" t="n">
        <v>17.37</v>
      </c>
      <c r="T1953" t="n">
        <v>5280.25</v>
      </c>
      <c r="U1953" t="n">
        <v>0.54</v>
      </c>
      <c r="V1953" t="n">
        <v>0.73</v>
      </c>
      <c r="W1953" t="n">
        <v>1.16</v>
      </c>
      <c r="X1953" t="n">
        <v>0.33</v>
      </c>
      <c r="Y1953" t="n">
        <v>1</v>
      </c>
      <c r="Z1953" t="n">
        <v>10</v>
      </c>
    </row>
    <row r="1954">
      <c r="A1954" t="n">
        <v>17</v>
      </c>
      <c r="B1954" t="n">
        <v>130</v>
      </c>
      <c r="C1954" t="inlineStr">
        <is>
          <t xml:space="preserve">CONCLUIDO	</t>
        </is>
      </c>
      <c r="D1954" t="n">
        <v>9.380599999999999</v>
      </c>
      <c r="E1954" t="n">
        <v>10.66</v>
      </c>
      <c r="F1954" t="n">
        <v>7.02</v>
      </c>
      <c r="G1954" t="n">
        <v>24.79</v>
      </c>
      <c r="H1954" t="n">
        <v>0.36</v>
      </c>
      <c r="I1954" t="n">
        <v>17</v>
      </c>
      <c r="J1954" t="n">
        <v>260.63</v>
      </c>
      <c r="K1954" t="n">
        <v>59.19</v>
      </c>
      <c r="L1954" t="n">
        <v>5.25</v>
      </c>
      <c r="M1954" t="n">
        <v>15</v>
      </c>
      <c r="N1954" t="n">
        <v>66.19</v>
      </c>
      <c r="O1954" t="n">
        <v>32378.93</v>
      </c>
      <c r="P1954" t="n">
        <v>114.4</v>
      </c>
      <c r="Q1954" t="n">
        <v>204.19</v>
      </c>
      <c r="R1954" t="n">
        <v>32.18</v>
      </c>
      <c r="S1954" t="n">
        <v>17.37</v>
      </c>
      <c r="T1954" t="n">
        <v>5245.25</v>
      </c>
      <c r="U1954" t="n">
        <v>0.54</v>
      </c>
      <c r="V1954" t="n">
        <v>0.73</v>
      </c>
      <c r="W1954" t="n">
        <v>1.17</v>
      </c>
      <c r="X1954" t="n">
        <v>0.33</v>
      </c>
      <c r="Y1954" t="n">
        <v>1</v>
      </c>
      <c r="Z1954" t="n">
        <v>10</v>
      </c>
    </row>
    <row r="1955">
      <c r="A1955" t="n">
        <v>18</v>
      </c>
      <c r="B1955" t="n">
        <v>130</v>
      </c>
      <c r="C1955" t="inlineStr">
        <is>
          <t xml:space="preserve">CONCLUIDO	</t>
        </is>
      </c>
      <c r="D1955" t="n">
        <v>9.450100000000001</v>
      </c>
      <c r="E1955" t="n">
        <v>10.58</v>
      </c>
      <c r="F1955" t="n">
        <v>6.99</v>
      </c>
      <c r="G1955" t="n">
        <v>26.23</v>
      </c>
      <c r="H1955" t="n">
        <v>0.37</v>
      </c>
      <c r="I1955" t="n">
        <v>16</v>
      </c>
      <c r="J1955" t="n">
        <v>261.1</v>
      </c>
      <c r="K1955" t="n">
        <v>59.19</v>
      </c>
      <c r="L1955" t="n">
        <v>5.5</v>
      </c>
      <c r="M1955" t="n">
        <v>14</v>
      </c>
      <c r="N1955" t="n">
        <v>66.40000000000001</v>
      </c>
      <c r="O1955" t="n">
        <v>32436.11</v>
      </c>
      <c r="P1955" t="n">
        <v>113.81</v>
      </c>
      <c r="Q1955" t="n">
        <v>204.17</v>
      </c>
      <c r="R1955" t="n">
        <v>31.22</v>
      </c>
      <c r="S1955" t="n">
        <v>17.37</v>
      </c>
      <c r="T1955" t="n">
        <v>4772.92</v>
      </c>
      <c r="U1955" t="n">
        <v>0.5600000000000001</v>
      </c>
      <c r="V1955" t="n">
        <v>0.73</v>
      </c>
      <c r="W1955" t="n">
        <v>1.16</v>
      </c>
      <c r="X1955" t="n">
        <v>0.3</v>
      </c>
      <c r="Y1955" t="n">
        <v>1</v>
      </c>
      <c r="Z1955" t="n">
        <v>10</v>
      </c>
    </row>
    <row r="1956">
      <c r="A1956" t="n">
        <v>19</v>
      </c>
      <c r="B1956" t="n">
        <v>130</v>
      </c>
      <c r="C1956" t="inlineStr">
        <is>
          <t xml:space="preserve">CONCLUIDO	</t>
        </is>
      </c>
      <c r="D1956" t="n">
        <v>9.438700000000001</v>
      </c>
      <c r="E1956" t="n">
        <v>10.59</v>
      </c>
      <c r="F1956" t="n">
        <v>7.01</v>
      </c>
      <c r="G1956" t="n">
        <v>26.28</v>
      </c>
      <c r="H1956" t="n">
        <v>0.39</v>
      </c>
      <c r="I1956" t="n">
        <v>16</v>
      </c>
      <c r="J1956" t="n">
        <v>261.56</v>
      </c>
      <c r="K1956" t="n">
        <v>59.19</v>
      </c>
      <c r="L1956" t="n">
        <v>5.75</v>
      </c>
      <c r="M1956" t="n">
        <v>14</v>
      </c>
      <c r="N1956" t="n">
        <v>66.62</v>
      </c>
      <c r="O1956" t="n">
        <v>32493.38</v>
      </c>
      <c r="P1956" t="n">
        <v>113.99</v>
      </c>
      <c r="Q1956" t="n">
        <v>204.17</v>
      </c>
      <c r="R1956" t="n">
        <v>31.77</v>
      </c>
      <c r="S1956" t="n">
        <v>17.37</v>
      </c>
      <c r="T1956" t="n">
        <v>5046.74</v>
      </c>
      <c r="U1956" t="n">
        <v>0.55</v>
      </c>
      <c r="V1956" t="n">
        <v>0.73</v>
      </c>
      <c r="W1956" t="n">
        <v>1.16</v>
      </c>
      <c r="X1956" t="n">
        <v>0.32</v>
      </c>
      <c r="Y1956" t="n">
        <v>1</v>
      </c>
      <c r="Z1956" t="n">
        <v>10</v>
      </c>
    </row>
    <row r="1957">
      <c r="A1957" t="n">
        <v>20</v>
      </c>
      <c r="B1957" t="n">
        <v>130</v>
      </c>
      <c r="C1957" t="inlineStr">
        <is>
          <t xml:space="preserve">CONCLUIDO	</t>
        </is>
      </c>
      <c r="D1957" t="n">
        <v>9.5266</v>
      </c>
      <c r="E1957" t="n">
        <v>10.5</v>
      </c>
      <c r="F1957" t="n">
        <v>6.96</v>
      </c>
      <c r="G1957" t="n">
        <v>27.83</v>
      </c>
      <c r="H1957" t="n">
        <v>0.41</v>
      </c>
      <c r="I1957" t="n">
        <v>15</v>
      </c>
      <c r="J1957" t="n">
        <v>262.03</v>
      </c>
      <c r="K1957" t="n">
        <v>59.19</v>
      </c>
      <c r="L1957" t="n">
        <v>6</v>
      </c>
      <c r="M1957" t="n">
        <v>13</v>
      </c>
      <c r="N1957" t="n">
        <v>66.83</v>
      </c>
      <c r="O1957" t="n">
        <v>32550.72</v>
      </c>
      <c r="P1957" t="n">
        <v>113.09</v>
      </c>
      <c r="Q1957" t="n">
        <v>204.15</v>
      </c>
      <c r="R1957" t="n">
        <v>30.23</v>
      </c>
      <c r="S1957" t="n">
        <v>17.37</v>
      </c>
      <c r="T1957" t="n">
        <v>4280.72</v>
      </c>
      <c r="U1957" t="n">
        <v>0.57</v>
      </c>
      <c r="V1957" t="n">
        <v>0.73</v>
      </c>
      <c r="W1957" t="n">
        <v>1.16</v>
      </c>
      <c r="X1957" t="n">
        <v>0.27</v>
      </c>
      <c r="Y1957" t="n">
        <v>1</v>
      </c>
      <c r="Z1957" t="n">
        <v>10</v>
      </c>
    </row>
    <row r="1958">
      <c r="A1958" t="n">
        <v>21</v>
      </c>
      <c r="B1958" t="n">
        <v>130</v>
      </c>
      <c r="C1958" t="inlineStr">
        <is>
          <t xml:space="preserve">CONCLUIDO	</t>
        </is>
      </c>
      <c r="D1958" t="n">
        <v>9.5724</v>
      </c>
      <c r="E1958" t="n">
        <v>10.45</v>
      </c>
      <c r="F1958" t="n">
        <v>6.96</v>
      </c>
      <c r="G1958" t="n">
        <v>29.82</v>
      </c>
      <c r="H1958" t="n">
        <v>0.42</v>
      </c>
      <c r="I1958" t="n">
        <v>14</v>
      </c>
      <c r="J1958" t="n">
        <v>262.49</v>
      </c>
      <c r="K1958" t="n">
        <v>59.19</v>
      </c>
      <c r="L1958" t="n">
        <v>6.25</v>
      </c>
      <c r="M1958" t="n">
        <v>12</v>
      </c>
      <c r="N1958" t="n">
        <v>67.05</v>
      </c>
      <c r="O1958" t="n">
        <v>32608.15</v>
      </c>
      <c r="P1958" t="n">
        <v>112.9</v>
      </c>
      <c r="Q1958" t="n">
        <v>204.14</v>
      </c>
      <c r="R1958" t="n">
        <v>30.17</v>
      </c>
      <c r="S1958" t="n">
        <v>17.37</v>
      </c>
      <c r="T1958" t="n">
        <v>4259.1</v>
      </c>
      <c r="U1958" t="n">
        <v>0.58</v>
      </c>
      <c r="V1958" t="n">
        <v>0.73</v>
      </c>
      <c r="W1958" t="n">
        <v>1.16</v>
      </c>
      <c r="X1958" t="n">
        <v>0.27</v>
      </c>
      <c r="Y1958" t="n">
        <v>1</v>
      </c>
      <c r="Z1958" t="n">
        <v>10</v>
      </c>
    </row>
    <row r="1959">
      <c r="A1959" t="n">
        <v>22</v>
      </c>
      <c r="B1959" t="n">
        <v>130</v>
      </c>
      <c r="C1959" t="inlineStr">
        <is>
          <t xml:space="preserve">CONCLUIDO	</t>
        </is>
      </c>
      <c r="D1959" t="n">
        <v>9.576000000000001</v>
      </c>
      <c r="E1959" t="n">
        <v>10.44</v>
      </c>
      <c r="F1959" t="n">
        <v>6.95</v>
      </c>
      <c r="G1959" t="n">
        <v>29.8</v>
      </c>
      <c r="H1959" t="n">
        <v>0.44</v>
      </c>
      <c r="I1959" t="n">
        <v>14</v>
      </c>
      <c r="J1959" t="n">
        <v>262.96</v>
      </c>
      <c r="K1959" t="n">
        <v>59.19</v>
      </c>
      <c r="L1959" t="n">
        <v>6.5</v>
      </c>
      <c r="M1959" t="n">
        <v>12</v>
      </c>
      <c r="N1959" t="n">
        <v>67.26000000000001</v>
      </c>
      <c r="O1959" t="n">
        <v>32665.66</v>
      </c>
      <c r="P1959" t="n">
        <v>112.92</v>
      </c>
      <c r="Q1959" t="n">
        <v>204.14</v>
      </c>
      <c r="R1959" t="n">
        <v>29.82</v>
      </c>
      <c r="S1959" t="n">
        <v>17.37</v>
      </c>
      <c r="T1959" t="n">
        <v>4081.31</v>
      </c>
      <c r="U1959" t="n">
        <v>0.58</v>
      </c>
      <c r="V1959" t="n">
        <v>0.73</v>
      </c>
      <c r="W1959" t="n">
        <v>1.16</v>
      </c>
      <c r="X1959" t="n">
        <v>0.26</v>
      </c>
      <c r="Y1959" t="n">
        <v>1</v>
      </c>
      <c r="Z1959" t="n">
        <v>10</v>
      </c>
    </row>
    <row r="1960">
      <c r="A1960" t="n">
        <v>23</v>
      </c>
      <c r="B1960" t="n">
        <v>130</v>
      </c>
      <c r="C1960" t="inlineStr">
        <is>
          <t xml:space="preserve">CONCLUIDO	</t>
        </is>
      </c>
      <c r="D1960" t="n">
        <v>9.6435</v>
      </c>
      <c r="E1960" t="n">
        <v>10.37</v>
      </c>
      <c r="F1960" t="n">
        <v>6.93</v>
      </c>
      <c r="G1960" t="n">
        <v>31.98</v>
      </c>
      <c r="H1960" t="n">
        <v>0.46</v>
      </c>
      <c r="I1960" t="n">
        <v>13</v>
      </c>
      <c r="J1960" t="n">
        <v>263.42</v>
      </c>
      <c r="K1960" t="n">
        <v>59.19</v>
      </c>
      <c r="L1960" t="n">
        <v>6.75</v>
      </c>
      <c r="M1960" t="n">
        <v>11</v>
      </c>
      <c r="N1960" t="n">
        <v>67.48</v>
      </c>
      <c r="O1960" t="n">
        <v>32723.25</v>
      </c>
      <c r="P1960" t="n">
        <v>112.29</v>
      </c>
      <c r="Q1960" t="n">
        <v>204.15</v>
      </c>
      <c r="R1960" t="n">
        <v>29.27</v>
      </c>
      <c r="S1960" t="n">
        <v>17.37</v>
      </c>
      <c r="T1960" t="n">
        <v>3812.12</v>
      </c>
      <c r="U1960" t="n">
        <v>0.59</v>
      </c>
      <c r="V1960" t="n">
        <v>0.74</v>
      </c>
      <c r="W1960" t="n">
        <v>1.16</v>
      </c>
      <c r="X1960" t="n">
        <v>0.24</v>
      </c>
      <c r="Y1960" t="n">
        <v>1</v>
      </c>
      <c r="Z1960" t="n">
        <v>10</v>
      </c>
    </row>
    <row r="1961">
      <c r="A1961" t="n">
        <v>24</v>
      </c>
      <c r="B1961" t="n">
        <v>130</v>
      </c>
      <c r="C1961" t="inlineStr">
        <is>
          <t xml:space="preserve">CONCLUIDO	</t>
        </is>
      </c>
      <c r="D1961" t="n">
        <v>9.6515</v>
      </c>
      <c r="E1961" t="n">
        <v>10.36</v>
      </c>
      <c r="F1961" t="n">
        <v>6.92</v>
      </c>
      <c r="G1961" t="n">
        <v>31.94</v>
      </c>
      <c r="H1961" t="n">
        <v>0.47</v>
      </c>
      <c r="I1961" t="n">
        <v>13</v>
      </c>
      <c r="J1961" t="n">
        <v>263.89</v>
      </c>
      <c r="K1961" t="n">
        <v>59.19</v>
      </c>
      <c r="L1961" t="n">
        <v>7</v>
      </c>
      <c r="M1961" t="n">
        <v>11</v>
      </c>
      <c r="N1961" t="n">
        <v>67.7</v>
      </c>
      <c r="O1961" t="n">
        <v>32780.92</v>
      </c>
      <c r="P1961" t="n">
        <v>112.19</v>
      </c>
      <c r="Q1961" t="n">
        <v>204.14</v>
      </c>
      <c r="R1961" t="n">
        <v>28.92</v>
      </c>
      <c r="S1961" t="n">
        <v>17.37</v>
      </c>
      <c r="T1961" t="n">
        <v>3636.6</v>
      </c>
      <c r="U1961" t="n">
        <v>0.6</v>
      </c>
      <c r="V1961" t="n">
        <v>0.74</v>
      </c>
      <c r="W1961" t="n">
        <v>1.16</v>
      </c>
      <c r="X1961" t="n">
        <v>0.23</v>
      </c>
      <c r="Y1961" t="n">
        <v>1</v>
      </c>
      <c r="Z1961" t="n">
        <v>10</v>
      </c>
    </row>
    <row r="1962">
      <c r="A1962" t="n">
        <v>25</v>
      </c>
      <c r="B1962" t="n">
        <v>130</v>
      </c>
      <c r="C1962" t="inlineStr">
        <is>
          <t xml:space="preserve">CONCLUIDO	</t>
        </is>
      </c>
      <c r="D1962" t="n">
        <v>9.637499999999999</v>
      </c>
      <c r="E1962" t="n">
        <v>10.38</v>
      </c>
      <c r="F1962" t="n">
        <v>6.94</v>
      </c>
      <c r="G1962" t="n">
        <v>32.01</v>
      </c>
      <c r="H1962" t="n">
        <v>0.49</v>
      </c>
      <c r="I1962" t="n">
        <v>13</v>
      </c>
      <c r="J1962" t="n">
        <v>264.36</v>
      </c>
      <c r="K1962" t="n">
        <v>59.19</v>
      </c>
      <c r="L1962" t="n">
        <v>7.25</v>
      </c>
      <c r="M1962" t="n">
        <v>11</v>
      </c>
      <c r="N1962" t="n">
        <v>67.92</v>
      </c>
      <c r="O1962" t="n">
        <v>32838.68</v>
      </c>
      <c r="P1962" t="n">
        <v>112.23</v>
      </c>
      <c r="Q1962" t="n">
        <v>204.14</v>
      </c>
      <c r="R1962" t="n">
        <v>29.32</v>
      </c>
      <c r="S1962" t="n">
        <v>17.37</v>
      </c>
      <c r="T1962" t="n">
        <v>3836.01</v>
      </c>
      <c r="U1962" t="n">
        <v>0.59</v>
      </c>
      <c r="V1962" t="n">
        <v>0.74</v>
      </c>
      <c r="W1962" t="n">
        <v>1.16</v>
      </c>
      <c r="X1962" t="n">
        <v>0.24</v>
      </c>
      <c r="Y1962" t="n">
        <v>1</v>
      </c>
      <c r="Z1962" t="n">
        <v>10</v>
      </c>
    </row>
    <row r="1963">
      <c r="A1963" t="n">
        <v>26</v>
      </c>
      <c r="B1963" t="n">
        <v>130</v>
      </c>
      <c r="C1963" t="inlineStr">
        <is>
          <t xml:space="preserve">CONCLUIDO	</t>
        </is>
      </c>
      <c r="D1963" t="n">
        <v>9.702999999999999</v>
      </c>
      <c r="E1963" t="n">
        <v>10.31</v>
      </c>
      <c r="F1963" t="n">
        <v>6.91</v>
      </c>
      <c r="G1963" t="n">
        <v>34.57</v>
      </c>
      <c r="H1963" t="n">
        <v>0.5</v>
      </c>
      <c r="I1963" t="n">
        <v>12</v>
      </c>
      <c r="J1963" t="n">
        <v>264.83</v>
      </c>
      <c r="K1963" t="n">
        <v>59.19</v>
      </c>
      <c r="L1963" t="n">
        <v>7.5</v>
      </c>
      <c r="M1963" t="n">
        <v>10</v>
      </c>
      <c r="N1963" t="n">
        <v>68.14</v>
      </c>
      <c r="O1963" t="n">
        <v>32896.51</v>
      </c>
      <c r="P1963" t="n">
        <v>111.97</v>
      </c>
      <c r="Q1963" t="n">
        <v>204.14</v>
      </c>
      <c r="R1963" t="n">
        <v>28.87</v>
      </c>
      <c r="S1963" t="n">
        <v>17.37</v>
      </c>
      <c r="T1963" t="n">
        <v>3617.8</v>
      </c>
      <c r="U1963" t="n">
        <v>0.6</v>
      </c>
      <c r="V1963" t="n">
        <v>0.74</v>
      </c>
      <c r="W1963" t="n">
        <v>1.15</v>
      </c>
      <c r="X1963" t="n">
        <v>0.22</v>
      </c>
      <c r="Y1963" t="n">
        <v>1</v>
      </c>
      <c r="Z1963" t="n">
        <v>10</v>
      </c>
    </row>
    <row r="1964">
      <c r="A1964" t="n">
        <v>27</v>
      </c>
      <c r="B1964" t="n">
        <v>130</v>
      </c>
      <c r="C1964" t="inlineStr">
        <is>
          <t xml:space="preserve">CONCLUIDO	</t>
        </is>
      </c>
      <c r="D1964" t="n">
        <v>9.702500000000001</v>
      </c>
      <c r="E1964" t="n">
        <v>10.31</v>
      </c>
      <c r="F1964" t="n">
        <v>6.92</v>
      </c>
      <c r="G1964" t="n">
        <v>34.58</v>
      </c>
      <c r="H1964" t="n">
        <v>0.52</v>
      </c>
      <c r="I1964" t="n">
        <v>12</v>
      </c>
      <c r="J1964" t="n">
        <v>265.3</v>
      </c>
      <c r="K1964" t="n">
        <v>59.19</v>
      </c>
      <c r="L1964" t="n">
        <v>7.75</v>
      </c>
      <c r="M1964" t="n">
        <v>10</v>
      </c>
      <c r="N1964" t="n">
        <v>68.36</v>
      </c>
      <c r="O1964" t="n">
        <v>32954.43</v>
      </c>
      <c r="P1964" t="n">
        <v>111.85</v>
      </c>
      <c r="Q1964" t="n">
        <v>204.14</v>
      </c>
      <c r="R1964" t="n">
        <v>28.8</v>
      </c>
      <c r="S1964" t="n">
        <v>17.37</v>
      </c>
      <c r="T1964" t="n">
        <v>3584.27</v>
      </c>
      <c r="U1964" t="n">
        <v>0.6</v>
      </c>
      <c r="V1964" t="n">
        <v>0.74</v>
      </c>
      <c r="W1964" t="n">
        <v>1.16</v>
      </c>
      <c r="X1964" t="n">
        <v>0.22</v>
      </c>
      <c r="Y1964" t="n">
        <v>1</v>
      </c>
      <c r="Z1964" t="n">
        <v>10</v>
      </c>
    </row>
    <row r="1965">
      <c r="A1965" t="n">
        <v>28</v>
      </c>
      <c r="B1965" t="n">
        <v>130</v>
      </c>
      <c r="C1965" t="inlineStr">
        <is>
          <t xml:space="preserve">CONCLUIDO	</t>
        </is>
      </c>
      <c r="D1965" t="n">
        <v>9.7776</v>
      </c>
      <c r="E1965" t="n">
        <v>10.23</v>
      </c>
      <c r="F1965" t="n">
        <v>6.88</v>
      </c>
      <c r="G1965" t="n">
        <v>37.55</v>
      </c>
      <c r="H1965" t="n">
        <v>0.54</v>
      </c>
      <c r="I1965" t="n">
        <v>11</v>
      </c>
      <c r="J1965" t="n">
        <v>265.77</v>
      </c>
      <c r="K1965" t="n">
        <v>59.19</v>
      </c>
      <c r="L1965" t="n">
        <v>8</v>
      </c>
      <c r="M1965" t="n">
        <v>9</v>
      </c>
      <c r="N1965" t="n">
        <v>68.58</v>
      </c>
      <c r="O1965" t="n">
        <v>33012.44</v>
      </c>
      <c r="P1965" t="n">
        <v>111.04</v>
      </c>
      <c r="Q1965" t="n">
        <v>204.19</v>
      </c>
      <c r="R1965" t="n">
        <v>27.7</v>
      </c>
      <c r="S1965" t="n">
        <v>17.37</v>
      </c>
      <c r="T1965" t="n">
        <v>3037.64</v>
      </c>
      <c r="U1965" t="n">
        <v>0.63</v>
      </c>
      <c r="V1965" t="n">
        <v>0.74</v>
      </c>
      <c r="W1965" t="n">
        <v>1.16</v>
      </c>
      <c r="X1965" t="n">
        <v>0.19</v>
      </c>
      <c r="Y1965" t="n">
        <v>1</v>
      </c>
      <c r="Z1965" t="n">
        <v>10</v>
      </c>
    </row>
    <row r="1966">
      <c r="A1966" t="n">
        <v>29</v>
      </c>
      <c r="B1966" t="n">
        <v>130</v>
      </c>
      <c r="C1966" t="inlineStr">
        <is>
          <t xml:space="preserve">CONCLUIDO	</t>
        </is>
      </c>
      <c r="D1966" t="n">
        <v>9.782299999999999</v>
      </c>
      <c r="E1966" t="n">
        <v>10.22</v>
      </c>
      <c r="F1966" t="n">
        <v>6.88</v>
      </c>
      <c r="G1966" t="n">
        <v>37.53</v>
      </c>
      <c r="H1966" t="n">
        <v>0.55</v>
      </c>
      <c r="I1966" t="n">
        <v>11</v>
      </c>
      <c r="J1966" t="n">
        <v>266.24</v>
      </c>
      <c r="K1966" t="n">
        <v>59.19</v>
      </c>
      <c r="L1966" t="n">
        <v>8.25</v>
      </c>
      <c r="M1966" t="n">
        <v>9</v>
      </c>
      <c r="N1966" t="n">
        <v>68.8</v>
      </c>
      <c r="O1966" t="n">
        <v>33070.52</v>
      </c>
      <c r="P1966" t="n">
        <v>110.93</v>
      </c>
      <c r="Q1966" t="n">
        <v>204.14</v>
      </c>
      <c r="R1966" t="n">
        <v>27.8</v>
      </c>
      <c r="S1966" t="n">
        <v>17.37</v>
      </c>
      <c r="T1966" t="n">
        <v>3088.23</v>
      </c>
      <c r="U1966" t="n">
        <v>0.62</v>
      </c>
      <c r="V1966" t="n">
        <v>0.74</v>
      </c>
      <c r="W1966" t="n">
        <v>1.15</v>
      </c>
      <c r="X1966" t="n">
        <v>0.19</v>
      </c>
      <c r="Y1966" t="n">
        <v>1</v>
      </c>
      <c r="Z1966" t="n">
        <v>10</v>
      </c>
    </row>
    <row r="1967">
      <c r="A1967" t="n">
        <v>30</v>
      </c>
      <c r="B1967" t="n">
        <v>130</v>
      </c>
      <c r="C1967" t="inlineStr">
        <is>
          <t xml:space="preserve">CONCLUIDO	</t>
        </is>
      </c>
      <c r="D1967" t="n">
        <v>9.7728</v>
      </c>
      <c r="E1967" t="n">
        <v>10.23</v>
      </c>
      <c r="F1967" t="n">
        <v>6.89</v>
      </c>
      <c r="G1967" t="n">
        <v>37.58</v>
      </c>
      <c r="H1967" t="n">
        <v>0.57</v>
      </c>
      <c r="I1967" t="n">
        <v>11</v>
      </c>
      <c r="J1967" t="n">
        <v>266.71</v>
      </c>
      <c r="K1967" t="n">
        <v>59.19</v>
      </c>
      <c r="L1967" t="n">
        <v>8.5</v>
      </c>
      <c r="M1967" t="n">
        <v>9</v>
      </c>
      <c r="N1967" t="n">
        <v>69.02</v>
      </c>
      <c r="O1967" t="n">
        <v>33128.7</v>
      </c>
      <c r="P1967" t="n">
        <v>111.12</v>
      </c>
      <c r="Q1967" t="n">
        <v>204.16</v>
      </c>
      <c r="R1967" t="n">
        <v>28.1</v>
      </c>
      <c r="S1967" t="n">
        <v>17.37</v>
      </c>
      <c r="T1967" t="n">
        <v>3237.52</v>
      </c>
      <c r="U1967" t="n">
        <v>0.62</v>
      </c>
      <c r="V1967" t="n">
        <v>0.74</v>
      </c>
      <c r="W1967" t="n">
        <v>1.15</v>
      </c>
      <c r="X1967" t="n">
        <v>0.2</v>
      </c>
      <c r="Y1967" t="n">
        <v>1</v>
      </c>
      <c r="Z1967" t="n">
        <v>10</v>
      </c>
    </row>
    <row r="1968">
      <c r="A1968" t="n">
        <v>31</v>
      </c>
      <c r="B1968" t="n">
        <v>130</v>
      </c>
      <c r="C1968" t="inlineStr">
        <is>
          <t xml:space="preserve">CONCLUIDO	</t>
        </is>
      </c>
      <c r="D1968" t="n">
        <v>9.7736</v>
      </c>
      <c r="E1968" t="n">
        <v>10.23</v>
      </c>
      <c r="F1968" t="n">
        <v>6.89</v>
      </c>
      <c r="G1968" t="n">
        <v>37.58</v>
      </c>
      <c r="H1968" t="n">
        <v>0.58</v>
      </c>
      <c r="I1968" t="n">
        <v>11</v>
      </c>
      <c r="J1968" t="n">
        <v>267.18</v>
      </c>
      <c r="K1968" t="n">
        <v>59.19</v>
      </c>
      <c r="L1968" t="n">
        <v>8.75</v>
      </c>
      <c r="M1968" t="n">
        <v>9</v>
      </c>
      <c r="N1968" t="n">
        <v>69.23999999999999</v>
      </c>
      <c r="O1968" t="n">
        <v>33186.95</v>
      </c>
      <c r="P1968" t="n">
        <v>110.86</v>
      </c>
      <c r="Q1968" t="n">
        <v>204.15</v>
      </c>
      <c r="R1968" t="n">
        <v>27.87</v>
      </c>
      <c r="S1968" t="n">
        <v>17.37</v>
      </c>
      <c r="T1968" t="n">
        <v>3121.3</v>
      </c>
      <c r="U1968" t="n">
        <v>0.62</v>
      </c>
      <c r="V1968" t="n">
        <v>0.74</v>
      </c>
      <c r="W1968" t="n">
        <v>1.16</v>
      </c>
      <c r="X1968" t="n">
        <v>0.2</v>
      </c>
      <c r="Y1968" t="n">
        <v>1</v>
      </c>
      <c r="Z1968" t="n">
        <v>10</v>
      </c>
    </row>
    <row r="1969">
      <c r="A1969" t="n">
        <v>32</v>
      </c>
      <c r="B1969" t="n">
        <v>130</v>
      </c>
      <c r="C1969" t="inlineStr">
        <is>
          <t xml:space="preserve">CONCLUIDO	</t>
        </is>
      </c>
      <c r="D1969" t="n">
        <v>9.8431</v>
      </c>
      <c r="E1969" t="n">
        <v>10.16</v>
      </c>
      <c r="F1969" t="n">
        <v>6.87</v>
      </c>
      <c r="G1969" t="n">
        <v>41.19</v>
      </c>
      <c r="H1969" t="n">
        <v>0.6</v>
      </c>
      <c r="I1969" t="n">
        <v>10</v>
      </c>
      <c r="J1969" t="n">
        <v>267.66</v>
      </c>
      <c r="K1969" t="n">
        <v>59.19</v>
      </c>
      <c r="L1969" t="n">
        <v>9</v>
      </c>
      <c r="M1969" t="n">
        <v>8</v>
      </c>
      <c r="N1969" t="n">
        <v>69.45999999999999</v>
      </c>
      <c r="O1969" t="n">
        <v>33245.29</v>
      </c>
      <c r="P1969" t="n">
        <v>110.39</v>
      </c>
      <c r="Q1969" t="n">
        <v>204.14</v>
      </c>
      <c r="R1969" t="n">
        <v>27.25</v>
      </c>
      <c r="S1969" t="n">
        <v>17.37</v>
      </c>
      <c r="T1969" t="n">
        <v>2816.95</v>
      </c>
      <c r="U1969" t="n">
        <v>0.64</v>
      </c>
      <c r="V1969" t="n">
        <v>0.74</v>
      </c>
      <c r="W1969" t="n">
        <v>1.15</v>
      </c>
      <c r="X1969" t="n">
        <v>0.17</v>
      </c>
      <c r="Y1969" t="n">
        <v>1</v>
      </c>
      <c r="Z1969" t="n">
        <v>10</v>
      </c>
    </row>
    <row r="1970">
      <c r="A1970" t="n">
        <v>33</v>
      </c>
      <c r="B1970" t="n">
        <v>130</v>
      </c>
      <c r="C1970" t="inlineStr">
        <is>
          <t xml:space="preserve">CONCLUIDO	</t>
        </is>
      </c>
      <c r="D1970" t="n">
        <v>9.8414</v>
      </c>
      <c r="E1970" t="n">
        <v>10.16</v>
      </c>
      <c r="F1970" t="n">
        <v>6.87</v>
      </c>
      <c r="G1970" t="n">
        <v>41.2</v>
      </c>
      <c r="H1970" t="n">
        <v>0.61</v>
      </c>
      <c r="I1970" t="n">
        <v>10</v>
      </c>
      <c r="J1970" t="n">
        <v>268.13</v>
      </c>
      <c r="K1970" t="n">
        <v>59.19</v>
      </c>
      <c r="L1970" t="n">
        <v>9.25</v>
      </c>
      <c r="M1970" t="n">
        <v>8</v>
      </c>
      <c r="N1970" t="n">
        <v>69.69</v>
      </c>
      <c r="O1970" t="n">
        <v>33303.72</v>
      </c>
      <c r="P1970" t="n">
        <v>110.41</v>
      </c>
      <c r="Q1970" t="n">
        <v>204.15</v>
      </c>
      <c r="R1970" t="n">
        <v>27.31</v>
      </c>
      <c r="S1970" t="n">
        <v>17.37</v>
      </c>
      <c r="T1970" t="n">
        <v>2847.53</v>
      </c>
      <c r="U1970" t="n">
        <v>0.64</v>
      </c>
      <c r="V1970" t="n">
        <v>0.74</v>
      </c>
      <c r="W1970" t="n">
        <v>1.15</v>
      </c>
      <c r="X1970" t="n">
        <v>0.18</v>
      </c>
      <c r="Y1970" t="n">
        <v>1</v>
      </c>
      <c r="Z1970" t="n">
        <v>10</v>
      </c>
    </row>
    <row r="1971">
      <c r="A1971" t="n">
        <v>34</v>
      </c>
      <c r="B1971" t="n">
        <v>130</v>
      </c>
      <c r="C1971" t="inlineStr">
        <is>
          <t xml:space="preserve">CONCLUIDO	</t>
        </is>
      </c>
      <c r="D1971" t="n">
        <v>9.846299999999999</v>
      </c>
      <c r="E1971" t="n">
        <v>10.16</v>
      </c>
      <c r="F1971" t="n">
        <v>6.86</v>
      </c>
      <c r="G1971" t="n">
        <v>41.17</v>
      </c>
      <c r="H1971" t="n">
        <v>0.63</v>
      </c>
      <c r="I1971" t="n">
        <v>10</v>
      </c>
      <c r="J1971" t="n">
        <v>268.61</v>
      </c>
      <c r="K1971" t="n">
        <v>59.19</v>
      </c>
      <c r="L1971" t="n">
        <v>9.5</v>
      </c>
      <c r="M1971" t="n">
        <v>8</v>
      </c>
      <c r="N1971" t="n">
        <v>69.91</v>
      </c>
      <c r="O1971" t="n">
        <v>33362.23</v>
      </c>
      <c r="P1971" t="n">
        <v>110.47</v>
      </c>
      <c r="Q1971" t="n">
        <v>204.16</v>
      </c>
      <c r="R1971" t="n">
        <v>27.08</v>
      </c>
      <c r="S1971" t="n">
        <v>17.37</v>
      </c>
      <c r="T1971" t="n">
        <v>2734.32</v>
      </c>
      <c r="U1971" t="n">
        <v>0.64</v>
      </c>
      <c r="V1971" t="n">
        <v>0.74</v>
      </c>
      <c r="W1971" t="n">
        <v>1.15</v>
      </c>
      <c r="X1971" t="n">
        <v>0.17</v>
      </c>
      <c r="Y1971" t="n">
        <v>1</v>
      </c>
      <c r="Z1971" t="n">
        <v>10</v>
      </c>
    </row>
    <row r="1972">
      <c r="A1972" t="n">
        <v>35</v>
      </c>
      <c r="B1972" t="n">
        <v>130</v>
      </c>
      <c r="C1972" t="inlineStr">
        <is>
          <t xml:space="preserve">CONCLUIDO	</t>
        </is>
      </c>
      <c r="D1972" t="n">
        <v>9.8371</v>
      </c>
      <c r="E1972" t="n">
        <v>10.17</v>
      </c>
      <c r="F1972" t="n">
        <v>6.87</v>
      </c>
      <c r="G1972" t="n">
        <v>41.23</v>
      </c>
      <c r="H1972" t="n">
        <v>0.64</v>
      </c>
      <c r="I1972" t="n">
        <v>10</v>
      </c>
      <c r="J1972" t="n">
        <v>269.08</v>
      </c>
      <c r="K1972" t="n">
        <v>59.19</v>
      </c>
      <c r="L1972" t="n">
        <v>9.75</v>
      </c>
      <c r="M1972" t="n">
        <v>8</v>
      </c>
      <c r="N1972" t="n">
        <v>70.14</v>
      </c>
      <c r="O1972" t="n">
        <v>33420.83</v>
      </c>
      <c r="P1972" t="n">
        <v>110.29</v>
      </c>
      <c r="Q1972" t="n">
        <v>204.15</v>
      </c>
      <c r="R1972" t="n">
        <v>27.45</v>
      </c>
      <c r="S1972" t="n">
        <v>17.37</v>
      </c>
      <c r="T1972" t="n">
        <v>2918.13</v>
      </c>
      <c r="U1972" t="n">
        <v>0.63</v>
      </c>
      <c r="V1972" t="n">
        <v>0.74</v>
      </c>
      <c r="W1972" t="n">
        <v>1.15</v>
      </c>
      <c r="X1972" t="n">
        <v>0.18</v>
      </c>
      <c r="Y1972" t="n">
        <v>1</v>
      </c>
      <c r="Z1972" t="n">
        <v>10</v>
      </c>
    </row>
    <row r="1973">
      <c r="A1973" t="n">
        <v>36</v>
      </c>
      <c r="B1973" t="n">
        <v>130</v>
      </c>
      <c r="C1973" t="inlineStr">
        <is>
          <t xml:space="preserve">CONCLUIDO	</t>
        </is>
      </c>
      <c r="D1973" t="n">
        <v>9.904500000000001</v>
      </c>
      <c r="E1973" t="n">
        <v>10.1</v>
      </c>
      <c r="F1973" t="n">
        <v>6.85</v>
      </c>
      <c r="G1973" t="n">
        <v>45.68</v>
      </c>
      <c r="H1973" t="n">
        <v>0.66</v>
      </c>
      <c r="I1973" t="n">
        <v>9</v>
      </c>
      <c r="J1973" t="n">
        <v>269.56</v>
      </c>
      <c r="K1973" t="n">
        <v>59.19</v>
      </c>
      <c r="L1973" t="n">
        <v>10</v>
      </c>
      <c r="M1973" t="n">
        <v>7</v>
      </c>
      <c r="N1973" t="n">
        <v>70.36</v>
      </c>
      <c r="O1973" t="n">
        <v>33479.51</v>
      </c>
      <c r="P1973" t="n">
        <v>109.98</v>
      </c>
      <c r="Q1973" t="n">
        <v>204.14</v>
      </c>
      <c r="R1973" t="n">
        <v>26.88</v>
      </c>
      <c r="S1973" t="n">
        <v>17.37</v>
      </c>
      <c r="T1973" t="n">
        <v>2637.49</v>
      </c>
      <c r="U1973" t="n">
        <v>0.65</v>
      </c>
      <c r="V1973" t="n">
        <v>0.75</v>
      </c>
      <c r="W1973" t="n">
        <v>1.15</v>
      </c>
      <c r="X1973" t="n">
        <v>0.16</v>
      </c>
      <c r="Y1973" t="n">
        <v>1</v>
      </c>
      <c r="Z1973" t="n">
        <v>10</v>
      </c>
    </row>
    <row r="1974">
      <c r="A1974" t="n">
        <v>37</v>
      </c>
      <c r="B1974" t="n">
        <v>130</v>
      </c>
      <c r="C1974" t="inlineStr">
        <is>
          <t xml:space="preserve">CONCLUIDO	</t>
        </is>
      </c>
      <c r="D1974" t="n">
        <v>9.8985</v>
      </c>
      <c r="E1974" t="n">
        <v>10.1</v>
      </c>
      <c r="F1974" t="n">
        <v>6.86</v>
      </c>
      <c r="G1974" t="n">
        <v>45.72</v>
      </c>
      <c r="H1974" t="n">
        <v>0.68</v>
      </c>
      <c r="I1974" t="n">
        <v>9</v>
      </c>
      <c r="J1974" t="n">
        <v>270.03</v>
      </c>
      <c r="K1974" t="n">
        <v>59.19</v>
      </c>
      <c r="L1974" t="n">
        <v>10.25</v>
      </c>
      <c r="M1974" t="n">
        <v>7</v>
      </c>
      <c r="N1974" t="n">
        <v>70.59</v>
      </c>
      <c r="O1974" t="n">
        <v>33538.28</v>
      </c>
      <c r="P1974" t="n">
        <v>110.25</v>
      </c>
      <c r="Q1974" t="n">
        <v>204.14</v>
      </c>
      <c r="R1974" t="n">
        <v>27.18</v>
      </c>
      <c r="S1974" t="n">
        <v>17.37</v>
      </c>
      <c r="T1974" t="n">
        <v>2788.77</v>
      </c>
      <c r="U1974" t="n">
        <v>0.64</v>
      </c>
      <c r="V1974" t="n">
        <v>0.74</v>
      </c>
      <c r="W1974" t="n">
        <v>1.15</v>
      </c>
      <c r="X1974" t="n">
        <v>0.17</v>
      </c>
      <c r="Y1974" t="n">
        <v>1</v>
      </c>
      <c r="Z1974" t="n">
        <v>10</v>
      </c>
    </row>
    <row r="1975">
      <c r="A1975" t="n">
        <v>38</v>
      </c>
      <c r="B1975" t="n">
        <v>130</v>
      </c>
      <c r="C1975" t="inlineStr">
        <is>
          <t xml:space="preserve">CONCLUIDO	</t>
        </is>
      </c>
      <c r="D1975" t="n">
        <v>9.899900000000001</v>
      </c>
      <c r="E1975" t="n">
        <v>10.1</v>
      </c>
      <c r="F1975" t="n">
        <v>6.86</v>
      </c>
      <c r="G1975" t="n">
        <v>45.71</v>
      </c>
      <c r="H1975" t="n">
        <v>0.6899999999999999</v>
      </c>
      <c r="I1975" t="n">
        <v>9</v>
      </c>
      <c r="J1975" t="n">
        <v>270.51</v>
      </c>
      <c r="K1975" t="n">
        <v>59.19</v>
      </c>
      <c r="L1975" t="n">
        <v>10.5</v>
      </c>
      <c r="M1975" t="n">
        <v>7</v>
      </c>
      <c r="N1975" t="n">
        <v>70.81999999999999</v>
      </c>
      <c r="O1975" t="n">
        <v>33597.14</v>
      </c>
      <c r="P1975" t="n">
        <v>110.18</v>
      </c>
      <c r="Q1975" t="n">
        <v>204.17</v>
      </c>
      <c r="R1975" t="n">
        <v>26.97</v>
      </c>
      <c r="S1975" t="n">
        <v>17.37</v>
      </c>
      <c r="T1975" t="n">
        <v>2683.62</v>
      </c>
      <c r="U1975" t="n">
        <v>0.64</v>
      </c>
      <c r="V1975" t="n">
        <v>0.74</v>
      </c>
      <c r="W1975" t="n">
        <v>1.15</v>
      </c>
      <c r="X1975" t="n">
        <v>0.16</v>
      </c>
      <c r="Y1975" t="n">
        <v>1</v>
      </c>
      <c r="Z1975" t="n">
        <v>10</v>
      </c>
    </row>
    <row r="1976">
      <c r="A1976" t="n">
        <v>39</v>
      </c>
      <c r="B1976" t="n">
        <v>130</v>
      </c>
      <c r="C1976" t="inlineStr">
        <is>
          <t xml:space="preserve">CONCLUIDO	</t>
        </is>
      </c>
      <c r="D1976" t="n">
        <v>9.8996</v>
      </c>
      <c r="E1976" t="n">
        <v>10.1</v>
      </c>
      <c r="F1976" t="n">
        <v>6.86</v>
      </c>
      <c r="G1976" t="n">
        <v>45.71</v>
      </c>
      <c r="H1976" t="n">
        <v>0.71</v>
      </c>
      <c r="I1976" t="n">
        <v>9</v>
      </c>
      <c r="J1976" t="n">
        <v>270.99</v>
      </c>
      <c r="K1976" t="n">
        <v>59.19</v>
      </c>
      <c r="L1976" t="n">
        <v>10.75</v>
      </c>
      <c r="M1976" t="n">
        <v>7</v>
      </c>
      <c r="N1976" t="n">
        <v>71.04000000000001</v>
      </c>
      <c r="O1976" t="n">
        <v>33656.08</v>
      </c>
      <c r="P1976" t="n">
        <v>109.99</v>
      </c>
      <c r="Q1976" t="n">
        <v>204.14</v>
      </c>
      <c r="R1976" t="n">
        <v>27.03</v>
      </c>
      <c r="S1976" t="n">
        <v>17.37</v>
      </c>
      <c r="T1976" t="n">
        <v>2712.01</v>
      </c>
      <c r="U1976" t="n">
        <v>0.64</v>
      </c>
      <c r="V1976" t="n">
        <v>0.74</v>
      </c>
      <c r="W1976" t="n">
        <v>1.15</v>
      </c>
      <c r="X1976" t="n">
        <v>0.17</v>
      </c>
      <c r="Y1976" t="n">
        <v>1</v>
      </c>
      <c r="Z1976" t="n">
        <v>10</v>
      </c>
    </row>
    <row r="1977">
      <c r="A1977" t="n">
        <v>40</v>
      </c>
      <c r="B1977" t="n">
        <v>130</v>
      </c>
      <c r="C1977" t="inlineStr">
        <is>
          <t xml:space="preserve">CONCLUIDO	</t>
        </is>
      </c>
      <c r="D1977" t="n">
        <v>9.902100000000001</v>
      </c>
      <c r="E1977" t="n">
        <v>10.1</v>
      </c>
      <c r="F1977" t="n">
        <v>6.85</v>
      </c>
      <c r="G1977" t="n">
        <v>45.69</v>
      </c>
      <c r="H1977" t="n">
        <v>0.72</v>
      </c>
      <c r="I1977" t="n">
        <v>9</v>
      </c>
      <c r="J1977" t="n">
        <v>271.47</v>
      </c>
      <c r="K1977" t="n">
        <v>59.19</v>
      </c>
      <c r="L1977" t="n">
        <v>11</v>
      </c>
      <c r="M1977" t="n">
        <v>7</v>
      </c>
      <c r="N1977" t="n">
        <v>71.27</v>
      </c>
      <c r="O1977" t="n">
        <v>33715.11</v>
      </c>
      <c r="P1977" t="n">
        <v>109.75</v>
      </c>
      <c r="Q1977" t="n">
        <v>204.15</v>
      </c>
      <c r="R1977" t="n">
        <v>27</v>
      </c>
      <c r="S1977" t="n">
        <v>17.37</v>
      </c>
      <c r="T1977" t="n">
        <v>2697.38</v>
      </c>
      <c r="U1977" t="n">
        <v>0.64</v>
      </c>
      <c r="V1977" t="n">
        <v>0.75</v>
      </c>
      <c r="W1977" t="n">
        <v>1.15</v>
      </c>
      <c r="X1977" t="n">
        <v>0.16</v>
      </c>
      <c r="Y1977" t="n">
        <v>1</v>
      </c>
      <c r="Z1977" t="n">
        <v>10</v>
      </c>
    </row>
    <row r="1978">
      <c r="A1978" t="n">
        <v>41</v>
      </c>
      <c r="B1978" t="n">
        <v>130</v>
      </c>
      <c r="C1978" t="inlineStr">
        <is>
          <t xml:space="preserve">CONCLUIDO	</t>
        </is>
      </c>
      <c r="D1978" t="n">
        <v>9.9679</v>
      </c>
      <c r="E1978" t="n">
        <v>10.03</v>
      </c>
      <c r="F1978" t="n">
        <v>6.84</v>
      </c>
      <c r="G1978" t="n">
        <v>51.27</v>
      </c>
      <c r="H1978" t="n">
        <v>0.74</v>
      </c>
      <c r="I1978" t="n">
        <v>8</v>
      </c>
      <c r="J1978" t="n">
        <v>271.95</v>
      </c>
      <c r="K1978" t="n">
        <v>59.19</v>
      </c>
      <c r="L1978" t="n">
        <v>11.25</v>
      </c>
      <c r="M1978" t="n">
        <v>6</v>
      </c>
      <c r="N1978" t="n">
        <v>71.5</v>
      </c>
      <c r="O1978" t="n">
        <v>33774.23</v>
      </c>
      <c r="P1978" t="n">
        <v>109.29</v>
      </c>
      <c r="Q1978" t="n">
        <v>204.19</v>
      </c>
      <c r="R1978" t="n">
        <v>26.37</v>
      </c>
      <c r="S1978" t="n">
        <v>17.37</v>
      </c>
      <c r="T1978" t="n">
        <v>2385.36</v>
      </c>
      <c r="U1978" t="n">
        <v>0.66</v>
      </c>
      <c r="V1978" t="n">
        <v>0.75</v>
      </c>
      <c r="W1978" t="n">
        <v>1.15</v>
      </c>
      <c r="X1978" t="n">
        <v>0.14</v>
      </c>
      <c r="Y1978" t="n">
        <v>1</v>
      </c>
      <c r="Z1978" t="n">
        <v>10</v>
      </c>
    </row>
    <row r="1979">
      <c r="A1979" t="n">
        <v>42</v>
      </c>
      <c r="B1979" t="n">
        <v>130</v>
      </c>
      <c r="C1979" t="inlineStr">
        <is>
          <t xml:space="preserve">CONCLUIDO	</t>
        </is>
      </c>
      <c r="D1979" t="n">
        <v>9.9831</v>
      </c>
      <c r="E1979" t="n">
        <v>10.02</v>
      </c>
      <c r="F1979" t="n">
        <v>6.82</v>
      </c>
      <c r="G1979" t="n">
        <v>51.16</v>
      </c>
      <c r="H1979" t="n">
        <v>0.75</v>
      </c>
      <c r="I1979" t="n">
        <v>8</v>
      </c>
      <c r="J1979" t="n">
        <v>272.43</v>
      </c>
      <c r="K1979" t="n">
        <v>59.19</v>
      </c>
      <c r="L1979" t="n">
        <v>11.5</v>
      </c>
      <c r="M1979" t="n">
        <v>6</v>
      </c>
      <c r="N1979" t="n">
        <v>71.73</v>
      </c>
      <c r="O1979" t="n">
        <v>33833.57</v>
      </c>
      <c r="P1979" t="n">
        <v>109.08</v>
      </c>
      <c r="Q1979" t="n">
        <v>204.15</v>
      </c>
      <c r="R1979" t="n">
        <v>25.8</v>
      </c>
      <c r="S1979" t="n">
        <v>17.37</v>
      </c>
      <c r="T1979" t="n">
        <v>2102.46</v>
      </c>
      <c r="U1979" t="n">
        <v>0.67</v>
      </c>
      <c r="V1979" t="n">
        <v>0.75</v>
      </c>
      <c r="W1979" t="n">
        <v>1.15</v>
      </c>
      <c r="X1979" t="n">
        <v>0.13</v>
      </c>
      <c r="Y1979" t="n">
        <v>1</v>
      </c>
      <c r="Z1979" t="n">
        <v>10</v>
      </c>
    </row>
    <row r="1980">
      <c r="A1980" t="n">
        <v>43</v>
      </c>
      <c r="B1980" t="n">
        <v>130</v>
      </c>
      <c r="C1980" t="inlineStr">
        <is>
          <t xml:space="preserve">CONCLUIDO	</t>
        </is>
      </c>
      <c r="D1980" t="n">
        <v>9.9825</v>
      </c>
      <c r="E1980" t="n">
        <v>10.02</v>
      </c>
      <c r="F1980" t="n">
        <v>6.82</v>
      </c>
      <c r="G1980" t="n">
        <v>51.16</v>
      </c>
      <c r="H1980" t="n">
        <v>0.77</v>
      </c>
      <c r="I1980" t="n">
        <v>8</v>
      </c>
      <c r="J1980" t="n">
        <v>272.91</v>
      </c>
      <c r="K1980" t="n">
        <v>59.19</v>
      </c>
      <c r="L1980" t="n">
        <v>11.75</v>
      </c>
      <c r="M1980" t="n">
        <v>6</v>
      </c>
      <c r="N1980" t="n">
        <v>71.95999999999999</v>
      </c>
      <c r="O1980" t="n">
        <v>33892.87</v>
      </c>
      <c r="P1980" t="n">
        <v>108.91</v>
      </c>
      <c r="Q1980" t="n">
        <v>204.16</v>
      </c>
      <c r="R1980" t="n">
        <v>25.89</v>
      </c>
      <c r="S1980" t="n">
        <v>17.37</v>
      </c>
      <c r="T1980" t="n">
        <v>2145.57</v>
      </c>
      <c r="U1980" t="n">
        <v>0.67</v>
      </c>
      <c r="V1980" t="n">
        <v>0.75</v>
      </c>
      <c r="W1980" t="n">
        <v>1.15</v>
      </c>
      <c r="X1980" t="n">
        <v>0.13</v>
      </c>
      <c r="Y1980" t="n">
        <v>1</v>
      </c>
      <c r="Z1980" t="n">
        <v>10</v>
      </c>
    </row>
    <row r="1981">
      <c r="A1981" t="n">
        <v>44</v>
      </c>
      <c r="B1981" t="n">
        <v>130</v>
      </c>
      <c r="C1981" t="inlineStr">
        <is>
          <t xml:space="preserve">CONCLUIDO	</t>
        </is>
      </c>
      <c r="D1981" t="n">
        <v>9.972899999999999</v>
      </c>
      <c r="E1981" t="n">
        <v>10.03</v>
      </c>
      <c r="F1981" t="n">
        <v>6.83</v>
      </c>
      <c r="G1981" t="n">
        <v>51.23</v>
      </c>
      <c r="H1981" t="n">
        <v>0.78</v>
      </c>
      <c r="I1981" t="n">
        <v>8</v>
      </c>
      <c r="J1981" t="n">
        <v>273.39</v>
      </c>
      <c r="K1981" t="n">
        <v>59.19</v>
      </c>
      <c r="L1981" t="n">
        <v>12</v>
      </c>
      <c r="M1981" t="n">
        <v>6</v>
      </c>
      <c r="N1981" t="n">
        <v>72.2</v>
      </c>
      <c r="O1981" t="n">
        <v>33952.26</v>
      </c>
      <c r="P1981" t="n">
        <v>108.92</v>
      </c>
      <c r="Q1981" t="n">
        <v>204.18</v>
      </c>
      <c r="R1981" t="n">
        <v>26.28</v>
      </c>
      <c r="S1981" t="n">
        <v>17.37</v>
      </c>
      <c r="T1981" t="n">
        <v>2344.01</v>
      </c>
      <c r="U1981" t="n">
        <v>0.66</v>
      </c>
      <c r="V1981" t="n">
        <v>0.75</v>
      </c>
      <c r="W1981" t="n">
        <v>1.15</v>
      </c>
      <c r="X1981" t="n">
        <v>0.14</v>
      </c>
      <c r="Y1981" t="n">
        <v>1</v>
      </c>
      <c r="Z1981" t="n">
        <v>10</v>
      </c>
    </row>
    <row r="1982">
      <c r="A1982" t="n">
        <v>45</v>
      </c>
      <c r="B1982" t="n">
        <v>130</v>
      </c>
      <c r="C1982" t="inlineStr">
        <is>
          <t xml:space="preserve">CONCLUIDO	</t>
        </is>
      </c>
      <c r="D1982" t="n">
        <v>9.9778</v>
      </c>
      <c r="E1982" t="n">
        <v>10.02</v>
      </c>
      <c r="F1982" t="n">
        <v>6.83</v>
      </c>
      <c r="G1982" t="n">
        <v>51.2</v>
      </c>
      <c r="H1982" t="n">
        <v>0.8</v>
      </c>
      <c r="I1982" t="n">
        <v>8</v>
      </c>
      <c r="J1982" t="n">
        <v>273.87</v>
      </c>
      <c r="K1982" t="n">
        <v>59.19</v>
      </c>
      <c r="L1982" t="n">
        <v>12.25</v>
      </c>
      <c r="M1982" t="n">
        <v>6</v>
      </c>
      <c r="N1982" t="n">
        <v>72.43000000000001</v>
      </c>
      <c r="O1982" t="n">
        <v>34011.74</v>
      </c>
      <c r="P1982" t="n">
        <v>108.8</v>
      </c>
      <c r="Q1982" t="n">
        <v>204.14</v>
      </c>
      <c r="R1982" t="n">
        <v>26.14</v>
      </c>
      <c r="S1982" t="n">
        <v>17.37</v>
      </c>
      <c r="T1982" t="n">
        <v>2272.12</v>
      </c>
      <c r="U1982" t="n">
        <v>0.66</v>
      </c>
      <c r="V1982" t="n">
        <v>0.75</v>
      </c>
      <c r="W1982" t="n">
        <v>1.15</v>
      </c>
      <c r="X1982" t="n">
        <v>0.14</v>
      </c>
      <c r="Y1982" t="n">
        <v>1</v>
      </c>
      <c r="Z1982" t="n">
        <v>10</v>
      </c>
    </row>
    <row r="1983">
      <c r="A1983" t="n">
        <v>46</v>
      </c>
      <c r="B1983" t="n">
        <v>130</v>
      </c>
      <c r="C1983" t="inlineStr">
        <is>
          <t xml:space="preserve">CONCLUIDO	</t>
        </is>
      </c>
      <c r="D1983" t="n">
        <v>9.9803</v>
      </c>
      <c r="E1983" t="n">
        <v>10.02</v>
      </c>
      <c r="F1983" t="n">
        <v>6.82</v>
      </c>
      <c r="G1983" t="n">
        <v>51.18</v>
      </c>
      <c r="H1983" t="n">
        <v>0.8100000000000001</v>
      </c>
      <c r="I1983" t="n">
        <v>8</v>
      </c>
      <c r="J1983" t="n">
        <v>274.35</v>
      </c>
      <c r="K1983" t="n">
        <v>59.19</v>
      </c>
      <c r="L1983" t="n">
        <v>12.5</v>
      </c>
      <c r="M1983" t="n">
        <v>6</v>
      </c>
      <c r="N1983" t="n">
        <v>72.66</v>
      </c>
      <c r="O1983" t="n">
        <v>34071.31</v>
      </c>
      <c r="P1983" t="n">
        <v>108.7</v>
      </c>
      <c r="Q1983" t="n">
        <v>204.15</v>
      </c>
      <c r="R1983" t="n">
        <v>25.99</v>
      </c>
      <c r="S1983" t="n">
        <v>17.37</v>
      </c>
      <c r="T1983" t="n">
        <v>2196.23</v>
      </c>
      <c r="U1983" t="n">
        <v>0.67</v>
      </c>
      <c r="V1983" t="n">
        <v>0.75</v>
      </c>
      <c r="W1983" t="n">
        <v>1.15</v>
      </c>
      <c r="X1983" t="n">
        <v>0.13</v>
      </c>
      <c r="Y1983" t="n">
        <v>1</v>
      </c>
      <c r="Z1983" t="n">
        <v>10</v>
      </c>
    </row>
    <row r="1984">
      <c r="A1984" t="n">
        <v>47</v>
      </c>
      <c r="B1984" t="n">
        <v>130</v>
      </c>
      <c r="C1984" t="inlineStr">
        <is>
          <t xml:space="preserve">CONCLUIDO	</t>
        </is>
      </c>
      <c r="D1984" t="n">
        <v>9.974500000000001</v>
      </c>
      <c r="E1984" t="n">
        <v>10.03</v>
      </c>
      <c r="F1984" t="n">
        <v>6.83</v>
      </c>
      <c r="G1984" t="n">
        <v>51.22</v>
      </c>
      <c r="H1984" t="n">
        <v>0.83</v>
      </c>
      <c r="I1984" t="n">
        <v>8</v>
      </c>
      <c r="J1984" t="n">
        <v>274.84</v>
      </c>
      <c r="K1984" t="n">
        <v>59.19</v>
      </c>
      <c r="L1984" t="n">
        <v>12.75</v>
      </c>
      <c r="M1984" t="n">
        <v>6</v>
      </c>
      <c r="N1984" t="n">
        <v>72.89</v>
      </c>
      <c r="O1984" t="n">
        <v>34130.98</v>
      </c>
      <c r="P1984" t="n">
        <v>108.56</v>
      </c>
      <c r="Q1984" t="n">
        <v>204.14</v>
      </c>
      <c r="R1984" t="n">
        <v>26.09</v>
      </c>
      <c r="S1984" t="n">
        <v>17.37</v>
      </c>
      <c r="T1984" t="n">
        <v>2245.1</v>
      </c>
      <c r="U1984" t="n">
        <v>0.67</v>
      </c>
      <c r="V1984" t="n">
        <v>0.75</v>
      </c>
      <c r="W1984" t="n">
        <v>1.15</v>
      </c>
      <c r="X1984" t="n">
        <v>0.14</v>
      </c>
      <c r="Y1984" t="n">
        <v>1</v>
      </c>
      <c r="Z1984" t="n">
        <v>10</v>
      </c>
    </row>
    <row r="1985">
      <c r="A1985" t="n">
        <v>48</v>
      </c>
      <c r="B1985" t="n">
        <v>130</v>
      </c>
      <c r="C1985" t="inlineStr">
        <is>
          <t xml:space="preserve">CONCLUIDO	</t>
        </is>
      </c>
      <c r="D1985" t="n">
        <v>10.0474</v>
      </c>
      <c r="E1985" t="n">
        <v>9.949999999999999</v>
      </c>
      <c r="F1985" t="n">
        <v>6.81</v>
      </c>
      <c r="G1985" t="n">
        <v>58.33</v>
      </c>
      <c r="H1985" t="n">
        <v>0.84</v>
      </c>
      <c r="I1985" t="n">
        <v>7</v>
      </c>
      <c r="J1985" t="n">
        <v>275.32</v>
      </c>
      <c r="K1985" t="n">
        <v>59.19</v>
      </c>
      <c r="L1985" t="n">
        <v>13</v>
      </c>
      <c r="M1985" t="n">
        <v>5</v>
      </c>
      <c r="N1985" t="n">
        <v>73.13</v>
      </c>
      <c r="O1985" t="n">
        <v>34190.73</v>
      </c>
      <c r="P1985" t="n">
        <v>108.09</v>
      </c>
      <c r="Q1985" t="n">
        <v>204.14</v>
      </c>
      <c r="R1985" t="n">
        <v>25.26</v>
      </c>
      <c r="S1985" t="n">
        <v>17.37</v>
      </c>
      <c r="T1985" t="n">
        <v>1837.19</v>
      </c>
      <c r="U1985" t="n">
        <v>0.6899999999999999</v>
      </c>
      <c r="V1985" t="n">
        <v>0.75</v>
      </c>
      <c r="W1985" t="n">
        <v>1.15</v>
      </c>
      <c r="X1985" t="n">
        <v>0.11</v>
      </c>
      <c r="Y1985" t="n">
        <v>1</v>
      </c>
      <c r="Z1985" t="n">
        <v>10</v>
      </c>
    </row>
    <row r="1986">
      <c r="A1986" t="n">
        <v>49</v>
      </c>
      <c r="B1986" t="n">
        <v>130</v>
      </c>
      <c r="C1986" t="inlineStr">
        <is>
          <t xml:space="preserve">CONCLUIDO	</t>
        </is>
      </c>
      <c r="D1986" t="n">
        <v>10.05</v>
      </c>
      <c r="E1986" t="n">
        <v>9.949999999999999</v>
      </c>
      <c r="F1986" t="n">
        <v>6.8</v>
      </c>
      <c r="G1986" t="n">
        <v>58.31</v>
      </c>
      <c r="H1986" t="n">
        <v>0.86</v>
      </c>
      <c r="I1986" t="n">
        <v>7</v>
      </c>
      <c r="J1986" t="n">
        <v>275.81</v>
      </c>
      <c r="K1986" t="n">
        <v>59.19</v>
      </c>
      <c r="L1986" t="n">
        <v>13.25</v>
      </c>
      <c r="M1986" t="n">
        <v>5</v>
      </c>
      <c r="N1986" t="n">
        <v>73.36</v>
      </c>
      <c r="O1986" t="n">
        <v>34250.57</v>
      </c>
      <c r="P1986" t="n">
        <v>108.22</v>
      </c>
      <c r="Q1986" t="n">
        <v>204.14</v>
      </c>
      <c r="R1986" t="n">
        <v>25.27</v>
      </c>
      <c r="S1986" t="n">
        <v>17.37</v>
      </c>
      <c r="T1986" t="n">
        <v>1842.24</v>
      </c>
      <c r="U1986" t="n">
        <v>0.6899999999999999</v>
      </c>
      <c r="V1986" t="n">
        <v>0.75</v>
      </c>
      <c r="W1986" t="n">
        <v>1.15</v>
      </c>
      <c r="X1986" t="n">
        <v>0.11</v>
      </c>
      <c r="Y1986" t="n">
        <v>1</v>
      </c>
      <c r="Z1986" t="n">
        <v>10</v>
      </c>
    </row>
    <row r="1987">
      <c r="A1987" t="n">
        <v>50</v>
      </c>
      <c r="B1987" t="n">
        <v>130</v>
      </c>
      <c r="C1987" t="inlineStr">
        <is>
          <t xml:space="preserve">CONCLUIDO	</t>
        </is>
      </c>
      <c r="D1987" t="n">
        <v>10.0517</v>
      </c>
      <c r="E1987" t="n">
        <v>9.949999999999999</v>
      </c>
      <c r="F1987" t="n">
        <v>6.8</v>
      </c>
      <c r="G1987" t="n">
        <v>58.3</v>
      </c>
      <c r="H1987" t="n">
        <v>0.87</v>
      </c>
      <c r="I1987" t="n">
        <v>7</v>
      </c>
      <c r="J1987" t="n">
        <v>276.29</v>
      </c>
      <c r="K1987" t="n">
        <v>59.19</v>
      </c>
      <c r="L1987" t="n">
        <v>13.5</v>
      </c>
      <c r="M1987" t="n">
        <v>5</v>
      </c>
      <c r="N1987" t="n">
        <v>73.59999999999999</v>
      </c>
      <c r="O1987" t="n">
        <v>34310.51</v>
      </c>
      <c r="P1987" t="n">
        <v>108.39</v>
      </c>
      <c r="Q1987" t="n">
        <v>204.17</v>
      </c>
      <c r="R1987" t="n">
        <v>25.3</v>
      </c>
      <c r="S1987" t="n">
        <v>17.37</v>
      </c>
      <c r="T1987" t="n">
        <v>1859.13</v>
      </c>
      <c r="U1987" t="n">
        <v>0.6899999999999999</v>
      </c>
      <c r="V1987" t="n">
        <v>0.75</v>
      </c>
      <c r="W1987" t="n">
        <v>1.14</v>
      </c>
      <c r="X1987" t="n">
        <v>0.11</v>
      </c>
      <c r="Y1987" t="n">
        <v>1</v>
      </c>
      <c r="Z1987" t="n">
        <v>10</v>
      </c>
    </row>
    <row r="1988">
      <c r="A1988" t="n">
        <v>51</v>
      </c>
      <c r="B1988" t="n">
        <v>130</v>
      </c>
      <c r="C1988" t="inlineStr">
        <is>
          <t xml:space="preserve">CONCLUIDO	</t>
        </is>
      </c>
      <c r="D1988" t="n">
        <v>10.0458</v>
      </c>
      <c r="E1988" t="n">
        <v>9.949999999999999</v>
      </c>
      <c r="F1988" t="n">
        <v>6.81</v>
      </c>
      <c r="G1988" t="n">
        <v>58.35</v>
      </c>
      <c r="H1988" t="n">
        <v>0.88</v>
      </c>
      <c r="I1988" t="n">
        <v>7</v>
      </c>
      <c r="J1988" t="n">
        <v>276.78</v>
      </c>
      <c r="K1988" t="n">
        <v>59.19</v>
      </c>
      <c r="L1988" t="n">
        <v>13.75</v>
      </c>
      <c r="M1988" t="n">
        <v>5</v>
      </c>
      <c r="N1988" t="n">
        <v>73.84</v>
      </c>
      <c r="O1988" t="n">
        <v>34370.54</v>
      </c>
      <c r="P1988" t="n">
        <v>108.43</v>
      </c>
      <c r="Q1988" t="n">
        <v>204.14</v>
      </c>
      <c r="R1988" t="n">
        <v>25.53</v>
      </c>
      <c r="S1988" t="n">
        <v>17.37</v>
      </c>
      <c r="T1988" t="n">
        <v>1972.36</v>
      </c>
      <c r="U1988" t="n">
        <v>0.68</v>
      </c>
      <c r="V1988" t="n">
        <v>0.75</v>
      </c>
      <c r="W1988" t="n">
        <v>1.14</v>
      </c>
      <c r="X1988" t="n">
        <v>0.12</v>
      </c>
      <c r="Y1988" t="n">
        <v>1</v>
      </c>
      <c r="Z1988" t="n">
        <v>10</v>
      </c>
    </row>
    <row r="1989">
      <c r="A1989" t="n">
        <v>52</v>
      </c>
      <c r="B1989" t="n">
        <v>130</v>
      </c>
      <c r="C1989" t="inlineStr">
        <is>
          <t xml:space="preserve">CONCLUIDO	</t>
        </is>
      </c>
      <c r="D1989" t="n">
        <v>10.0393</v>
      </c>
      <c r="E1989" t="n">
        <v>9.960000000000001</v>
      </c>
      <c r="F1989" t="n">
        <v>6.81</v>
      </c>
      <c r="G1989" t="n">
        <v>58.4</v>
      </c>
      <c r="H1989" t="n">
        <v>0.9</v>
      </c>
      <c r="I1989" t="n">
        <v>7</v>
      </c>
      <c r="J1989" t="n">
        <v>277.27</v>
      </c>
      <c r="K1989" t="n">
        <v>59.19</v>
      </c>
      <c r="L1989" t="n">
        <v>14</v>
      </c>
      <c r="M1989" t="n">
        <v>5</v>
      </c>
      <c r="N1989" t="n">
        <v>74.06999999999999</v>
      </c>
      <c r="O1989" t="n">
        <v>34430.66</v>
      </c>
      <c r="P1989" t="n">
        <v>108.53</v>
      </c>
      <c r="Q1989" t="n">
        <v>204.16</v>
      </c>
      <c r="R1989" t="n">
        <v>25.62</v>
      </c>
      <c r="S1989" t="n">
        <v>17.37</v>
      </c>
      <c r="T1989" t="n">
        <v>2018.18</v>
      </c>
      <c r="U1989" t="n">
        <v>0.68</v>
      </c>
      <c r="V1989" t="n">
        <v>0.75</v>
      </c>
      <c r="W1989" t="n">
        <v>1.15</v>
      </c>
      <c r="X1989" t="n">
        <v>0.12</v>
      </c>
      <c r="Y1989" t="n">
        <v>1</v>
      </c>
      <c r="Z1989" t="n">
        <v>10</v>
      </c>
    </row>
    <row r="1990">
      <c r="A1990" t="n">
        <v>53</v>
      </c>
      <c r="B1990" t="n">
        <v>130</v>
      </c>
      <c r="C1990" t="inlineStr">
        <is>
          <t xml:space="preserve">CONCLUIDO	</t>
        </is>
      </c>
      <c r="D1990" t="n">
        <v>10.0404</v>
      </c>
      <c r="E1990" t="n">
        <v>9.960000000000001</v>
      </c>
      <c r="F1990" t="n">
        <v>6.81</v>
      </c>
      <c r="G1990" t="n">
        <v>58.39</v>
      </c>
      <c r="H1990" t="n">
        <v>0.91</v>
      </c>
      <c r="I1990" t="n">
        <v>7</v>
      </c>
      <c r="J1990" t="n">
        <v>277.76</v>
      </c>
      <c r="K1990" t="n">
        <v>59.19</v>
      </c>
      <c r="L1990" t="n">
        <v>14.25</v>
      </c>
      <c r="M1990" t="n">
        <v>5</v>
      </c>
      <c r="N1990" t="n">
        <v>74.31</v>
      </c>
      <c r="O1990" t="n">
        <v>34490.87</v>
      </c>
      <c r="P1990" t="n">
        <v>108.38</v>
      </c>
      <c r="Q1990" t="n">
        <v>204.14</v>
      </c>
      <c r="R1990" t="n">
        <v>25.64</v>
      </c>
      <c r="S1990" t="n">
        <v>17.37</v>
      </c>
      <c r="T1990" t="n">
        <v>2026.26</v>
      </c>
      <c r="U1990" t="n">
        <v>0.68</v>
      </c>
      <c r="V1990" t="n">
        <v>0.75</v>
      </c>
      <c r="W1990" t="n">
        <v>1.15</v>
      </c>
      <c r="X1990" t="n">
        <v>0.12</v>
      </c>
      <c r="Y1990" t="n">
        <v>1</v>
      </c>
      <c r="Z1990" t="n">
        <v>10</v>
      </c>
    </row>
    <row r="1991">
      <c r="A1991" t="n">
        <v>54</v>
      </c>
      <c r="B1991" t="n">
        <v>130</v>
      </c>
      <c r="C1991" t="inlineStr">
        <is>
          <t xml:space="preserve">CONCLUIDO	</t>
        </is>
      </c>
      <c r="D1991" t="n">
        <v>10.0416</v>
      </c>
      <c r="E1991" t="n">
        <v>9.960000000000001</v>
      </c>
      <c r="F1991" t="n">
        <v>6.81</v>
      </c>
      <c r="G1991" t="n">
        <v>58.38</v>
      </c>
      <c r="H1991" t="n">
        <v>0.93</v>
      </c>
      <c r="I1991" t="n">
        <v>7</v>
      </c>
      <c r="J1991" t="n">
        <v>278.25</v>
      </c>
      <c r="K1991" t="n">
        <v>59.19</v>
      </c>
      <c r="L1991" t="n">
        <v>14.5</v>
      </c>
      <c r="M1991" t="n">
        <v>5</v>
      </c>
      <c r="N1991" t="n">
        <v>74.55</v>
      </c>
      <c r="O1991" t="n">
        <v>34551.18</v>
      </c>
      <c r="P1991" t="n">
        <v>108.16</v>
      </c>
      <c r="Q1991" t="n">
        <v>204.14</v>
      </c>
      <c r="R1991" t="n">
        <v>25.57</v>
      </c>
      <c r="S1991" t="n">
        <v>17.37</v>
      </c>
      <c r="T1991" t="n">
        <v>1989.87</v>
      </c>
      <c r="U1991" t="n">
        <v>0.68</v>
      </c>
      <c r="V1991" t="n">
        <v>0.75</v>
      </c>
      <c r="W1991" t="n">
        <v>1.15</v>
      </c>
      <c r="X1991" t="n">
        <v>0.12</v>
      </c>
      <c r="Y1991" t="n">
        <v>1</v>
      </c>
      <c r="Z1991" t="n">
        <v>10</v>
      </c>
    </row>
    <row r="1992">
      <c r="A1992" t="n">
        <v>55</v>
      </c>
      <c r="B1992" t="n">
        <v>130</v>
      </c>
      <c r="C1992" t="inlineStr">
        <is>
          <t xml:space="preserve">CONCLUIDO	</t>
        </is>
      </c>
      <c r="D1992" t="n">
        <v>10.0304</v>
      </c>
      <c r="E1992" t="n">
        <v>9.970000000000001</v>
      </c>
      <c r="F1992" t="n">
        <v>6.82</v>
      </c>
      <c r="G1992" t="n">
        <v>58.48</v>
      </c>
      <c r="H1992" t="n">
        <v>0.9399999999999999</v>
      </c>
      <c r="I1992" t="n">
        <v>7</v>
      </c>
      <c r="J1992" t="n">
        <v>278.74</v>
      </c>
      <c r="K1992" t="n">
        <v>59.19</v>
      </c>
      <c r="L1992" t="n">
        <v>14.75</v>
      </c>
      <c r="M1992" t="n">
        <v>5</v>
      </c>
      <c r="N1992" t="n">
        <v>74.79000000000001</v>
      </c>
      <c r="O1992" t="n">
        <v>34611.59</v>
      </c>
      <c r="P1992" t="n">
        <v>108.18</v>
      </c>
      <c r="Q1992" t="n">
        <v>204.14</v>
      </c>
      <c r="R1992" t="n">
        <v>25.78</v>
      </c>
      <c r="S1992" t="n">
        <v>17.37</v>
      </c>
      <c r="T1992" t="n">
        <v>2096.51</v>
      </c>
      <c r="U1992" t="n">
        <v>0.67</v>
      </c>
      <c r="V1992" t="n">
        <v>0.75</v>
      </c>
      <c r="W1992" t="n">
        <v>1.15</v>
      </c>
      <c r="X1992" t="n">
        <v>0.13</v>
      </c>
      <c r="Y1992" t="n">
        <v>1</v>
      </c>
      <c r="Z1992" t="n">
        <v>10</v>
      </c>
    </row>
    <row r="1993">
      <c r="A1993" t="n">
        <v>56</v>
      </c>
      <c r="B1993" t="n">
        <v>130</v>
      </c>
      <c r="C1993" t="inlineStr">
        <is>
          <t xml:space="preserve">CONCLUIDO	</t>
        </is>
      </c>
      <c r="D1993" t="n">
        <v>10.0421</v>
      </c>
      <c r="E1993" t="n">
        <v>9.960000000000001</v>
      </c>
      <c r="F1993" t="n">
        <v>6.81</v>
      </c>
      <c r="G1993" t="n">
        <v>58.38</v>
      </c>
      <c r="H1993" t="n">
        <v>0.96</v>
      </c>
      <c r="I1993" t="n">
        <v>7</v>
      </c>
      <c r="J1993" t="n">
        <v>279.23</v>
      </c>
      <c r="K1993" t="n">
        <v>59.19</v>
      </c>
      <c r="L1993" t="n">
        <v>15</v>
      </c>
      <c r="M1993" t="n">
        <v>5</v>
      </c>
      <c r="N1993" t="n">
        <v>75.03</v>
      </c>
      <c r="O1993" t="n">
        <v>34672.08</v>
      </c>
      <c r="P1993" t="n">
        <v>107.8</v>
      </c>
      <c r="Q1993" t="n">
        <v>204.14</v>
      </c>
      <c r="R1993" t="n">
        <v>25.66</v>
      </c>
      <c r="S1993" t="n">
        <v>17.37</v>
      </c>
      <c r="T1993" t="n">
        <v>2038.88</v>
      </c>
      <c r="U1993" t="n">
        <v>0.68</v>
      </c>
      <c r="V1993" t="n">
        <v>0.75</v>
      </c>
      <c r="W1993" t="n">
        <v>1.15</v>
      </c>
      <c r="X1993" t="n">
        <v>0.12</v>
      </c>
      <c r="Y1993" t="n">
        <v>1</v>
      </c>
      <c r="Z1993" t="n">
        <v>10</v>
      </c>
    </row>
    <row r="1994">
      <c r="A1994" t="n">
        <v>57</v>
      </c>
      <c r="B1994" t="n">
        <v>130</v>
      </c>
      <c r="C1994" t="inlineStr">
        <is>
          <t xml:space="preserve">CONCLUIDO	</t>
        </is>
      </c>
      <c r="D1994" t="n">
        <v>10.0444</v>
      </c>
      <c r="E1994" t="n">
        <v>9.960000000000001</v>
      </c>
      <c r="F1994" t="n">
        <v>6.81</v>
      </c>
      <c r="G1994" t="n">
        <v>58.36</v>
      </c>
      <c r="H1994" t="n">
        <v>0.97</v>
      </c>
      <c r="I1994" t="n">
        <v>7</v>
      </c>
      <c r="J1994" t="n">
        <v>279.72</v>
      </c>
      <c r="K1994" t="n">
        <v>59.19</v>
      </c>
      <c r="L1994" t="n">
        <v>15.25</v>
      </c>
      <c r="M1994" t="n">
        <v>5</v>
      </c>
      <c r="N1994" t="n">
        <v>75.27</v>
      </c>
      <c r="O1994" t="n">
        <v>34732.68</v>
      </c>
      <c r="P1994" t="n">
        <v>107.52</v>
      </c>
      <c r="Q1994" t="n">
        <v>204.14</v>
      </c>
      <c r="R1994" t="n">
        <v>25.46</v>
      </c>
      <c r="S1994" t="n">
        <v>17.37</v>
      </c>
      <c r="T1994" t="n">
        <v>1935.58</v>
      </c>
      <c r="U1994" t="n">
        <v>0.68</v>
      </c>
      <c r="V1994" t="n">
        <v>0.75</v>
      </c>
      <c r="W1994" t="n">
        <v>1.15</v>
      </c>
      <c r="X1994" t="n">
        <v>0.12</v>
      </c>
      <c r="Y1994" t="n">
        <v>1</v>
      </c>
      <c r="Z1994" t="n">
        <v>10</v>
      </c>
    </row>
    <row r="1995">
      <c r="A1995" t="n">
        <v>58</v>
      </c>
      <c r="B1995" t="n">
        <v>130</v>
      </c>
      <c r="C1995" t="inlineStr">
        <is>
          <t xml:space="preserve">CONCLUIDO	</t>
        </is>
      </c>
      <c r="D1995" t="n">
        <v>10.1175</v>
      </c>
      <c r="E1995" t="n">
        <v>9.880000000000001</v>
      </c>
      <c r="F1995" t="n">
        <v>6.79</v>
      </c>
      <c r="G1995" t="n">
        <v>67.86</v>
      </c>
      <c r="H1995" t="n">
        <v>0.98</v>
      </c>
      <c r="I1995" t="n">
        <v>6</v>
      </c>
      <c r="J1995" t="n">
        <v>280.21</v>
      </c>
      <c r="K1995" t="n">
        <v>59.19</v>
      </c>
      <c r="L1995" t="n">
        <v>15.5</v>
      </c>
      <c r="M1995" t="n">
        <v>4</v>
      </c>
      <c r="N1995" t="n">
        <v>75.52</v>
      </c>
      <c r="O1995" t="n">
        <v>34793.36</v>
      </c>
      <c r="P1995" t="n">
        <v>107.09</v>
      </c>
      <c r="Q1995" t="n">
        <v>204.15</v>
      </c>
      <c r="R1995" t="n">
        <v>24.72</v>
      </c>
      <c r="S1995" t="n">
        <v>17.37</v>
      </c>
      <c r="T1995" t="n">
        <v>1573.13</v>
      </c>
      <c r="U1995" t="n">
        <v>0.7</v>
      </c>
      <c r="V1995" t="n">
        <v>0.75</v>
      </c>
      <c r="W1995" t="n">
        <v>1.15</v>
      </c>
      <c r="X1995" t="n">
        <v>0.09</v>
      </c>
      <c r="Y1995" t="n">
        <v>1</v>
      </c>
      <c r="Z1995" t="n">
        <v>10</v>
      </c>
    </row>
    <row r="1996">
      <c r="A1996" t="n">
        <v>59</v>
      </c>
      <c r="B1996" t="n">
        <v>130</v>
      </c>
      <c r="C1996" t="inlineStr">
        <is>
          <t xml:space="preserve">CONCLUIDO	</t>
        </is>
      </c>
      <c r="D1996" t="n">
        <v>10.1135</v>
      </c>
      <c r="E1996" t="n">
        <v>9.890000000000001</v>
      </c>
      <c r="F1996" t="n">
        <v>6.79</v>
      </c>
      <c r="G1996" t="n">
        <v>67.89</v>
      </c>
      <c r="H1996" t="n">
        <v>1</v>
      </c>
      <c r="I1996" t="n">
        <v>6</v>
      </c>
      <c r="J1996" t="n">
        <v>280.7</v>
      </c>
      <c r="K1996" t="n">
        <v>59.19</v>
      </c>
      <c r="L1996" t="n">
        <v>15.75</v>
      </c>
      <c r="M1996" t="n">
        <v>4</v>
      </c>
      <c r="N1996" t="n">
        <v>75.76000000000001</v>
      </c>
      <c r="O1996" t="n">
        <v>34854.15</v>
      </c>
      <c r="P1996" t="n">
        <v>107.22</v>
      </c>
      <c r="Q1996" t="n">
        <v>204.14</v>
      </c>
      <c r="R1996" t="n">
        <v>24.79</v>
      </c>
      <c r="S1996" t="n">
        <v>17.37</v>
      </c>
      <c r="T1996" t="n">
        <v>1608.58</v>
      </c>
      <c r="U1996" t="n">
        <v>0.7</v>
      </c>
      <c r="V1996" t="n">
        <v>0.75</v>
      </c>
      <c r="W1996" t="n">
        <v>1.15</v>
      </c>
      <c r="X1996" t="n">
        <v>0.1</v>
      </c>
      <c r="Y1996" t="n">
        <v>1</v>
      </c>
      <c r="Z1996" t="n">
        <v>10</v>
      </c>
    </row>
    <row r="1997">
      <c r="A1997" t="n">
        <v>60</v>
      </c>
      <c r="B1997" t="n">
        <v>130</v>
      </c>
      <c r="C1997" t="inlineStr">
        <is>
          <t xml:space="preserve">CONCLUIDO	</t>
        </is>
      </c>
      <c r="D1997" t="n">
        <v>10.1143</v>
      </c>
      <c r="E1997" t="n">
        <v>9.890000000000001</v>
      </c>
      <c r="F1997" t="n">
        <v>6.79</v>
      </c>
      <c r="G1997" t="n">
        <v>67.89</v>
      </c>
      <c r="H1997" t="n">
        <v>1.01</v>
      </c>
      <c r="I1997" t="n">
        <v>6</v>
      </c>
      <c r="J1997" t="n">
        <v>281.2</v>
      </c>
      <c r="K1997" t="n">
        <v>59.19</v>
      </c>
      <c r="L1997" t="n">
        <v>16</v>
      </c>
      <c r="M1997" t="n">
        <v>4</v>
      </c>
      <c r="N1997" t="n">
        <v>76</v>
      </c>
      <c r="O1997" t="n">
        <v>34915.03</v>
      </c>
      <c r="P1997" t="n">
        <v>107.22</v>
      </c>
      <c r="Q1997" t="n">
        <v>204.14</v>
      </c>
      <c r="R1997" t="n">
        <v>24.84</v>
      </c>
      <c r="S1997" t="n">
        <v>17.37</v>
      </c>
      <c r="T1997" t="n">
        <v>1632.47</v>
      </c>
      <c r="U1997" t="n">
        <v>0.7</v>
      </c>
      <c r="V1997" t="n">
        <v>0.75</v>
      </c>
      <c r="W1997" t="n">
        <v>1.15</v>
      </c>
      <c r="X1997" t="n">
        <v>0.1</v>
      </c>
      <c r="Y1997" t="n">
        <v>1</v>
      </c>
      <c r="Z1997" t="n">
        <v>10</v>
      </c>
    </row>
    <row r="1998">
      <c r="A1998" t="n">
        <v>61</v>
      </c>
      <c r="B1998" t="n">
        <v>130</v>
      </c>
      <c r="C1998" t="inlineStr">
        <is>
          <t xml:space="preserve">CONCLUIDO	</t>
        </is>
      </c>
      <c r="D1998" t="n">
        <v>10.1138</v>
      </c>
      <c r="E1998" t="n">
        <v>9.890000000000001</v>
      </c>
      <c r="F1998" t="n">
        <v>6.79</v>
      </c>
      <c r="G1998" t="n">
        <v>67.89</v>
      </c>
      <c r="H1998" t="n">
        <v>1.03</v>
      </c>
      <c r="I1998" t="n">
        <v>6</v>
      </c>
      <c r="J1998" t="n">
        <v>281.69</v>
      </c>
      <c r="K1998" t="n">
        <v>59.19</v>
      </c>
      <c r="L1998" t="n">
        <v>16.25</v>
      </c>
      <c r="M1998" t="n">
        <v>4</v>
      </c>
      <c r="N1998" t="n">
        <v>76.25</v>
      </c>
      <c r="O1998" t="n">
        <v>34976</v>
      </c>
      <c r="P1998" t="n">
        <v>107.37</v>
      </c>
      <c r="Q1998" t="n">
        <v>204.14</v>
      </c>
      <c r="R1998" t="n">
        <v>24.87</v>
      </c>
      <c r="S1998" t="n">
        <v>17.37</v>
      </c>
      <c r="T1998" t="n">
        <v>1648.11</v>
      </c>
      <c r="U1998" t="n">
        <v>0.7</v>
      </c>
      <c r="V1998" t="n">
        <v>0.75</v>
      </c>
      <c r="W1998" t="n">
        <v>1.15</v>
      </c>
      <c r="X1998" t="n">
        <v>0.1</v>
      </c>
      <c r="Y1998" t="n">
        <v>1</v>
      </c>
      <c r="Z1998" t="n">
        <v>10</v>
      </c>
    </row>
    <row r="1999">
      <c r="A1999" t="n">
        <v>62</v>
      </c>
      <c r="B1999" t="n">
        <v>130</v>
      </c>
      <c r="C1999" t="inlineStr">
        <is>
          <t xml:space="preserve">CONCLUIDO	</t>
        </is>
      </c>
      <c r="D1999" t="n">
        <v>10.1101</v>
      </c>
      <c r="E1999" t="n">
        <v>9.890000000000001</v>
      </c>
      <c r="F1999" t="n">
        <v>6.79</v>
      </c>
      <c r="G1999" t="n">
        <v>67.93000000000001</v>
      </c>
      <c r="H1999" t="n">
        <v>1.04</v>
      </c>
      <c r="I1999" t="n">
        <v>6</v>
      </c>
      <c r="J1999" t="n">
        <v>282.19</v>
      </c>
      <c r="K1999" t="n">
        <v>59.19</v>
      </c>
      <c r="L1999" t="n">
        <v>16.5</v>
      </c>
      <c r="M1999" t="n">
        <v>4</v>
      </c>
      <c r="N1999" t="n">
        <v>76.48999999999999</v>
      </c>
      <c r="O1999" t="n">
        <v>35037.08</v>
      </c>
      <c r="P1999" t="n">
        <v>107.46</v>
      </c>
      <c r="Q1999" t="n">
        <v>204.15</v>
      </c>
      <c r="R1999" t="n">
        <v>25.04</v>
      </c>
      <c r="S1999" t="n">
        <v>17.37</v>
      </c>
      <c r="T1999" t="n">
        <v>1730.21</v>
      </c>
      <c r="U1999" t="n">
        <v>0.6899999999999999</v>
      </c>
      <c r="V1999" t="n">
        <v>0.75</v>
      </c>
      <c r="W1999" t="n">
        <v>1.15</v>
      </c>
      <c r="X1999" t="n">
        <v>0.1</v>
      </c>
      <c r="Y1999" t="n">
        <v>1</v>
      </c>
      <c r="Z1999" t="n">
        <v>10</v>
      </c>
    </row>
    <row r="2000">
      <c r="A2000" t="n">
        <v>63</v>
      </c>
      <c r="B2000" t="n">
        <v>130</v>
      </c>
      <c r="C2000" t="inlineStr">
        <is>
          <t xml:space="preserve">CONCLUIDO	</t>
        </is>
      </c>
      <c r="D2000" t="n">
        <v>10.1223</v>
      </c>
      <c r="E2000" t="n">
        <v>9.880000000000001</v>
      </c>
      <c r="F2000" t="n">
        <v>6.78</v>
      </c>
      <c r="G2000" t="n">
        <v>67.81</v>
      </c>
      <c r="H2000" t="n">
        <v>1.06</v>
      </c>
      <c r="I2000" t="n">
        <v>6</v>
      </c>
      <c r="J2000" t="n">
        <v>282.68</v>
      </c>
      <c r="K2000" t="n">
        <v>59.19</v>
      </c>
      <c r="L2000" t="n">
        <v>16.75</v>
      </c>
      <c r="M2000" t="n">
        <v>4</v>
      </c>
      <c r="N2000" t="n">
        <v>76.73999999999999</v>
      </c>
      <c r="O2000" t="n">
        <v>35098.25</v>
      </c>
      <c r="P2000" t="n">
        <v>107.22</v>
      </c>
      <c r="Q2000" t="n">
        <v>204.14</v>
      </c>
      <c r="R2000" t="n">
        <v>24.65</v>
      </c>
      <c r="S2000" t="n">
        <v>17.37</v>
      </c>
      <c r="T2000" t="n">
        <v>1535.1</v>
      </c>
      <c r="U2000" t="n">
        <v>0.7</v>
      </c>
      <c r="V2000" t="n">
        <v>0.75</v>
      </c>
      <c r="W2000" t="n">
        <v>1.14</v>
      </c>
      <c r="X2000" t="n">
        <v>0.09</v>
      </c>
      <c r="Y2000" t="n">
        <v>1</v>
      </c>
      <c r="Z2000" t="n">
        <v>10</v>
      </c>
    </row>
    <row r="2001">
      <c r="A2001" t="n">
        <v>64</v>
      </c>
      <c r="B2001" t="n">
        <v>130</v>
      </c>
      <c r="C2001" t="inlineStr">
        <is>
          <t xml:space="preserve">CONCLUIDO	</t>
        </is>
      </c>
      <c r="D2001" t="n">
        <v>10.1215</v>
      </c>
      <c r="E2001" t="n">
        <v>9.880000000000001</v>
      </c>
      <c r="F2001" t="n">
        <v>6.78</v>
      </c>
      <c r="G2001" t="n">
        <v>67.81999999999999</v>
      </c>
      <c r="H2001" t="n">
        <v>1.07</v>
      </c>
      <c r="I2001" t="n">
        <v>6</v>
      </c>
      <c r="J2001" t="n">
        <v>283.18</v>
      </c>
      <c r="K2001" t="n">
        <v>59.19</v>
      </c>
      <c r="L2001" t="n">
        <v>17</v>
      </c>
      <c r="M2001" t="n">
        <v>4</v>
      </c>
      <c r="N2001" t="n">
        <v>76.98</v>
      </c>
      <c r="O2001" t="n">
        <v>35159.52</v>
      </c>
      <c r="P2001" t="n">
        <v>107.06</v>
      </c>
      <c r="Q2001" t="n">
        <v>204.14</v>
      </c>
      <c r="R2001" t="n">
        <v>24.64</v>
      </c>
      <c r="S2001" t="n">
        <v>17.37</v>
      </c>
      <c r="T2001" t="n">
        <v>1531.24</v>
      </c>
      <c r="U2001" t="n">
        <v>0.71</v>
      </c>
      <c r="V2001" t="n">
        <v>0.75</v>
      </c>
      <c r="W2001" t="n">
        <v>1.14</v>
      </c>
      <c r="X2001" t="n">
        <v>0.09</v>
      </c>
      <c r="Y2001" t="n">
        <v>1</v>
      </c>
      <c r="Z2001" t="n">
        <v>10</v>
      </c>
    </row>
    <row r="2002">
      <c r="A2002" t="n">
        <v>65</v>
      </c>
      <c r="B2002" t="n">
        <v>130</v>
      </c>
      <c r="C2002" t="inlineStr">
        <is>
          <t xml:space="preserve">CONCLUIDO	</t>
        </is>
      </c>
      <c r="D2002" t="n">
        <v>10.1166</v>
      </c>
      <c r="E2002" t="n">
        <v>9.880000000000001</v>
      </c>
      <c r="F2002" t="n">
        <v>6.79</v>
      </c>
      <c r="G2002" t="n">
        <v>67.86</v>
      </c>
      <c r="H2002" t="n">
        <v>1.08</v>
      </c>
      <c r="I2002" t="n">
        <v>6</v>
      </c>
      <c r="J2002" t="n">
        <v>283.68</v>
      </c>
      <c r="K2002" t="n">
        <v>59.19</v>
      </c>
      <c r="L2002" t="n">
        <v>17.25</v>
      </c>
      <c r="M2002" t="n">
        <v>4</v>
      </c>
      <c r="N2002" t="n">
        <v>77.23</v>
      </c>
      <c r="O2002" t="n">
        <v>35220.89</v>
      </c>
      <c r="P2002" t="n">
        <v>107.01</v>
      </c>
      <c r="Q2002" t="n">
        <v>204.14</v>
      </c>
      <c r="R2002" t="n">
        <v>24.82</v>
      </c>
      <c r="S2002" t="n">
        <v>17.37</v>
      </c>
      <c r="T2002" t="n">
        <v>1621.54</v>
      </c>
      <c r="U2002" t="n">
        <v>0.7</v>
      </c>
      <c r="V2002" t="n">
        <v>0.75</v>
      </c>
      <c r="W2002" t="n">
        <v>1.14</v>
      </c>
      <c r="X2002" t="n">
        <v>0.1</v>
      </c>
      <c r="Y2002" t="n">
        <v>1</v>
      </c>
      <c r="Z2002" t="n">
        <v>10</v>
      </c>
    </row>
    <row r="2003">
      <c r="A2003" t="n">
        <v>66</v>
      </c>
      <c r="B2003" t="n">
        <v>130</v>
      </c>
      <c r="C2003" t="inlineStr">
        <is>
          <t xml:space="preserve">CONCLUIDO	</t>
        </is>
      </c>
      <c r="D2003" t="n">
        <v>10.1084</v>
      </c>
      <c r="E2003" t="n">
        <v>9.890000000000001</v>
      </c>
      <c r="F2003" t="n">
        <v>6.79</v>
      </c>
      <c r="G2003" t="n">
        <v>67.94</v>
      </c>
      <c r="H2003" t="n">
        <v>1.1</v>
      </c>
      <c r="I2003" t="n">
        <v>6</v>
      </c>
      <c r="J2003" t="n">
        <v>284.17</v>
      </c>
      <c r="K2003" t="n">
        <v>59.19</v>
      </c>
      <c r="L2003" t="n">
        <v>17.5</v>
      </c>
      <c r="M2003" t="n">
        <v>4</v>
      </c>
      <c r="N2003" t="n">
        <v>77.48</v>
      </c>
      <c r="O2003" t="n">
        <v>35282.36</v>
      </c>
      <c r="P2003" t="n">
        <v>107.12</v>
      </c>
      <c r="Q2003" t="n">
        <v>204.18</v>
      </c>
      <c r="R2003" t="n">
        <v>25.04</v>
      </c>
      <c r="S2003" t="n">
        <v>17.37</v>
      </c>
      <c r="T2003" t="n">
        <v>1733.57</v>
      </c>
      <c r="U2003" t="n">
        <v>0.6899999999999999</v>
      </c>
      <c r="V2003" t="n">
        <v>0.75</v>
      </c>
      <c r="W2003" t="n">
        <v>1.15</v>
      </c>
      <c r="X2003" t="n">
        <v>0.1</v>
      </c>
      <c r="Y2003" t="n">
        <v>1</v>
      </c>
      <c r="Z2003" t="n">
        <v>10</v>
      </c>
    </row>
    <row r="2004">
      <c r="A2004" t="n">
        <v>67</v>
      </c>
      <c r="B2004" t="n">
        <v>130</v>
      </c>
      <c r="C2004" t="inlineStr">
        <is>
          <t xml:space="preserve">CONCLUIDO	</t>
        </is>
      </c>
      <c r="D2004" t="n">
        <v>10.1115</v>
      </c>
      <c r="E2004" t="n">
        <v>9.890000000000001</v>
      </c>
      <c r="F2004" t="n">
        <v>6.79</v>
      </c>
      <c r="G2004" t="n">
        <v>67.91</v>
      </c>
      <c r="H2004" t="n">
        <v>1.11</v>
      </c>
      <c r="I2004" t="n">
        <v>6</v>
      </c>
      <c r="J2004" t="n">
        <v>284.67</v>
      </c>
      <c r="K2004" t="n">
        <v>59.19</v>
      </c>
      <c r="L2004" t="n">
        <v>17.75</v>
      </c>
      <c r="M2004" t="n">
        <v>4</v>
      </c>
      <c r="N2004" t="n">
        <v>77.73</v>
      </c>
      <c r="O2004" t="n">
        <v>35343.92</v>
      </c>
      <c r="P2004" t="n">
        <v>106.87</v>
      </c>
      <c r="Q2004" t="n">
        <v>204.16</v>
      </c>
      <c r="R2004" t="n">
        <v>25.04</v>
      </c>
      <c r="S2004" t="n">
        <v>17.37</v>
      </c>
      <c r="T2004" t="n">
        <v>1733.69</v>
      </c>
      <c r="U2004" t="n">
        <v>0.6899999999999999</v>
      </c>
      <c r="V2004" t="n">
        <v>0.75</v>
      </c>
      <c r="W2004" t="n">
        <v>1.14</v>
      </c>
      <c r="X2004" t="n">
        <v>0.1</v>
      </c>
      <c r="Y2004" t="n">
        <v>1</v>
      </c>
      <c r="Z2004" t="n">
        <v>10</v>
      </c>
    </row>
    <row r="2005">
      <c r="A2005" t="n">
        <v>68</v>
      </c>
      <c r="B2005" t="n">
        <v>130</v>
      </c>
      <c r="C2005" t="inlineStr">
        <is>
          <t xml:space="preserve">CONCLUIDO	</t>
        </is>
      </c>
      <c r="D2005" t="n">
        <v>10.1112</v>
      </c>
      <c r="E2005" t="n">
        <v>9.890000000000001</v>
      </c>
      <c r="F2005" t="n">
        <v>6.79</v>
      </c>
      <c r="G2005" t="n">
        <v>67.92</v>
      </c>
      <c r="H2005" t="n">
        <v>1.12</v>
      </c>
      <c r="I2005" t="n">
        <v>6</v>
      </c>
      <c r="J2005" t="n">
        <v>285.17</v>
      </c>
      <c r="K2005" t="n">
        <v>59.19</v>
      </c>
      <c r="L2005" t="n">
        <v>18</v>
      </c>
      <c r="M2005" t="n">
        <v>4</v>
      </c>
      <c r="N2005" t="n">
        <v>77.98</v>
      </c>
      <c r="O2005" t="n">
        <v>35405.59</v>
      </c>
      <c r="P2005" t="n">
        <v>106.67</v>
      </c>
      <c r="Q2005" t="n">
        <v>204.18</v>
      </c>
      <c r="R2005" t="n">
        <v>24.92</v>
      </c>
      <c r="S2005" t="n">
        <v>17.37</v>
      </c>
      <c r="T2005" t="n">
        <v>1673.98</v>
      </c>
      <c r="U2005" t="n">
        <v>0.7</v>
      </c>
      <c r="V2005" t="n">
        <v>0.75</v>
      </c>
      <c r="W2005" t="n">
        <v>1.15</v>
      </c>
      <c r="X2005" t="n">
        <v>0.1</v>
      </c>
      <c r="Y2005" t="n">
        <v>1</v>
      </c>
      <c r="Z2005" t="n">
        <v>10</v>
      </c>
    </row>
    <row r="2006">
      <c r="A2006" t="n">
        <v>69</v>
      </c>
      <c r="B2006" t="n">
        <v>130</v>
      </c>
      <c r="C2006" t="inlineStr">
        <is>
          <t xml:space="preserve">CONCLUIDO	</t>
        </is>
      </c>
      <c r="D2006" t="n">
        <v>10.1161</v>
      </c>
      <c r="E2006" t="n">
        <v>9.890000000000001</v>
      </c>
      <c r="F2006" t="n">
        <v>6.79</v>
      </c>
      <c r="G2006" t="n">
        <v>67.87</v>
      </c>
      <c r="H2006" t="n">
        <v>1.14</v>
      </c>
      <c r="I2006" t="n">
        <v>6</v>
      </c>
      <c r="J2006" t="n">
        <v>285.67</v>
      </c>
      <c r="K2006" t="n">
        <v>59.19</v>
      </c>
      <c r="L2006" t="n">
        <v>18.25</v>
      </c>
      <c r="M2006" t="n">
        <v>4</v>
      </c>
      <c r="N2006" t="n">
        <v>78.23</v>
      </c>
      <c r="O2006" t="n">
        <v>35467.36</v>
      </c>
      <c r="P2006" t="n">
        <v>106.64</v>
      </c>
      <c r="Q2006" t="n">
        <v>204.14</v>
      </c>
      <c r="R2006" t="n">
        <v>24.8</v>
      </c>
      <c r="S2006" t="n">
        <v>17.37</v>
      </c>
      <c r="T2006" t="n">
        <v>1611.34</v>
      </c>
      <c r="U2006" t="n">
        <v>0.7</v>
      </c>
      <c r="V2006" t="n">
        <v>0.75</v>
      </c>
      <c r="W2006" t="n">
        <v>1.15</v>
      </c>
      <c r="X2006" t="n">
        <v>0.1</v>
      </c>
      <c r="Y2006" t="n">
        <v>1</v>
      </c>
      <c r="Z2006" t="n">
        <v>10</v>
      </c>
    </row>
    <row r="2007">
      <c r="A2007" t="n">
        <v>70</v>
      </c>
      <c r="B2007" t="n">
        <v>130</v>
      </c>
      <c r="C2007" t="inlineStr">
        <is>
          <t xml:space="preserve">CONCLUIDO	</t>
        </is>
      </c>
      <c r="D2007" t="n">
        <v>10.1175</v>
      </c>
      <c r="E2007" t="n">
        <v>9.880000000000001</v>
      </c>
      <c r="F2007" t="n">
        <v>6.79</v>
      </c>
      <c r="G2007" t="n">
        <v>67.86</v>
      </c>
      <c r="H2007" t="n">
        <v>1.15</v>
      </c>
      <c r="I2007" t="n">
        <v>6</v>
      </c>
      <c r="J2007" t="n">
        <v>286.18</v>
      </c>
      <c r="K2007" t="n">
        <v>59.19</v>
      </c>
      <c r="L2007" t="n">
        <v>18.5</v>
      </c>
      <c r="M2007" t="n">
        <v>4</v>
      </c>
      <c r="N2007" t="n">
        <v>78.48</v>
      </c>
      <c r="O2007" t="n">
        <v>35529.23</v>
      </c>
      <c r="P2007" t="n">
        <v>106.47</v>
      </c>
      <c r="Q2007" t="n">
        <v>204.14</v>
      </c>
      <c r="R2007" t="n">
        <v>24.77</v>
      </c>
      <c r="S2007" t="n">
        <v>17.37</v>
      </c>
      <c r="T2007" t="n">
        <v>1599.49</v>
      </c>
      <c r="U2007" t="n">
        <v>0.7</v>
      </c>
      <c r="V2007" t="n">
        <v>0.75</v>
      </c>
      <c r="W2007" t="n">
        <v>1.15</v>
      </c>
      <c r="X2007" t="n">
        <v>0.09</v>
      </c>
      <c r="Y2007" t="n">
        <v>1</v>
      </c>
      <c r="Z2007" t="n">
        <v>10</v>
      </c>
    </row>
    <row r="2008">
      <c r="A2008" t="n">
        <v>71</v>
      </c>
      <c r="B2008" t="n">
        <v>130</v>
      </c>
      <c r="C2008" t="inlineStr">
        <is>
          <t xml:space="preserve">CONCLUIDO	</t>
        </is>
      </c>
      <c r="D2008" t="n">
        <v>10.1064</v>
      </c>
      <c r="E2008" t="n">
        <v>9.890000000000001</v>
      </c>
      <c r="F2008" t="n">
        <v>6.8</v>
      </c>
      <c r="G2008" t="n">
        <v>67.95999999999999</v>
      </c>
      <c r="H2008" t="n">
        <v>1.16</v>
      </c>
      <c r="I2008" t="n">
        <v>6</v>
      </c>
      <c r="J2008" t="n">
        <v>286.68</v>
      </c>
      <c r="K2008" t="n">
        <v>59.19</v>
      </c>
      <c r="L2008" t="n">
        <v>18.75</v>
      </c>
      <c r="M2008" t="n">
        <v>4</v>
      </c>
      <c r="N2008" t="n">
        <v>78.73999999999999</v>
      </c>
      <c r="O2008" t="n">
        <v>35591.33</v>
      </c>
      <c r="P2008" t="n">
        <v>106.3</v>
      </c>
      <c r="Q2008" t="n">
        <v>204.15</v>
      </c>
      <c r="R2008" t="n">
        <v>25.11</v>
      </c>
      <c r="S2008" t="n">
        <v>17.37</v>
      </c>
      <c r="T2008" t="n">
        <v>1767.49</v>
      </c>
      <c r="U2008" t="n">
        <v>0.6899999999999999</v>
      </c>
      <c r="V2008" t="n">
        <v>0.75</v>
      </c>
      <c r="W2008" t="n">
        <v>1.15</v>
      </c>
      <c r="X2008" t="n">
        <v>0.1</v>
      </c>
      <c r="Y2008" t="n">
        <v>1</v>
      </c>
      <c r="Z2008" t="n">
        <v>10</v>
      </c>
    </row>
    <row r="2009">
      <c r="A2009" t="n">
        <v>72</v>
      </c>
      <c r="B2009" t="n">
        <v>130</v>
      </c>
      <c r="C2009" t="inlineStr">
        <is>
          <t xml:space="preserve">CONCLUIDO	</t>
        </is>
      </c>
      <c r="D2009" t="n">
        <v>10.1882</v>
      </c>
      <c r="E2009" t="n">
        <v>9.82</v>
      </c>
      <c r="F2009" t="n">
        <v>6.77</v>
      </c>
      <c r="G2009" t="n">
        <v>81.19</v>
      </c>
      <c r="H2009" t="n">
        <v>1.18</v>
      </c>
      <c r="I2009" t="n">
        <v>5</v>
      </c>
      <c r="J2009" t="n">
        <v>287.18</v>
      </c>
      <c r="K2009" t="n">
        <v>59.19</v>
      </c>
      <c r="L2009" t="n">
        <v>19</v>
      </c>
      <c r="M2009" t="n">
        <v>3</v>
      </c>
      <c r="N2009" t="n">
        <v>78.98999999999999</v>
      </c>
      <c r="O2009" t="n">
        <v>35653.4</v>
      </c>
      <c r="P2009" t="n">
        <v>105.51</v>
      </c>
      <c r="Q2009" t="n">
        <v>204.14</v>
      </c>
      <c r="R2009" t="n">
        <v>24.24</v>
      </c>
      <c r="S2009" t="n">
        <v>17.37</v>
      </c>
      <c r="T2009" t="n">
        <v>1335.12</v>
      </c>
      <c r="U2009" t="n">
        <v>0.72</v>
      </c>
      <c r="V2009" t="n">
        <v>0.75</v>
      </c>
      <c r="W2009" t="n">
        <v>1.14</v>
      </c>
      <c r="X2009" t="n">
        <v>0.07000000000000001</v>
      </c>
      <c r="Y2009" t="n">
        <v>1</v>
      </c>
      <c r="Z2009" t="n">
        <v>10</v>
      </c>
    </row>
    <row r="2010">
      <c r="A2010" t="n">
        <v>73</v>
      </c>
      <c r="B2010" t="n">
        <v>130</v>
      </c>
      <c r="C2010" t="inlineStr">
        <is>
          <t xml:space="preserve">CONCLUIDO	</t>
        </is>
      </c>
      <c r="D2010" t="n">
        <v>10.1807</v>
      </c>
      <c r="E2010" t="n">
        <v>9.82</v>
      </c>
      <c r="F2010" t="n">
        <v>6.77</v>
      </c>
      <c r="G2010" t="n">
        <v>81.28</v>
      </c>
      <c r="H2010" t="n">
        <v>1.19</v>
      </c>
      <c r="I2010" t="n">
        <v>5</v>
      </c>
      <c r="J2010" t="n">
        <v>287.69</v>
      </c>
      <c r="K2010" t="n">
        <v>59.19</v>
      </c>
      <c r="L2010" t="n">
        <v>19.25</v>
      </c>
      <c r="M2010" t="n">
        <v>3</v>
      </c>
      <c r="N2010" t="n">
        <v>79.23999999999999</v>
      </c>
      <c r="O2010" t="n">
        <v>35715.58</v>
      </c>
      <c r="P2010" t="n">
        <v>105.9</v>
      </c>
      <c r="Q2010" t="n">
        <v>204.14</v>
      </c>
      <c r="R2010" t="n">
        <v>24.39</v>
      </c>
      <c r="S2010" t="n">
        <v>17.37</v>
      </c>
      <c r="T2010" t="n">
        <v>1413.54</v>
      </c>
      <c r="U2010" t="n">
        <v>0.71</v>
      </c>
      <c r="V2010" t="n">
        <v>0.75</v>
      </c>
      <c r="W2010" t="n">
        <v>1.14</v>
      </c>
      <c r="X2010" t="n">
        <v>0.08</v>
      </c>
      <c r="Y2010" t="n">
        <v>1</v>
      </c>
      <c r="Z2010" t="n">
        <v>10</v>
      </c>
    </row>
    <row r="2011">
      <c r="A2011" t="n">
        <v>74</v>
      </c>
      <c r="B2011" t="n">
        <v>130</v>
      </c>
      <c r="C2011" t="inlineStr">
        <is>
          <t xml:space="preserve">CONCLUIDO	</t>
        </is>
      </c>
      <c r="D2011" t="n">
        <v>10.1752</v>
      </c>
      <c r="E2011" t="n">
        <v>9.83</v>
      </c>
      <c r="F2011" t="n">
        <v>6.78</v>
      </c>
      <c r="G2011" t="n">
        <v>81.34</v>
      </c>
      <c r="H2011" t="n">
        <v>1.2</v>
      </c>
      <c r="I2011" t="n">
        <v>5</v>
      </c>
      <c r="J2011" t="n">
        <v>288.19</v>
      </c>
      <c r="K2011" t="n">
        <v>59.19</v>
      </c>
      <c r="L2011" t="n">
        <v>19.5</v>
      </c>
      <c r="M2011" t="n">
        <v>3</v>
      </c>
      <c r="N2011" t="n">
        <v>79.5</v>
      </c>
      <c r="O2011" t="n">
        <v>35777.86</v>
      </c>
      <c r="P2011" t="n">
        <v>106.16</v>
      </c>
      <c r="Q2011" t="n">
        <v>204.15</v>
      </c>
      <c r="R2011" t="n">
        <v>24.58</v>
      </c>
      <c r="S2011" t="n">
        <v>17.37</v>
      </c>
      <c r="T2011" t="n">
        <v>1507.42</v>
      </c>
      <c r="U2011" t="n">
        <v>0.71</v>
      </c>
      <c r="V2011" t="n">
        <v>0.75</v>
      </c>
      <c r="W2011" t="n">
        <v>1.14</v>
      </c>
      <c r="X2011" t="n">
        <v>0.09</v>
      </c>
      <c r="Y2011" t="n">
        <v>1</v>
      </c>
      <c r="Z2011" t="n">
        <v>10</v>
      </c>
    </row>
    <row r="2012">
      <c r="A2012" t="n">
        <v>75</v>
      </c>
      <c r="B2012" t="n">
        <v>130</v>
      </c>
      <c r="C2012" t="inlineStr">
        <is>
          <t xml:space="preserve">CONCLUIDO	</t>
        </is>
      </c>
      <c r="D2012" t="n">
        <v>10.1856</v>
      </c>
      <c r="E2012" t="n">
        <v>9.82</v>
      </c>
      <c r="F2012" t="n">
        <v>6.77</v>
      </c>
      <c r="G2012" t="n">
        <v>81.22</v>
      </c>
      <c r="H2012" t="n">
        <v>1.22</v>
      </c>
      <c r="I2012" t="n">
        <v>5</v>
      </c>
      <c r="J2012" t="n">
        <v>288.7</v>
      </c>
      <c r="K2012" t="n">
        <v>59.19</v>
      </c>
      <c r="L2012" t="n">
        <v>19.75</v>
      </c>
      <c r="M2012" t="n">
        <v>3</v>
      </c>
      <c r="N2012" t="n">
        <v>79.75</v>
      </c>
      <c r="O2012" t="n">
        <v>35840.25</v>
      </c>
      <c r="P2012" t="n">
        <v>106.04</v>
      </c>
      <c r="Q2012" t="n">
        <v>204.14</v>
      </c>
      <c r="R2012" t="n">
        <v>24.34</v>
      </c>
      <c r="S2012" t="n">
        <v>17.37</v>
      </c>
      <c r="T2012" t="n">
        <v>1388.53</v>
      </c>
      <c r="U2012" t="n">
        <v>0.71</v>
      </c>
      <c r="V2012" t="n">
        <v>0.75</v>
      </c>
      <c r="W2012" t="n">
        <v>1.14</v>
      </c>
      <c r="X2012" t="n">
        <v>0.08</v>
      </c>
      <c r="Y2012" t="n">
        <v>1</v>
      </c>
      <c r="Z2012" t="n">
        <v>10</v>
      </c>
    </row>
    <row r="2013">
      <c r="A2013" t="n">
        <v>76</v>
      </c>
      <c r="B2013" t="n">
        <v>130</v>
      </c>
      <c r="C2013" t="inlineStr">
        <is>
          <t xml:space="preserve">CONCLUIDO	</t>
        </is>
      </c>
      <c r="D2013" t="n">
        <v>10.1801</v>
      </c>
      <c r="E2013" t="n">
        <v>9.82</v>
      </c>
      <c r="F2013" t="n">
        <v>6.77</v>
      </c>
      <c r="G2013" t="n">
        <v>81.28</v>
      </c>
      <c r="H2013" t="n">
        <v>1.23</v>
      </c>
      <c r="I2013" t="n">
        <v>5</v>
      </c>
      <c r="J2013" t="n">
        <v>289.2</v>
      </c>
      <c r="K2013" t="n">
        <v>59.19</v>
      </c>
      <c r="L2013" t="n">
        <v>20</v>
      </c>
      <c r="M2013" t="n">
        <v>3</v>
      </c>
      <c r="N2013" t="n">
        <v>80.01000000000001</v>
      </c>
      <c r="O2013" t="n">
        <v>35902.74</v>
      </c>
      <c r="P2013" t="n">
        <v>106.36</v>
      </c>
      <c r="Q2013" t="n">
        <v>204.14</v>
      </c>
      <c r="R2013" t="n">
        <v>24.41</v>
      </c>
      <c r="S2013" t="n">
        <v>17.37</v>
      </c>
      <c r="T2013" t="n">
        <v>1424.41</v>
      </c>
      <c r="U2013" t="n">
        <v>0.71</v>
      </c>
      <c r="V2013" t="n">
        <v>0.75</v>
      </c>
      <c r="W2013" t="n">
        <v>1.14</v>
      </c>
      <c r="X2013" t="n">
        <v>0.08</v>
      </c>
      <c r="Y2013" t="n">
        <v>1</v>
      </c>
      <c r="Z2013" t="n">
        <v>10</v>
      </c>
    </row>
    <row r="2014">
      <c r="A2014" t="n">
        <v>77</v>
      </c>
      <c r="B2014" t="n">
        <v>130</v>
      </c>
      <c r="C2014" t="inlineStr">
        <is>
          <t xml:space="preserve">CONCLUIDO	</t>
        </is>
      </c>
      <c r="D2014" t="n">
        <v>10.1798</v>
      </c>
      <c r="E2014" t="n">
        <v>9.82</v>
      </c>
      <c r="F2014" t="n">
        <v>6.77</v>
      </c>
      <c r="G2014" t="n">
        <v>81.29000000000001</v>
      </c>
      <c r="H2014" t="n">
        <v>1.24</v>
      </c>
      <c r="I2014" t="n">
        <v>5</v>
      </c>
      <c r="J2014" t="n">
        <v>289.71</v>
      </c>
      <c r="K2014" t="n">
        <v>59.19</v>
      </c>
      <c r="L2014" t="n">
        <v>20.25</v>
      </c>
      <c r="M2014" t="n">
        <v>3</v>
      </c>
      <c r="N2014" t="n">
        <v>80.27</v>
      </c>
      <c r="O2014" t="n">
        <v>35965.33</v>
      </c>
      <c r="P2014" t="n">
        <v>106.33</v>
      </c>
      <c r="Q2014" t="n">
        <v>204.14</v>
      </c>
      <c r="R2014" t="n">
        <v>24.5</v>
      </c>
      <c r="S2014" t="n">
        <v>17.37</v>
      </c>
      <c r="T2014" t="n">
        <v>1467.1</v>
      </c>
      <c r="U2014" t="n">
        <v>0.71</v>
      </c>
      <c r="V2014" t="n">
        <v>0.75</v>
      </c>
      <c r="W2014" t="n">
        <v>1.14</v>
      </c>
      <c r="X2014" t="n">
        <v>0.08</v>
      </c>
      <c r="Y2014" t="n">
        <v>1</v>
      </c>
      <c r="Z2014" t="n">
        <v>10</v>
      </c>
    </row>
    <row r="2015">
      <c r="A2015" t="n">
        <v>78</v>
      </c>
      <c r="B2015" t="n">
        <v>130</v>
      </c>
      <c r="C2015" t="inlineStr">
        <is>
          <t xml:space="preserve">CONCLUIDO	</t>
        </is>
      </c>
      <c r="D2015" t="n">
        <v>10.1827</v>
      </c>
      <c r="E2015" t="n">
        <v>9.82</v>
      </c>
      <c r="F2015" t="n">
        <v>6.77</v>
      </c>
      <c r="G2015" t="n">
        <v>81.25</v>
      </c>
      <c r="H2015" t="n">
        <v>1.26</v>
      </c>
      <c r="I2015" t="n">
        <v>5</v>
      </c>
      <c r="J2015" t="n">
        <v>290.22</v>
      </c>
      <c r="K2015" t="n">
        <v>59.19</v>
      </c>
      <c r="L2015" t="n">
        <v>20.5</v>
      </c>
      <c r="M2015" t="n">
        <v>3</v>
      </c>
      <c r="N2015" t="n">
        <v>80.53</v>
      </c>
      <c r="O2015" t="n">
        <v>36028.03</v>
      </c>
      <c r="P2015" t="n">
        <v>106.19</v>
      </c>
      <c r="Q2015" t="n">
        <v>204.14</v>
      </c>
      <c r="R2015" t="n">
        <v>24.37</v>
      </c>
      <c r="S2015" t="n">
        <v>17.37</v>
      </c>
      <c r="T2015" t="n">
        <v>1400.49</v>
      </c>
      <c r="U2015" t="n">
        <v>0.71</v>
      </c>
      <c r="V2015" t="n">
        <v>0.75</v>
      </c>
      <c r="W2015" t="n">
        <v>1.14</v>
      </c>
      <c r="X2015" t="n">
        <v>0.08</v>
      </c>
      <c r="Y2015" t="n">
        <v>1</v>
      </c>
      <c r="Z2015" t="n">
        <v>10</v>
      </c>
    </row>
    <row r="2016">
      <c r="A2016" t="n">
        <v>79</v>
      </c>
      <c r="B2016" t="n">
        <v>130</v>
      </c>
      <c r="C2016" t="inlineStr">
        <is>
          <t xml:space="preserve">CONCLUIDO	</t>
        </is>
      </c>
      <c r="D2016" t="n">
        <v>10.1804</v>
      </c>
      <c r="E2016" t="n">
        <v>9.82</v>
      </c>
      <c r="F2016" t="n">
        <v>6.77</v>
      </c>
      <c r="G2016" t="n">
        <v>81.28</v>
      </c>
      <c r="H2016" t="n">
        <v>1.27</v>
      </c>
      <c r="I2016" t="n">
        <v>5</v>
      </c>
      <c r="J2016" t="n">
        <v>290.73</v>
      </c>
      <c r="K2016" t="n">
        <v>59.19</v>
      </c>
      <c r="L2016" t="n">
        <v>20.75</v>
      </c>
      <c r="M2016" t="n">
        <v>3</v>
      </c>
      <c r="N2016" t="n">
        <v>80.79000000000001</v>
      </c>
      <c r="O2016" t="n">
        <v>36090.84</v>
      </c>
      <c r="P2016" t="n">
        <v>106.26</v>
      </c>
      <c r="Q2016" t="n">
        <v>204.14</v>
      </c>
      <c r="R2016" t="n">
        <v>24.49</v>
      </c>
      <c r="S2016" t="n">
        <v>17.37</v>
      </c>
      <c r="T2016" t="n">
        <v>1462.34</v>
      </c>
      <c r="U2016" t="n">
        <v>0.71</v>
      </c>
      <c r="V2016" t="n">
        <v>0.75</v>
      </c>
      <c r="W2016" t="n">
        <v>1.14</v>
      </c>
      <c r="X2016" t="n">
        <v>0.08</v>
      </c>
      <c r="Y2016" t="n">
        <v>1</v>
      </c>
      <c r="Z2016" t="n">
        <v>10</v>
      </c>
    </row>
    <row r="2017">
      <c r="A2017" t="n">
        <v>80</v>
      </c>
      <c r="B2017" t="n">
        <v>130</v>
      </c>
      <c r="C2017" t="inlineStr">
        <is>
          <t xml:space="preserve">CONCLUIDO	</t>
        </is>
      </c>
      <c r="D2017" t="n">
        <v>10.1787</v>
      </c>
      <c r="E2017" t="n">
        <v>9.82</v>
      </c>
      <c r="F2017" t="n">
        <v>6.78</v>
      </c>
      <c r="G2017" t="n">
        <v>81.3</v>
      </c>
      <c r="H2017" t="n">
        <v>1.28</v>
      </c>
      <c r="I2017" t="n">
        <v>5</v>
      </c>
      <c r="J2017" t="n">
        <v>291.24</v>
      </c>
      <c r="K2017" t="n">
        <v>59.19</v>
      </c>
      <c r="L2017" t="n">
        <v>21</v>
      </c>
      <c r="M2017" t="n">
        <v>3</v>
      </c>
      <c r="N2017" t="n">
        <v>81.05</v>
      </c>
      <c r="O2017" t="n">
        <v>36153.75</v>
      </c>
      <c r="P2017" t="n">
        <v>106.22</v>
      </c>
      <c r="Q2017" t="n">
        <v>204.14</v>
      </c>
      <c r="R2017" t="n">
        <v>24.49</v>
      </c>
      <c r="S2017" t="n">
        <v>17.37</v>
      </c>
      <c r="T2017" t="n">
        <v>1460.5</v>
      </c>
      <c r="U2017" t="n">
        <v>0.71</v>
      </c>
      <c r="V2017" t="n">
        <v>0.75</v>
      </c>
      <c r="W2017" t="n">
        <v>1.14</v>
      </c>
      <c r="X2017" t="n">
        <v>0.08</v>
      </c>
      <c r="Y2017" t="n">
        <v>1</v>
      </c>
      <c r="Z2017" t="n">
        <v>10</v>
      </c>
    </row>
    <row r="2018">
      <c r="A2018" t="n">
        <v>81</v>
      </c>
      <c r="B2018" t="n">
        <v>130</v>
      </c>
      <c r="C2018" t="inlineStr">
        <is>
          <t xml:space="preserve">CONCLUIDO	</t>
        </is>
      </c>
      <c r="D2018" t="n">
        <v>10.1764</v>
      </c>
      <c r="E2018" t="n">
        <v>9.83</v>
      </c>
      <c r="F2018" t="n">
        <v>6.78</v>
      </c>
      <c r="G2018" t="n">
        <v>81.33</v>
      </c>
      <c r="H2018" t="n">
        <v>1.3</v>
      </c>
      <c r="I2018" t="n">
        <v>5</v>
      </c>
      <c r="J2018" t="n">
        <v>291.75</v>
      </c>
      <c r="K2018" t="n">
        <v>59.19</v>
      </c>
      <c r="L2018" t="n">
        <v>21.25</v>
      </c>
      <c r="M2018" t="n">
        <v>3</v>
      </c>
      <c r="N2018" t="n">
        <v>81.31</v>
      </c>
      <c r="O2018" t="n">
        <v>36216.77</v>
      </c>
      <c r="P2018" t="n">
        <v>106.23</v>
      </c>
      <c r="Q2018" t="n">
        <v>204.14</v>
      </c>
      <c r="R2018" t="n">
        <v>24.49</v>
      </c>
      <c r="S2018" t="n">
        <v>17.37</v>
      </c>
      <c r="T2018" t="n">
        <v>1463.78</v>
      </c>
      <c r="U2018" t="n">
        <v>0.71</v>
      </c>
      <c r="V2018" t="n">
        <v>0.75</v>
      </c>
      <c r="W2018" t="n">
        <v>1.15</v>
      </c>
      <c r="X2018" t="n">
        <v>0.09</v>
      </c>
      <c r="Y2018" t="n">
        <v>1</v>
      </c>
      <c r="Z2018" t="n">
        <v>10</v>
      </c>
    </row>
    <row r="2019">
      <c r="A2019" t="n">
        <v>82</v>
      </c>
      <c r="B2019" t="n">
        <v>130</v>
      </c>
      <c r="C2019" t="inlineStr">
        <is>
          <t xml:space="preserve">CONCLUIDO	</t>
        </is>
      </c>
      <c r="D2019" t="n">
        <v>10.1801</v>
      </c>
      <c r="E2019" t="n">
        <v>9.82</v>
      </c>
      <c r="F2019" t="n">
        <v>6.77</v>
      </c>
      <c r="G2019" t="n">
        <v>81.28</v>
      </c>
      <c r="H2019" t="n">
        <v>1.31</v>
      </c>
      <c r="I2019" t="n">
        <v>5</v>
      </c>
      <c r="J2019" t="n">
        <v>292.26</v>
      </c>
      <c r="K2019" t="n">
        <v>59.19</v>
      </c>
      <c r="L2019" t="n">
        <v>21.5</v>
      </c>
      <c r="M2019" t="n">
        <v>3</v>
      </c>
      <c r="N2019" t="n">
        <v>81.56999999999999</v>
      </c>
      <c r="O2019" t="n">
        <v>36279.9</v>
      </c>
      <c r="P2019" t="n">
        <v>106.03</v>
      </c>
      <c r="Q2019" t="n">
        <v>204.14</v>
      </c>
      <c r="R2019" t="n">
        <v>24.46</v>
      </c>
      <c r="S2019" t="n">
        <v>17.37</v>
      </c>
      <c r="T2019" t="n">
        <v>1447.3</v>
      </c>
      <c r="U2019" t="n">
        <v>0.71</v>
      </c>
      <c r="V2019" t="n">
        <v>0.75</v>
      </c>
      <c r="W2019" t="n">
        <v>1.14</v>
      </c>
      <c r="X2019" t="n">
        <v>0.08</v>
      </c>
      <c r="Y2019" t="n">
        <v>1</v>
      </c>
      <c r="Z2019" t="n">
        <v>10</v>
      </c>
    </row>
    <row r="2020">
      <c r="A2020" t="n">
        <v>83</v>
      </c>
      <c r="B2020" t="n">
        <v>130</v>
      </c>
      <c r="C2020" t="inlineStr">
        <is>
          <t xml:space="preserve">CONCLUIDO	</t>
        </is>
      </c>
      <c r="D2020" t="n">
        <v>10.1813</v>
      </c>
      <c r="E2020" t="n">
        <v>9.82</v>
      </c>
      <c r="F2020" t="n">
        <v>6.77</v>
      </c>
      <c r="G2020" t="n">
        <v>81.27</v>
      </c>
      <c r="H2020" t="n">
        <v>1.32</v>
      </c>
      <c r="I2020" t="n">
        <v>5</v>
      </c>
      <c r="J2020" t="n">
        <v>292.77</v>
      </c>
      <c r="K2020" t="n">
        <v>59.19</v>
      </c>
      <c r="L2020" t="n">
        <v>21.75</v>
      </c>
      <c r="M2020" t="n">
        <v>3</v>
      </c>
      <c r="N2020" t="n">
        <v>81.83</v>
      </c>
      <c r="O2020" t="n">
        <v>36343.13</v>
      </c>
      <c r="P2020" t="n">
        <v>105.97</v>
      </c>
      <c r="Q2020" t="n">
        <v>204.16</v>
      </c>
      <c r="R2020" t="n">
        <v>24.36</v>
      </c>
      <c r="S2020" t="n">
        <v>17.37</v>
      </c>
      <c r="T2020" t="n">
        <v>1398.07</v>
      </c>
      <c r="U2020" t="n">
        <v>0.71</v>
      </c>
      <c r="V2020" t="n">
        <v>0.75</v>
      </c>
      <c r="W2020" t="n">
        <v>1.14</v>
      </c>
      <c r="X2020" t="n">
        <v>0.08</v>
      </c>
      <c r="Y2020" t="n">
        <v>1</v>
      </c>
      <c r="Z2020" t="n">
        <v>10</v>
      </c>
    </row>
    <row r="2021">
      <c r="A2021" t="n">
        <v>84</v>
      </c>
      <c r="B2021" t="n">
        <v>130</v>
      </c>
      <c r="C2021" t="inlineStr">
        <is>
          <t xml:space="preserve">CONCLUIDO	</t>
        </is>
      </c>
      <c r="D2021" t="n">
        <v>10.1876</v>
      </c>
      <c r="E2021" t="n">
        <v>9.82</v>
      </c>
      <c r="F2021" t="n">
        <v>6.77</v>
      </c>
      <c r="G2021" t="n">
        <v>81.2</v>
      </c>
      <c r="H2021" t="n">
        <v>1.34</v>
      </c>
      <c r="I2021" t="n">
        <v>5</v>
      </c>
      <c r="J2021" t="n">
        <v>293.29</v>
      </c>
      <c r="K2021" t="n">
        <v>59.19</v>
      </c>
      <c r="L2021" t="n">
        <v>22</v>
      </c>
      <c r="M2021" t="n">
        <v>3</v>
      </c>
      <c r="N2021" t="n">
        <v>82.09</v>
      </c>
      <c r="O2021" t="n">
        <v>36406.47</v>
      </c>
      <c r="P2021" t="n">
        <v>105.7</v>
      </c>
      <c r="Q2021" t="n">
        <v>204.14</v>
      </c>
      <c r="R2021" t="n">
        <v>24.16</v>
      </c>
      <c r="S2021" t="n">
        <v>17.37</v>
      </c>
      <c r="T2021" t="n">
        <v>1296.89</v>
      </c>
      <c r="U2021" t="n">
        <v>0.72</v>
      </c>
      <c r="V2021" t="n">
        <v>0.75</v>
      </c>
      <c r="W2021" t="n">
        <v>1.15</v>
      </c>
      <c r="X2021" t="n">
        <v>0.08</v>
      </c>
      <c r="Y2021" t="n">
        <v>1</v>
      </c>
      <c r="Z2021" t="n">
        <v>10</v>
      </c>
    </row>
    <row r="2022">
      <c r="A2022" t="n">
        <v>85</v>
      </c>
      <c r="B2022" t="n">
        <v>130</v>
      </c>
      <c r="C2022" t="inlineStr">
        <is>
          <t xml:space="preserve">CONCLUIDO	</t>
        </is>
      </c>
      <c r="D2022" t="n">
        <v>10.1919</v>
      </c>
      <c r="E2022" t="n">
        <v>9.81</v>
      </c>
      <c r="F2022" t="n">
        <v>6.76</v>
      </c>
      <c r="G2022" t="n">
        <v>81.15000000000001</v>
      </c>
      <c r="H2022" t="n">
        <v>1.35</v>
      </c>
      <c r="I2022" t="n">
        <v>5</v>
      </c>
      <c r="J2022" t="n">
        <v>293.8</v>
      </c>
      <c r="K2022" t="n">
        <v>59.19</v>
      </c>
      <c r="L2022" t="n">
        <v>22.25</v>
      </c>
      <c r="M2022" t="n">
        <v>3</v>
      </c>
      <c r="N2022" t="n">
        <v>82.36</v>
      </c>
      <c r="O2022" t="n">
        <v>36469.92</v>
      </c>
      <c r="P2022" t="n">
        <v>105.34</v>
      </c>
      <c r="Q2022" t="n">
        <v>204.14</v>
      </c>
      <c r="R2022" t="n">
        <v>24.11</v>
      </c>
      <c r="S2022" t="n">
        <v>17.37</v>
      </c>
      <c r="T2022" t="n">
        <v>1270.01</v>
      </c>
      <c r="U2022" t="n">
        <v>0.72</v>
      </c>
      <c r="V2022" t="n">
        <v>0.76</v>
      </c>
      <c r="W2022" t="n">
        <v>1.14</v>
      </c>
      <c r="X2022" t="n">
        <v>0.07000000000000001</v>
      </c>
      <c r="Y2022" t="n">
        <v>1</v>
      </c>
      <c r="Z2022" t="n">
        <v>10</v>
      </c>
    </row>
    <row r="2023">
      <c r="A2023" t="n">
        <v>86</v>
      </c>
      <c r="B2023" t="n">
        <v>130</v>
      </c>
      <c r="C2023" t="inlineStr">
        <is>
          <t xml:space="preserve">CONCLUIDO	</t>
        </is>
      </c>
      <c r="D2023" t="n">
        <v>10.1917</v>
      </c>
      <c r="E2023" t="n">
        <v>9.81</v>
      </c>
      <c r="F2023" t="n">
        <v>6.76</v>
      </c>
      <c r="G2023" t="n">
        <v>81.15000000000001</v>
      </c>
      <c r="H2023" t="n">
        <v>1.36</v>
      </c>
      <c r="I2023" t="n">
        <v>5</v>
      </c>
      <c r="J2023" t="n">
        <v>294.32</v>
      </c>
      <c r="K2023" t="n">
        <v>59.19</v>
      </c>
      <c r="L2023" t="n">
        <v>22.5</v>
      </c>
      <c r="M2023" t="n">
        <v>3</v>
      </c>
      <c r="N2023" t="n">
        <v>82.62</v>
      </c>
      <c r="O2023" t="n">
        <v>36533.49</v>
      </c>
      <c r="P2023" t="n">
        <v>105.11</v>
      </c>
      <c r="Q2023" t="n">
        <v>204.15</v>
      </c>
      <c r="R2023" t="n">
        <v>24.05</v>
      </c>
      <c r="S2023" t="n">
        <v>17.37</v>
      </c>
      <c r="T2023" t="n">
        <v>1240.86</v>
      </c>
      <c r="U2023" t="n">
        <v>0.72</v>
      </c>
      <c r="V2023" t="n">
        <v>0.76</v>
      </c>
      <c r="W2023" t="n">
        <v>1.14</v>
      </c>
      <c r="X2023" t="n">
        <v>0.07000000000000001</v>
      </c>
      <c r="Y2023" t="n">
        <v>1</v>
      </c>
      <c r="Z2023" t="n">
        <v>10</v>
      </c>
    </row>
    <row r="2024">
      <c r="A2024" t="n">
        <v>87</v>
      </c>
      <c r="B2024" t="n">
        <v>130</v>
      </c>
      <c r="C2024" t="inlineStr">
        <is>
          <t xml:space="preserve">CONCLUIDO	</t>
        </is>
      </c>
      <c r="D2024" t="n">
        <v>10.1885</v>
      </c>
      <c r="E2024" t="n">
        <v>9.82</v>
      </c>
      <c r="F2024" t="n">
        <v>6.77</v>
      </c>
      <c r="G2024" t="n">
        <v>81.19</v>
      </c>
      <c r="H2024" t="n">
        <v>1.37</v>
      </c>
      <c r="I2024" t="n">
        <v>5</v>
      </c>
      <c r="J2024" t="n">
        <v>294.83</v>
      </c>
      <c r="K2024" t="n">
        <v>59.19</v>
      </c>
      <c r="L2024" t="n">
        <v>22.75</v>
      </c>
      <c r="M2024" t="n">
        <v>3</v>
      </c>
      <c r="N2024" t="n">
        <v>82.89</v>
      </c>
      <c r="O2024" t="n">
        <v>36597.16</v>
      </c>
      <c r="P2024" t="n">
        <v>104.96</v>
      </c>
      <c r="Q2024" t="n">
        <v>204.14</v>
      </c>
      <c r="R2024" t="n">
        <v>24.09</v>
      </c>
      <c r="S2024" t="n">
        <v>17.37</v>
      </c>
      <c r="T2024" t="n">
        <v>1264.44</v>
      </c>
      <c r="U2024" t="n">
        <v>0.72</v>
      </c>
      <c r="V2024" t="n">
        <v>0.75</v>
      </c>
      <c r="W2024" t="n">
        <v>1.15</v>
      </c>
      <c r="X2024" t="n">
        <v>0.07000000000000001</v>
      </c>
      <c r="Y2024" t="n">
        <v>1</v>
      </c>
      <c r="Z2024" t="n">
        <v>10</v>
      </c>
    </row>
    <row r="2025">
      <c r="A2025" t="n">
        <v>88</v>
      </c>
      <c r="B2025" t="n">
        <v>130</v>
      </c>
      <c r="C2025" t="inlineStr">
        <is>
          <t xml:space="preserve">CONCLUIDO	</t>
        </is>
      </c>
      <c r="D2025" t="n">
        <v>10.1827</v>
      </c>
      <c r="E2025" t="n">
        <v>9.82</v>
      </c>
      <c r="F2025" t="n">
        <v>6.77</v>
      </c>
      <c r="G2025" t="n">
        <v>81.25</v>
      </c>
      <c r="H2025" t="n">
        <v>1.39</v>
      </c>
      <c r="I2025" t="n">
        <v>5</v>
      </c>
      <c r="J2025" t="n">
        <v>295.35</v>
      </c>
      <c r="K2025" t="n">
        <v>59.19</v>
      </c>
      <c r="L2025" t="n">
        <v>23</v>
      </c>
      <c r="M2025" t="n">
        <v>3</v>
      </c>
      <c r="N2025" t="n">
        <v>83.16</v>
      </c>
      <c r="O2025" t="n">
        <v>36660.94</v>
      </c>
      <c r="P2025" t="n">
        <v>104.73</v>
      </c>
      <c r="Q2025" t="n">
        <v>204.14</v>
      </c>
      <c r="R2025" t="n">
        <v>24.23</v>
      </c>
      <c r="S2025" t="n">
        <v>17.37</v>
      </c>
      <c r="T2025" t="n">
        <v>1333.83</v>
      </c>
      <c r="U2025" t="n">
        <v>0.72</v>
      </c>
      <c r="V2025" t="n">
        <v>0.75</v>
      </c>
      <c r="W2025" t="n">
        <v>1.15</v>
      </c>
      <c r="X2025" t="n">
        <v>0.08</v>
      </c>
      <c r="Y2025" t="n">
        <v>1</v>
      </c>
      <c r="Z2025" t="n">
        <v>10</v>
      </c>
    </row>
    <row r="2026">
      <c r="A2026" t="n">
        <v>89</v>
      </c>
      <c r="B2026" t="n">
        <v>130</v>
      </c>
      <c r="C2026" t="inlineStr">
        <is>
          <t xml:space="preserve">CONCLUIDO	</t>
        </is>
      </c>
      <c r="D2026" t="n">
        <v>10.1896</v>
      </c>
      <c r="E2026" t="n">
        <v>9.81</v>
      </c>
      <c r="F2026" t="n">
        <v>6.76</v>
      </c>
      <c r="G2026" t="n">
        <v>81.17</v>
      </c>
      <c r="H2026" t="n">
        <v>1.4</v>
      </c>
      <c r="I2026" t="n">
        <v>5</v>
      </c>
      <c r="J2026" t="n">
        <v>295.87</v>
      </c>
      <c r="K2026" t="n">
        <v>59.19</v>
      </c>
      <c r="L2026" t="n">
        <v>23.25</v>
      </c>
      <c r="M2026" t="n">
        <v>3</v>
      </c>
      <c r="N2026" t="n">
        <v>83.43000000000001</v>
      </c>
      <c r="O2026" t="n">
        <v>36724.83</v>
      </c>
      <c r="P2026" t="n">
        <v>104.47</v>
      </c>
      <c r="Q2026" t="n">
        <v>204.17</v>
      </c>
      <c r="R2026" t="n">
        <v>24.16</v>
      </c>
      <c r="S2026" t="n">
        <v>17.37</v>
      </c>
      <c r="T2026" t="n">
        <v>1296.01</v>
      </c>
      <c r="U2026" t="n">
        <v>0.72</v>
      </c>
      <c r="V2026" t="n">
        <v>0.75</v>
      </c>
      <c r="W2026" t="n">
        <v>1.14</v>
      </c>
      <c r="X2026" t="n">
        <v>0.07000000000000001</v>
      </c>
      <c r="Y2026" t="n">
        <v>1</v>
      </c>
      <c r="Z2026" t="n">
        <v>10</v>
      </c>
    </row>
    <row r="2027">
      <c r="A2027" t="n">
        <v>90</v>
      </c>
      <c r="B2027" t="n">
        <v>130</v>
      </c>
      <c r="C2027" t="inlineStr">
        <is>
          <t xml:space="preserve">CONCLUIDO	</t>
        </is>
      </c>
      <c r="D2027" t="n">
        <v>10.1845</v>
      </c>
      <c r="E2027" t="n">
        <v>9.82</v>
      </c>
      <c r="F2027" t="n">
        <v>6.77</v>
      </c>
      <c r="G2027" t="n">
        <v>81.23</v>
      </c>
      <c r="H2027" t="n">
        <v>1.41</v>
      </c>
      <c r="I2027" t="n">
        <v>5</v>
      </c>
      <c r="J2027" t="n">
        <v>296.39</v>
      </c>
      <c r="K2027" t="n">
        <v>59.19</v>
      </c>
      <c r="L2027" t="n">
        <v>23.5</v>
      </c>
      <c r="M2027" t="n">
        <v>3</v>
      </c>
      <c r="N2027" t="n">
        <v>83.69</v>
      </c>
      <c r="O2027" t="n">
        <v>36788.84</v>
      </c>
      <c r="P2027" t="n">
        <v>104.5</v>
      </c>
      <c r="Q2027" t="n">
        <v>204.14</v>
      </c>
      <c r="R2027" t="n">
        <v>24.23</v>
      </c>
      <c r="S2027" t="n">
        <v>17.37</v>
      </c>
      <c r="T2027" t="n">
        <v>1334.46</v>
      </c>
      <c r="U2027" t="n">
        <v>0.72</v>
      </c>
      <c r="V2027" t="n">
        <v>0.75</v>
      </c>
      <c r="W2027" t="n">
        <v>1.15</v>
      </c>
      <c r="X2027" t="n">
        <v>0.08</v>
      </c>
      <c r="Y2027" t="n">
        <v>1</v>
      </c>
      <c r="Z2027" t="n">
        <v>10</v>
      </c>
    </row>
    <row r="2028">
      <c r="A2028" t="n">
        <v>91</v>
      </c>
      <c r="B2028" t="n">
        <v>130</v>
      </c>
      <c r="C2028" t="inlineStr">
        <is>
          <t xml:space="preserve">CONCLUIDO	</t>
        </is>
      </c>
      <c r="D2028" t="n">
        <v>10.1856</v>
      </c>
      <c r="E2028" t="n">
        <v>9.82</v>
      </c>
      <c r="F2028" t="n">
        <v>6.77</v>
      </c>
      <c r="G2028" t="n">
        <v>81.22</v>
      </c>
      <c r="H2028" t="n">
        <v>1.42</v>
      </c>
      <c r="I2028" t="n">
        <v>5</v>
      </c>
      <c r="J2028" t="n">
        <v>296.91</v>
      </c>
      <c r="K2028" t="n">
        <v>59.19</v>
      </c>
      <c r="L2028" t="n">
        <v>23.75</v>
      </c>
      <c r="M2028" t="n">
        <v>3</v>
      </c>
      <c r="N2028" t="n">
        <v>83.95999999999999</v>
      </c>
      <c r="O2028" t="n">
        <v>36852.96</v>
      </c>
      <c r="P2028" t="n">
        <v>104.36</v>
      </c>
      <c r="Q2028" t="n">
        <v>204.14</v>
      </c>
      <c r="R2028" t="n">
        <v>24.28</v>
      </c>
      <c r="S2028" t="n">
        <v>17.37</v>
      </c>
      <c r="T2028" t="n">
        <v>1356.29</v>
      </c>
      <c r="U2028" t="n">
        <v>0.72</v>
      </c>
      <c r="V2028" t="n">
        <v>0.75</v>
      </c>
      <c r="W2028" t="n">
        <v>1.14</v>
      </c>
      <c r="X2028" t="n">
        <v>0.08</v>
      </c>
      <c r="Y2028" t="n">
        <v>1</v>
      </c>
      <c r="Z2028" t="n">
        <v>10</v>
      </c>
    </row>
    <row r="2029">
      <c r="A2029" t="n">
        <v>92</v>
      </c>
      <c r="B2029" t="n">
        <v>130</v>
      </c>
      <c r="C2029" t="inlineStr">
        <is>
          <t xml:space="preserve">CONCLUIDO	</t>
        </is>
      </c>
      <c r="D2029" t="n">
        <v>10.1793</v>
      </c>
      <c r="E2029" t="n">
        <v>9.82</v>
      </c>
      <c r="F2029" t="n">
        <v>6.77</v>
      </c>
      <c r="G2029" t="n">
        <v>81.29000000000001</v>
      </c>
      <c r="H2029" t="n">
        <v>1.44</v>
      </c>
      <c r="I2029" t="n">
        <v>5</v>
      </c>
      <c r="J2029" t="n">
        <v>297.43</v>
      </c>
      <c r="K2029" t="n">
        <v>59.19</v>
      </c>
      <c r="L2029" t="n">
        <v>24</v>
      </c>
      <c r="M2029" t="n">
        <v>3</v>
      </c>
      <c r="N2029" t="n">
        <v>84.23999999999999</v>
      </c>
      <c r="O2029" t="n">
        <v>36917.19</v>
      </c>
      <c r="P2029" t="n">
        <v>104.35</v>
      </c>
      <c r="Q2029" t="n">
        <v>204.14</v>
      </c>
      <c r="R2029" t="n">
        <v>24.41</v>
      </c>
      <c r="S2029" t="n">
        <v>17.37</v>
      </c>
      <c r="T2029" t="n">
        <v>1421.27</v>
      </c>
      <c r="U2029" t="n">
        <v>0.71</v>
      </c>
      <c r="V2029" t="n">
        <v>0.75</v>
      </c>
      <c r="W2029" t="n">
        <v>1.15</v>
      </c>
      <c r="X2029" t="n">
        <v>0.08</v>
      </c>
      <c r="Y2029" t="n">
        <v>1</v>
      </c>
      <c r="Z2029" t="n">
        <v>10</v>
      </c>
    </row>
    <row r="2030">
      <c r="A2030" t="n">
        <v>93</v>
      </c>
      <c r="B2030" t="n">
        <v>130</v>
      </c>
      <c r="C2030" t="inlineStr">
        <is>
          <t xml:space="preserve">CONCLUIDO	</t>
        </is>
      </c>
      <c r="D2030" t="n">
        <v>10.1862</v>
      </c>
      <c r="E2030" t="n">
        <v>9.82</v>
      </c>
      <c r="F2030" t="n">
        <v>6.77</v>
      </c>
      <c r="G2030" t="n">
        <v>81.20999999999999</v>
      </c>
      <c r="H2030" t="n">
        <v>1.45</v>
      </c>
      <c r="I2030" t="n">
        <v>5</v>
      </c>
      <c r="J2030" t="n">
        <v>297.95</v>
      </c>
      <c r="K2030" t="n">
        <v>59.19</v>
      </c>
      <c r="L2030" t="n">
        <v>24.25</v>
      </c>
      <c r="M2030" t="n">
        <v>3</v>
      </c>
      <c r="N2030" t="n">
        <v>84.51000000000001</v>
      </c>
      <c r="O2030" t="n">
        <v>36981.53</v>
      </c>
      <c r="P2030" t="n">
        <v>103.94</v>
      </c>
      <c r="Q2030" t="n">
        <v>204.14</v>
      </c>
      <c r="R2030" t="n">
        <v>24.27</v>
      </c>
      <c r="S2030" t="n">
        <v>17.37</v>
      </c>
      <c r="T2030" t="n">
        <v>1352.12</v>
      </c>
      <c r="U2030" t="n">
        <v>0.72</v>
      </c>
      <c r="V2030" t="n">
        <v>0.75</v>
      </c>
      <c r="W2030" t="n">
        <v>1.14</v>
      </c>
      <c r="X2030" t="n">
        <v>0.08</v>
      </c>
      <c r="Y2030" t="n">
        <v>1</v>
      </c>
      <c r="Z2030" t="n">
        <v>10</v>
      </c>
    </row>
    <row r="2031">
      <c r="A2031" t="n">
        <v>94</v>
      </c>
      <c r="B2031" t="n">
        <v>130</v>
      </c>
      <c r="C2031" t="inlineStr">
        <is>
          <t xml:space="preserve">CONCLUIDO	</t>
        </is>
      </c>
      <c r="D2031" t="n">
        <v>10.1847</v>
      </c>
      <c r="E2031" t="n">
        <v>9.82</v>
      </c>
      <c r="F2031" t="n">
        <v>6.77</v>
      </c>
      <c r="G2031" t="n">
        <v>81.23</v>
      </c>
      <c r="H2031" t="n">
        <v>1.46</v>
      </c>
      <c r="I2031" t="n">
        <v>5</v>
      </c>
      <c r="J2031" t="n">
        <v>298.47</v>
      </c>
      <c r="K2031" t="n">
        <v>59.19</v>
      </c>
      <c r="L2031" t="n">
        <v>24.5</v>
      </c>
      <c r="M2031" t="n">
        <v>3</v>
      </c>
      <c r="N2031" t="n">
        <v>84.78</v>
      </c>
      <c r="O2031" t="n">
        <v>37045.99</v>
      </c>
      <c r="P2031" t="n">
        <v>103.7</v>
      </c>
      <c r="Q2031" t="n">
        <v>204.15</v>
      </c>
      <c r="R2031" t="n">
        <v>24.19</v>
      </c>
      <c r="S2031" t="n">
        <v>17.37</v>
      </c>
      <c r="T2031" t="n">
        <v>1314.02</v>
      </c>
      <c r="U2031" t="n">
        <v>0.72</v>
      </c>
      <c r="V2031" t="n">
        <v>0.75</v>
      </c>
      <c r="W2031" t="n">
        <v>1.15</v>
      </c>
      <c r="X2031" t="n">
        <v>0.08</v>
      </c>
      <c r="Y2031" t="n">
        <v>1</v>
      </c>
      <c r="Z2031" t="n">
        <v>10</v>
      </c>
    </row>
    <row r="2032">
      <c r="A2032" t="n">
        <v>95</v>
      </c>
      <c r="B2032" t="n">
        <v>130</v>
      </c>
      <c r="C2032" t="inlineStr">
        <is>
          <t xml:space="preserve">CONCLUIDO	</t>
        </is>
      </c>
      <c r="D2032" t="n">
        <v>10.2602</v>
      </c>
      <c r="E2032" t="n">
        <v>9.75</v>
      </c>
      <c r="F2032" t="n">
        <v>6.75</v>
      </c>
      <c r="G2032" t="n">
        <v>101.19</v>
      </c>
      <c r="H2032" t="n">
        <v>1.47</v>
      </c>
      <c r="I2032" t="n">
        <v>4</v>
      </c>
      <c r="J2032" t="n">
        <v>299</v>
      </c>
      <c r="K2032" t="n">
        <v>59.19</v>
      </c>
      <c r="L2032" t="n">
        <v>24.75</v>
      </c>
      <c r="M2032" t="n">
        <v>2</v>
      </c>
      <c r="N2032" t="n">
        <v>85.05</v>
      </c>
      <c r="O2032" t="n">
        <v>37110.57</v>
      </c>
      <c r="P2032" t="n">
        <v>103.21</v>
      </c>
      <c r="Q2032" t="n">
        <v>204.14</v>
      </c>
      <c r="R2032" t="n">
        <v>23.45</v>
      </c>
      <c r="S2032" t="n">
        <v>17.37</v>
      </c>
      <c r="T2032" t="n">
        <v>949.73</v>
      </c>
      <c r="U2032" t="n">
        <v>0.74</v>
      </c>
      <c r="V2032" t="n">
        <v>0.76</v>
      </c>
      <c r="W2032" t="n">
        <v>1.14</v>
      </c>
      <c r="X2032" t="n">
        <v>0.05</v>
      </c>
      <c r="Y2032" t="n">
        <v>1</v>
      </c>
      <c r="Z2032" t="n">
        <v>10</v>
      </c>
    </row>
    <row r="2033">
      <c r="A2033" t="n">
        <v>96</v>
      </c>
      <c r="B2033" t="n">
        <v>130</v>
      </c>
      <c r="C2033" t="inlineStr">
        <is>
          <t xml:space="preserve">CONCLUIDO	</t>
        </is>
      </c>
      <c r="D2033" t="n">
        <v>10.2628</v>
      </c>
      <c r="E2033" t="n">
        <v>9.74</v>
      </c>
      <c r="F2033" t="n">
        <v>6.74</v>
      </c>
      <c r="G2033" t="n">
        <v>101.15</v>
      </c>
      <c r="H2033" t="n">
        <v>1.49</v>
      </c>
      <c r="I2033" t="n">
        <v>4</v>
      </c>
      <c r="J2033" t="n">
        <v>299.52</v>
      </c>
      <c r="K2033" t="n">
        <v>59.19</v>
      </c>
      <c r="L2033" t="n">
        <v>25</v>
      </c>
      <c r="M2033" t="n">
        <v>2</v>
      </c>
      <c r="N2033" t="n">
        <v>85.33</v>
      </c>
      <c r="O2033" t="n">
        <v>37175.38</v>
      </c>
      <c r="P2033" t="n">
        <v>103.21</v>
      </c>
      <c r="Q2033" t="n">
        <v>204.14</v>
      </c>
      <c r="R2033" t="n">
        <v>23.49</v>
      </c>
      <c r="S2033" t="n">
        <v>17.37</v>
      </c>
      <c r="T2033" t="n">
        <v>964.91</v>
      </c>
      <c r="U2033" t="n">
        <v>0.74</v>
      </c>
      <c r="V2033" t="n">
        <v>0.76</v>
      </c>
      <c r="W2033" t="n">
        <v>1.14</v>
      </c>
      <c r="X2033" t="n">
        <v>0.05</v>
      </c>
      <c r="Y2033" t="n">
        <v>1</v>
      </c>
      <c r="Z2033" t="n">
        <v>10</v>
      </c>
    </row>
    <row r="2034">
      <c r="A2034" t="n">
        <v>97</v>
      </c>
      <c r="B2034" t="n">
        <v>130</v>
      </c>
      <c r="C2034" t="inlineStr">
        <is>
          <t xml:space="preserve">CONCLUIDO	</t>
        </is>
      </c>
      <c r="D2034" t="n">
        <v>10.2608</v>
      </c>
      <c r="E2034" t="n">
        <v>9.75</v>
      </c>
      <c r="F2034" t="n">
        <v>6.75</v>
      </c>
      <c r="G2034" t="n">
        <v>101.18</v>
      </c>
      <c r="H2034" t="n">
        <v>1.5</v>
      </c>
      <c r="I2034" t="n">
        <v>4</v>
      </c>
      <c r="J2034" t="n">
        <v>300.05</v>
      </c>
      <c r="K2034" t="n">
        <v>59.19</v>
      </c>
      <c r="L2034" t="n">
        <v>25.25</v>
      </c>
      <c r="M2034" t="n">
        <v>2</v>
      </c>
      <c r="N2034" t="n">
        <v>85.59999999999999</v>
      </c>
      <c r="O2034" t="n">
        <v>37240.19</v>
      </c>
      <c r="P2034" t="n">
        <v>103.3</v>
      </c>
      <c r="Q2034" t="n">
        <v>204.14</v>
      </c>
      <c r="R2034" t="n">
        <v>23.48</v>
      </c>
      <c r="S2034" t="n">
        <v>17.37</v>
      </c>
      <c r="T2034" t="n">
        <v>963.92</v>
      </c>
      <c r="U2034" t="n">
        <v>0.74</v>
      </c>
      <c r="V2034" t="n">
        <v>0.76</v>
      </c>
      <c r="W2034" t="n">
        <v>1.14</v>
      </c>
      <c r="X2034" t="n">
        <v>0.05</v>
      </c>
      <c r="Y2034" t="n">
        <v>1</v>
      </c>
      <c r="Z2034" t="n">
        <v>10</v>
      </c>
    </row>
    <row r="2035">
      <c r="A2035" t="n">
        <v>98</v>
      </c>
      <c r="B2035" t="n">
        <v>130</v>
      </c>
      <c r="C2035" t="inlineStr">
        <is>
          <t xml:space="preserve">CONCLUIDO	</t>
        </is>
      </c>
      <c r="D2035" t="n">
        <v>10.2547</v>
      </c>
      <c r="E2035" t="n">
        <v>9.75</v>
      </c>
      <c r="F2035" t="n">
        <v>6.75</v>
      </c>
      <c r="G2035" t="n">
        <v>101.27</v>
      </c>
      <c r="H2035" t="n">
        <v>1.51</v>
      </c>
      <c r="I2035" t="n">
        <v>4</v>
      </c>
      <c r="J2035" t="n">
        <v>300.57</v>
      </c>
      <c r="K2035" t="n">
        <v>59.19</v>
      </c>
      <c r="L2035" t="n">
        <v>25.5</v>
      </c>
      <c r="M2035" t="n">
        <v>2</v>
      </c>
      <c r="N2035" t="n">
        <v>85.88</v>
      </c>
      <c r="O2035" t="n">
        <v>37305.12</v>
      </c>
      <c r="P2035" t="n">
        <v>103.6</v>
      </c>
      <c r="Q2035" t="n">
        <v>204.14</v>
      </c>
      <c r="R2035" t="n">
        <v>23.68</v>
      </c>
      <c r="S2035" t="n">
        <v>17.37</v>
      </c>
      <c r="T2035" t="n">
        <v>1063.47</v>
      </c>
      <c r="U2035" t="n">
        <v>0.73</v>
      </c>
      <c r="V2035" t="n">
        <v>0.76</v>
      </c>
      <c r="W2035" t="n">
        <v>1.14</v>
      </c>
      <c r="X2035" t="n">
        <v>0.06</v>
      </c>
      <c r="Y2035" t="n">
        <v>1</v>
      </c>
      <c r="Z2035" t="n">
        <v>10</v>
      </c>
    </row>
    <row r="2036">
      <c r="A2036" t="n">
        <v>99</v>
      </c>
      <c r="B2036" t="n">
        <v>130</v>
      </c>
      <c r="C2036" t="inlineStr">
        <is>
          <t xml:space="preserve">CONCLUIDO	</t>
        </is>
      </c>
      <c r="D2036" t="n">
        <v>10.257</v>
      </c>
      <c r="E2036" t="n">
        <v>9.75</v>
      </c>
      <c r="F2036" t="n">
        <v>6.75</v>
      </c>
      <c r="G2036" t="n">
        <v>101.23</v>
      </c>
      <c r="H2036" t="n">
        <v>1.52</v>
      </c>
      <c r="I2036" t="n">
        <v>4</v>
      </c>
      <c r="J2036" t="n">
        <v>301.1</v>
      </c>
      <c r="K2036" t="n">
        <v>59.19</v>
      </c>
      <c r="L2036" t="n">
        <v>25.75</v>
      </c>
      <c r="M2036" t="n">
        <v>2</v>
      </c>
      <c r="N2036" t="n">
        <v>86.16</v>
      </c>
      <c r="O2036" t="n">
        <v>37370.16</v>
      </c>
      <c r="P2036" t="n">
        <v>103.71</v>
      </c>
      <c r="Q2036" t="n">
        <v>204.14</v>
      </c>
      <c r="R2036" t="n">
        <v>23.64</v>
      </c>
      <c r="S2036" t="n">
        <v>17.37</v>
      </c>
      <c r="T2036" t="n">
        <v>1043.25</v>
      </c>
      <c r="U2036" t="n">
        <v>0.73</v>
      </c>
      <c r="V2036" t="n">
        <v>0.76</v>
      </c>
      <c r="W2036" t="n">
        <v>1.14</v>
      </c>
      <c r="X2036" t="n">
        <v>0.06</v>
      </c>
      <c r="Y2036" t="n">
        <v>1</v>
      </c>
      <c r="Z2036" t="n">
        <v>10</v>
      </c>
    </row>
    <row r="2037">
      <c r="A2037" t="n">
        <v>100</v>
      </c>
      <c r="B2037" t="n">
        <v>130</v>
      </c>
      <c r="C2037" t="inlineStr">
        <is>
          <t xml:space="preserve">CONCLUIDO	</t>
        </is>
      </c>
      <c r="D2037" t="n">
        <v>10.2567</v>
      </c>
      <c r="E2037" t="n">
        <v>9.75</v>
      </c>
      <c r="F2037" t="n">
        <v>6.75</v>
      </c>
      <c r="G2037" t="n">
        <v>101.24</v>
      </c>
      <c r="H2037" t="n">
        <v>1.54</v>
      </c>
      <c r="I2037" t="n">
        <v>4</v>
      </c>
      <c r="J2037" t="n">
        <v>301.63</v>
      </c>
      <c r="K2037" t="n">
        <v>59.19</v>
      </c>
      <c r="L2037" t="n">
        <v>26</v>
      </c>
      <c r="M2037" t="n">
        <v>2</v>
      </c>
      <c r="N2037" t="n">
        <v>86.44</v>
      </c>
      <c r="O2037" t="n">
        <v>37435.32</v>
      </c>
      <c r="P2037" t="n">
        <v>103.83</v>
      </c>
      <c r="Q2037" t="n">
        <v>204.14</v>
      </c>
      <c r="R2037" t="n">
        <v>23.64</v>
      </c>
      <c r="S2037" t="n">
        <v>17.37</v>
      </c>
      <c r="T2037" t="n">
        <v>1040.77</v>
      </c>
      <c r="U2037" t="n">
        <v>0.74</v>
      </c>
      <c r="V2037" t="n">
        <v>0.76</v>
      </c>
      <c r="W2037" t="n">
        <v>1.14</v>
      </c>
      <c r="X2037" t="n">
        <v>0.06</v>
      </c>
      <c r="Y2037" t="n">
        <v>1</v>
      </c>
      <c r="Z2037" t="n">
        <v>10</v>
      </c>
    </row>
    <row r="2038">
      <c r="A2038" t="n">
        <v>101</v>
      </c>
      <c r="B2038" t="n">
        <v>130</v>
      </c>
      <c r="C2038" t="inlineStr">
        <is>
          <t xml:space="preserve">CONCLUIDO	</t>
        </is>
      </c>
      <c r="D2038" t="n">
        <v>10.2538</v>
      </c>
      <c r="E2038" t="n">
        <v>9.75</v>
      </c>
      <c r="F2038" t="n">
        <v>6.75</v>
      </c>
      <c r="G2038" t="n">
        <v>101.28</v>
      </c>
      <c r="H2038" t="n">
        <v>1.55</v>
      </c>
      <c r="I2038" t="n">
        <v>4</v>
      </c>
      <c r="J2038" t="n">
        <v>302.16</v>
      </c>
      <c r="K2038" t="n">
        <v>59.19</v>
      </c>
      <c r="L2038" t="n">
        <v>26.25</v>
      </c>
      <c r="M2038" t="n">
        <v>2</v>
      </c>
      <c r="N2038" t="n">
        <v>86.72</v>
      </c>
      <c r="O2038" t="n">
        <v>37500.6</v>
      </c>
      <c r="P2038" t="n">
        <v>103.93</v>
      </c>
      <c r="Q2038" t="n">
        <v>204.14</v>
      </c>
      <c r="R2038" t="n">
        <v>23.73</v>
      </c>
      <c r="S2038" t="n">
        <v>17.37</v>
      </c>
      <c r="T2038" t="n">
        <v>1088.44</v>
      </c>
      <c r="U2038" t="n">
        <v>0.73</v>
      </c>
      <c r="V2038" t="n">
        <v>0.76</v>
      </c>
      <c r="W2038" t="n">
        <v>1.14</v>
      </c>
      <c r="X2038" t="n">
        <v>0.06</v>
      </c>
      <c r="Y2038" t="n">
        <v>1</v>
      </c>
      <c r="Z2038" t="n">
        <v>10</v>
      </c>
    </row>
    <row r="2039">
      <c r="A2039" t="n">
        <v>102</v>
      </c>
      <c r="B2039" t="n">
        <v>130</v>
      </c>
      <c r="C2039" t="inlineStr">
        <is>
          <t xml:space="preserve">CONCLUIDO	</t>
        </is>
      </c>
      <c r="D2039" t="n">
        <v>10.2596</v>
      </c>
      <c r="E2039" t="n">
        <v>9.75</v>
      </c>
      <c r="F2039" t="n">
        <v>6.75</v>
      </c>
      <c r="G2039" t="n">
        <v>101.2</v>
      </c>
      <c r="H2039" t="n">
        <v>1.56</v>
      </c>
      <c r="I2039" t="n">
        <v>4</v>
      </c>
      <c r="J2039" t="n">
        <v>302.69</v>
      </c>
      <c r="K2039" t="n">
        <v>59.19</v>
      </c>
      <c r="L2039" t="n">
        <v>26.5</v>
      </c>
      <c r="M2039" t="n">
        <v>2</v>
      </c>
      <c r="N2039" t="n">
        <v>87</v>
      </c>
      <c r="O2039" t="n">
        <v>37566</v>
      </c>
      <c r="P2039" t="n">
        <v>104.07</v>
      </c>
      <c r="Q2039" t="n">
        <v>204.14</v>
      </c>
      <c r="R2039" t="n">
        <v>23.61</v>
      </c>
      <c r="S2039" t="n">
        <v>17.37</v>
      </c>
      <c r="T2039" t="n">
        <v>1027.36</v>
      </c>
      <c r="U2039" t="n">
        <v>0.74</v>
      </c>
      <c r="V2039" t="n">
        <v>0.76</v>
      </c>
      <c r="W2039" t="n">
        <v>1.14</v>
      </c>
      <c r="X2039" t="n">
        <v>0.06</v>
      </c>
      <c r="Y2039" t="n">
        <v>1</v>
      </c>
      <c r="Z2039" t="n">
        <v>10</v>
      </c>
    </row>
    <row r="2040">
      <c r="A2040" t="n">
        <v>103</v>
      </c>
      <c r="B2040" t="n">
        <v>130</v>
      </c>
      <c r="C2040" t="inlineStr">
        <is>
          <t xml:space="preserve">CONCLUIDO	</t>
        </is>
      </c>
      <c r="D2040" t="n">
        <v>10.2611</v>
      </c>
      <c r="E2040" t="n">
        <v>9.75</v>
      </c>
      <c r="F2040" t="n">
        <v>6.75</v>
      </c>
      <c r="G2040" t="n">
        <v>101.17</v>
      </c>
      <c r="H2040" t="n">
        <v>1.57</v>
      </c>
      <c r="I2040" t="n">
        <v>4</v>
      </c>
      <c r="J2040" t="n">
        <v>303.22</v>
      </c>
      <c r="K2040" t="n">
        <v>59.19</v>
      </c>
      <c r="L2040" t="n">
        <v>26.75</v>
      </c>
      <c r="M2040" t="n">
        <v>2</v>
      </c>
      <c r="N2040" t="n">
        <v>87.28</v>
      </c>
      <c r="O2040" t="n">
        <v>37631.52</v>
      </c>
      <c r="P2040" t="n">
        <v>104.03</v>
      </c>
      <c r="Q2040" t="n">
        <v>204.14</v>
      </c>
      <c r="R2040" t="n">
        <v>23.51</v>
      </c>
      <c r="S2040" t="n">
        <v>17.37</v>
      </c>
      <c r="T2040" t="n">
        <v>976.8</v>
      </c>
      <c r="U2040" t="n">
        <v>0.74</v>
      </c>
      <c r="V2040" t="n">
        <v>0.76</v>
      </c>
      <c r="W2040" t="n">
        <v>1.14</v>
      </c>
      <c r="X2040" t="n">
        <v>0.05</v>
      </c>
      <c r="Y2040" t="n">
        <v>1</v>
      </c>
      <c r="Z2040" t="n">
        <v>10</v>
      </c>
    </row>
    <row r="2041">
      <c r="A2041" t="n">
        <v>104</v>
      </c>
      <c r="B2041" t="n">
        <v>130</v>
      </c>
      <c r="C2041" t="inlineStr">
        <is>
          <t xml:space="preserve">CONCLUIDO	</t>
        </is>
      </c>
      <c r="D2041" t="n">
        <v>10.2649</v>
      </c>
      <c r="E2041" t="n">
        <v>9.74</v>
      </c>
      <c r="F2041" t="n">
        <v>6.74</v>
      </c>
      <c r="G2041" t="n">
        <v>101.12</v>
      </c>
      <c r="H2041" t="n">
        <v>1.58</v>
      </c>
      <c r="I2041" t="n">
        <v>4</v>
      </c>
      <c r="J2041" t="n">
        <v>303.75</v>
      </c>
      <c r="K2041" t="n">
        <v>59.19</v>
      </c>
      <c r="L2041" t="n">
        <v>27</v>
      </c>
      <c r="M2041" t="n">
        <v>2</v>
      </c>
      <c r="N2041" t="n">
        <v>87.56</v>
      </c>
      <c r="O2041" t="n">
        <v>37697.16</v>
      </c>
      <c r="P2041" t="n">
        <v>104.1</v>
      </c>
      <c r="Q2041" t="n">
        <v>204.14</v>
      </c>
      <c r="R2041" t="n">
        <v>23.44</v>
      </c>
      <c r="S2041" t="n">
        <v>17.37</v>
      </c>
      <c r="T2041" t="n">
        <v>940.22</v>
      </c>
      <c r="U2041" t="n">
        <v>0.74</v>
      </c>
      <c r="V2041" t="n">
        <v>0.76</v>
      </c>
      <c r="W2041" t="n">
        <v>1.14</v>
      </c>
      <c r="X2041" t="n">
        <v>0.05</v>
      </c>
      <c r="Y2041" t="n">
        <v>1</v>
      </c>
      <c r="Z2041" t="n">
        <v>10</v>
      </c>
    </row>
    <row r="2042">
      <c r="A2042" t="n">
        <v>105</v>
      </c>
      <c r="B2042" t="n">
        <v>130</v>
      </c>
      <c r="C2042" t="inlineStr">
        <is>
          <t xml:space="preserve">CONCLUIDO	</t>
        </is>
      </c>
      <c r="D2042" t="n">
        <v>10.2596</v>
      </c>
      <c r="E2042" t="n">
        <v>9.75</v>
      </c>
      <c r="F2042" t="n">
        <v>6.75</v>
      </c>
      <c r="G2042" t="n">
        <v>101.2</v>
      </c>
      <c r="H2042" t="n">
        <v>1.6</v>
      </c>
      <c r="I2042" t="n">
        <v>4</v>
      </c>
      <c r="J2042" t="n">
        <v>304.29</v>
      </c>
      <c r="K2042" t="n">
        <v>59.19</v>
      </c>
      <c r="L2042" t="n">
        <v>27.25</v>
      </c>
      <c r="M2042" t="n">
        <v>2</v>
      </c>
      <c r="N2042" t="n">
        <v>87.84</v>
      </c>
      <c r="O2042" t="n">
        <v>37762.92</v>
      </c>
      <c r="P2042" t="n">
        <v>104.22</v>
      </c>
      <c r="Q2042" t="n">
        <v>204.14</v>
      </c>
      <c r="R2042" t="n">
        <v>23.51</v>
      </c>
      <c r="S2042" t="n">
        <v>17.37</v>
      </c>
      <c r="T2042" t="n">
        <v>975.13</v>
      </c>
      <c r="U2042" t="n">
        <v>0.74</v>
      </c>
      <c r="V2042" t="n">
        <v>0.76</v>
      </c>
      <c r="W2042" t="n">
        <v>1.14</v>
      </c>
      <c r="X2042" t="n">
        <v>0.06</v>
      </c>
      <c r="Y2042" t="n">
        <v>1</v>
      </c>
      <c r="Z2042" t="n">
        <v>10</v>
      </c>
    </row>
    <row r="2043">
      <c r="A2043" t="n">
        <v>106</v>
      </c>
      <c r="B2043" t="n">
        <v>130</v>
      </c>
      <c r="C2043" t="inlineStr">
        <is>
          <t xml:space="preserve">CONCLUIDO	</t>
        </is>
      </c>
      <c r="D2043" t="n">
        <v>10.2593</v>
      </c>
      <c r="E2043" t="n">
        <v>9.75</v>
      </c>
      <c r="F2043" t="n">
        <v>6.75</v>
      </c>
      <c r="G2043" t="n">
        <v>101.2</v>
      </c>
      <c r="H2043" t="n">
        <v>1.61</v>
      </c>
      <c r="I2043" t="n">
        <v>4</v>
      </c>
      <c r="J2043" t="n">
        <v>304.82</v>
      </c>
      <c r="K2043" t="n">
        <v>59.19</v>
      </c>
      <c r="L2043" t="n">
        <v>27.5</v>
      </c>
      <c r="M2043" t="n">
        <v>2</v>
      </c>
      <c r="N2043" t="n">
        <v>88.13</v>
      </c>
      <c r="O2043" t="n">
        <v>37828.81</v>
      </c>
      <c r="P2043" t="n">
        <v>104.21</v>
      </c>
      <c r="Q2043" t="n">
        <v>204.14</v>
      </c>
      <c r="R2043" t="n">
        <v>23.55</v>
      </c>
      <c r="S2043" t="n">
        <v>17.37</v>
      </c>
      <c r="T2043" t="n">
        <v>999.67</v>
      </c>
      <c r="U2043" t="n">
        <v>0.74</v>
      </c>
      <c r="V2043" t="n">
        <v>0.76</v>
      </c>
      <c r="W2043" t="n">
        <v>1.14</v>
      </c>
      <c r="X2043" t="n">
        <v>0.06</v>
      </c>
      <c r="Y2043" t="n">
        <v>1</v>
      </c>
      <c r="Z2043" t="n">
        <v>10</v>
      </c>
    </row>
    <row r="2044">
      <c r="A2044" t="n">
        <v>107</v>
      </c>
      <c r="B2044" t="n">
        <v>130</v>
      </c>
      <c r="C2044" t="inlineStr">
        <is>
          <t xml:space="preserve">CONCLUIDO	</t>
        </is>
      </c>
      <c r="D2044" t="n">
        <v>10.2523</v>
      </c>
      <c r="E2044" t="n">
        <v>9.75</v>
      </c>
      <c r="F2044" t="n">
        <v>6.75</v>
      </c>
      <c r="G2044" t="n">
        <v>101.3</v>
      </c>
      <c r="H2044" t="n">
        <v>1.62</v>
      </c>
      <c r="I2044" t="n">
        <v>4</v>
      </c>
      <c r="J2044" t="n">
        <v>305.36</v>
      </c>
      <c r="K2044" t="n">
        <v>59.19</v>
      </c>
      <c r="L2044" t="n">
        <v>27.75</v>
      </c>
      <c r="M2044" t="n">
        <v>2</v>
      </c>
      <c r="N2044" t="n">
        <v>88.41</v>
      </c>
      <c r="O2044" t="n">
        <v>37894.82</v>
      </c>
      <c r="P2044" t="n">
        <v>104.31</v>
      </c>
      <c r="Q2044" t="n">
        <v>204.14</v>
      </c>
      <c r="R2044" t="n">
        <v>23.75</v>
      </c>
      <c r="S2044" t="n">
        <v>17.37</v>
      </c>
      <c r="T2044" t="n">
        <v>1099.26</v>
      </c>
      <c r="U2044" t="n">
        <v>0.73</v>
      </c>
      <c r="V2044" t="n">
        <v>0.76</v>
      </c>
      <c r="W2044" t="n">
        <v>1.14</v>
      </c>
      <c r="X2044" t="n">
        <v>0.06</v>
      </c>
      <c r="Y2044" t="n">
        <v>1</v>
      </c>
      <c r="Z2044" t="n">
        <v>10</v>
      </c>
    </row>
    <row r="2045">
      <c r="A2045" t="n">
        <v>108</v>
      </c>
      <c r="B2045" t="n">
        <v>130</v>
      </c>
      <c r="C2045" t="inlineStr">
        <is>
          <t xml:space="preserve">CONCLUIDO	</t>
        </is>
      </c>
      <c r="D2045" t="n">
        <v>10.2579</v>
      </c>
      <c r="E2045" t="n">
        <v>9.75</v>
      </c>
      <c r="F2045" t="n">
        <v>6.75</v>
      </c>
      <c r="G2045" t="n">
        <v>101.22</v>
      </c>
      <c r="H2045" t="n">
        <v>1.63</v>
      </c>
      <c r="I2045" t="n">
        <v>4</v>
      </c>
      <c r="J2045" t="n">
        <v>305.89</v>
      </c>
      <c r="K2045" t="n">
        <v>59.19</v>
      </c>
      <c r="L2045" t="n">
        <v>28</v>
      </c>
      <c r="M2045" t="n">
        <v>2</v>
      </c>
      <c r="N2045" t="n">
        <v>88.7</v>
      </c>
      <c r="O2045" t="n">
        <v>37960.95</v>
      </c>
      <c r="P2045" t="n">
        <v>104.22</v>
      </c>
      <c r="Q2045" t="n">
        <v>204.14</v>
      </c>
      <c r="R2045" t="n">
        <v>23.65</v>
      </c>
      <c r="S2045" t="n">
        <v>17.37</v>
      </c>
      <c r="T2045" t="n">
        <v>1045.03</v>
      </c>
      <c r="U2045" t="n">
        <v>0.73</v>
      </c>
      <c r="V2045" t="n">
        <v>0.76</v>
      </c>
      <c r="W2045" t="n">
        <v>1.14</v>
      </c>
      <c r="X2045" t="n">
        <v>0.06</v>
      </c>
      <c r="Y2045" t="n">
        <v>1</v>
      </c>
      <c r="Z2045" t="n">
        <v>10</v>
      </c>
    </row>
    <row r="2046">
      <c r="A2046" t="n">
        <v>109</v>
      </c>
      <c r="B2046" t="n">
        <v>130</v>
      </c>
      <c r="C2046" t="inlineStr">
        <is>
          <t xml:space="preserve">CONCLUIDO	</t>
        </is>
      </c>
      <c r="D2046" t="n">
        <v>10.2558</v>
      </c>
      <c r="E2046" t="n">
        <v>9.75</v>
      </c>
      <c r="F2046" t="n">
        <v>6.75</v>
      </c>
      <c r="G2046" t="n">
        <v>101.25</v>
      </c>
      <c r="H2046" t="n">
        <v>1.64</v>
      </c>
      <c r="I2046" t="n">
        <v>4</v>
      </c>
      <c r="J2046" t="n">
        <v>306.43</v>
      </c>
      <c r="K2046" t="n">
        <v>59.19</v>
      </c>
      <c r="L2046" t="n">
        <v>28.25</v>
      </c>
      <c r="M2046" t="n">
        <v>2</v>
      </c>
      <c r="N2046" t="n">
        <v>88.98999999999999</v>
      </c>
      <c r="O2046" t="n">
        <v>38027.2</v>
      </c>
      <c r="P2046" t="n">
        <v>104.22</v>
      </c>
      <c r="Q2046" t="n">
        <v>204.14</v>
      </c>
      <c r="R2046" t="n">
        <v>23.75</v>
      </c>
      <c r="S2046" t="n">
        <v>17.37</v>
      </c>
      <c r="T2046" t="n">
        <v>1096.74</v>
      </c>
      <c r="U2046" t="n">
        <v>0.73</v>
      </c>
      <c r="V2046" t="n">
        <v>0.76</v>
      </c>
      <c r="W2046" t="n">
        <v>1.14</v>
      </c>
      <c r="X2046" t="n">
        <v>0.06</v>
      </c>
      <c r="Y2046" t="n">
        <v>1</v>
      </c>
      <c r="Z2046" t="n">
        <v>10</v>
      </c>
    </row>
    <row r="2047">
      <c r="A2047" t="n">
        <v>110</v>
      </c>
      <c r="B2047" t="n">
        <v>130</v>
      </c>
      <c r="C2047" t="inlineStr">
        <is>
          <t xml:space="preserve">CONCLUIDO	</t>
        </is>
      </c>
      <c r="D2047" t="n">
        <v>10.2567</v>
      </c>
      <c r="E2047" t="n">
        <v>9.75</v>
      </c>
      <c r="F2047" t="n">
        <v>6.75</v>
      </c>
      <c r="G2047" t="n">
        <v>101.24</v>
      </c>
      <c r="H2047" t="n">
        <v>1.65</v>
      </c>
      <c r="I2047" t="n">
        <v>4</v>
      </c>
      <c r="J2047" t="n">
        <v>306.97</v>
      </c>
      <c r="K2047" t="n">
        <v>59.19</v>
      </c>
      <c r="L2047" t="n">
        <v>28.5</v>
      </c>
      <c r="M2047" t="n">
        <v>2</v>
      </c>
      <c r="N2047" t="n">
        <v>89.27</v>
      </c>
      <c r="O2047" t="n">
        <v>38093.58</v>
      </c>
      <c r="P2047" t="n">
        <v>104.21</v>
      </c>
      <c r="Q2047" t="n">
        <v>204.14</v>
      </c>
      <c r="R2047" t="n">
        <v>23.62</v>
      </c>
      <c r="S2047" t="n">
        <v>17.37</v>
      </c>
      <c r="T2047" t="n">
        <v>1032.08</v>
      </c>
      <c r="U2047" t="n">
        <v>0.74</v>
      </c>
      <c r="V2047" t="n">
        <v>0.76</v>
      </c>
      <c r="W2047" t="n">
        <v>1.14</v>
      </c>
      <c r="X2047" t="n">
        <v>0.06</v>
      </c>
      <c r="Y2047" t="n">
        <v>1</v>
      </c>
      <c r="Z2047" t="n">
        <v>10</v>
      </c>
    </row>
    <row r="2048">
      <c r="A2048" t="n">
        <v>111</v>
      </c>
      <c r="B2048" t="n">
        <v>130</v>
      </c>
      <c r="C2048" t="inlineStr">
        <is>
          <t xml:space="preserve">CONCLUIDO	</t>
        </is>
      </c>
      <c r="D2048" t="n">
        <v>10.2582</v>
      </c>
      <c r="E2048" t="n">
        <v>9.75</v>
      </c>
      <c r="F2048" t="n">
        <v>6.75</v>
      </c>
      <c r="G2048" t="n">
        <v>101.22</v>
      </c>
      <c r="H2048" t="n">
        <v>1.67</v>
      </c>
      <c r="I2048" t="n">
        <v>4</v>
      </c>
      <c r="J2048" t="n">
        <v>307.51</v>
      </c>
      <c r="K2048" t="n">
        <v>59.19</v>
      </c>
      <c r="L2048" t="n">
        <v>28.75</v>
      </c>
      <c r="M2048" t="n">
        <v>2</v>
      </c>
      <c r="N2048" t="n">
        <v>89.56</v>
      </c>
      <c r="O2048" t="n">
        <v>38160.09</v>
      </c>
      <c r="P2048" t="n">
        <v>104.05</v>
      </c>
      <c r="Q2048" t="n">
        <v>204.15</v>
      </c>
      <c r="R2048" t="n">
        <v>23.57</v>
      </c>
      <c r="S2048" t="n">
        <v>17.37</v>
      </c>
      <c r="T2048" t="n">
        <v>1006.54</v>
      </c>
      <c r="U2048" t="n">
        <v>0.74</v>
      </c>
      <c r="V2048" t="n">
        <v>0.76</v>
      </c>
      <c r="W2048" t="n">
        <v>1.14</v>
      </c>
      <c r="X2048" t="n">
        <v>0.06</v>
      </c>
      <c r="Y2048" t="n">
        <v>1</v>
      </c>
      <c r="Z2048" t="n">
        <v>10</v>
      </c>
    </row>
    <row r="2049">
      <c r="A2049" t="n">
        <v>112</v>
      </c>
      <c r="B2049" t="n">
        <v>130</v>
      </c>
      <c r="C2049" t="inlineStr">
        <is>
          <t xml:space="preserve">CONCLUIDO	</t>
        </is>
      </c>
      <c r="D2049" t="n">
        <v>10.2585</v>
      </c>
      <c r="E2049" t="n">
        <v>9.75</v>
      </c>
      <c r="F2049" t="n">
        <v>6.75</v>
      </c>
      <c r="G2049" t="n">
        <v>101.21</v>
      </c>
      <c r="H2049" t="n">
        <v>1.68</v>
      </c>
      <c r="I2049" t="n">
        <v>4</v>
      </c>
      <c r="J2049" t="n">
        <v>308.05</v>
      </c>
      <c r="K2049" t="n">
        <v>59.19</v>
      </c>
      <c r="L2049" t="n">
        <v>29</v>
      </c>
      <c r="M2049" t="n">
        <v>2</v>
      </c>
      <c r="N2049" t="n">
        <v>89.84999999999999</v>
      </c>
      <c r="O2049" t="n">
        <v>38226.72</v>
      </c>
      <c r="P2049" t="n">
        <v>104.08</v>
      </c>
      <c r="Q2049" t="n">
        <v>204.15</v>
      </c>
      <c r="R2049" t="n">
        <v>23.54</v>
      </c>
      <c r="S2049" t="n">
        <v>17.37</v>
      </c>
      <c r="T2049" t="n">
        <v>993.16</v>
      </c>
      <c r="U2049" t="n">
        <v>0.74</v>
      </c>
      <c r="V2049" t="n">
        <v>0.76</v>
      </c>
      <c r="W2049" t="n">
        <v>1.14</v>
      </c>
      <c r="X2049" t="n">
        <v>0.06</v>
      </c>
      <c r="Y2049" t="n">
        <v>1</v>
      </c>
      <c r="Z2049" t="n">
        <v>10</v>
      </c>
    </row>
    <row r="2050">
      <c r="A2050" t="n">
        <v>113</v>
      </c>
      <c r="B2050" t="n">
        <v>130</v>
      </c>
      <c r="C2050" t="inlineStr">
        <is>
          <t xml:space="preserve">CONCLUIDO	</t>
        </is>
      </c>
      <c r="D2050" t="n">
        <v>10.2646</v>
      </c>
      <c r="E2050" t="n">
        <v>9.74</v>
      </c>
      <c r="F2050" t="n">
        <v>6.74</v>
      </c>
      <c r="G2050" t="n">
        <v>101.12</v>
      </c>
      <c r="H2050" t="n">
        <v>1.69</v>
      </c>
      <c r="I2050" t="n">
        <v>4</v>
      </c>
      <c r="J2050" t="n">
        <v>308.59</v>
      </c>
      <c r="K2050" t="n">
        <v>59.19</v>
      </c>
      <c r="L2050" t="n">
        <v>29.25</v>
      </c>
      <c r="M2050" t="n">
        <v>2</v>
      </c>
      <c r="N2050" t="n">
        <v>90.14</v>
      </c>
      <c r="O2050" t="n">
        <v>38293.47</v>
      </c>
      <c r="P2050" t="n">
        <v>103.93</v>
      </c>
      <c r="Q2050" t="n">
        <v>204.14</v>
      </c>
      <c r="R2050" t="n">
        <v>23.46</v>
      </c>
      <c r="S2050" t="n">
        <v>17.37</v>
      </c>
      <c r="T2050" t="n">
        <v>952.85</v>
      </c>
      <c r="U2050" t="n">
        <v>0.74</v>
      </c>
      <c r="V2050" t="n">
        <v>0.76</v>
      </c>
      <c r="W2050" t="n">
        <v>1.14</v>
      </c>
      <c r="X2050" t="n">
        <v>0.05</v>
      </c>
      <c r="Y2050" t="n">
        <v>1</v>
      </c>
      <c r="Z2050" t="n">
        <v>10</v>
      </c>
    </row>
    <row r="2051">
      <c r="A2051" t="n">
        <v>114</v>
      </c>
      <c r="B2051" t="n">
        <v>130</v>
      </c>
      <c r="C2051" t="inlineStr">
        <is>
          <t xml:space="preserve">CONCLUIDO	</t>
        </is>
      </c>
      <c r="D2051" t="n">
        <v>10.2661</v>
      </c>
      <c r="E2051" t="n">
        <v>9.74</v>
      </c>
      <c r="F2051" t="n">
        <v>6.74</v>
      </c>
      <c r="G2051" t="n">
        <v>101.1</v>
      </c>
      <c r="H2051" t="n">
        <v>1.7</v>
      </c>
      <c r="I2051" t="n">
        <v>4</v>
      </c>
      <c r="J2051" t="n">
        <v>309.13</v>
      </c>
      <c r="K2051" t="n">
        <v>59.19</v>
      </c>
      <c r="L2051" t="n">
        <v>29.5</v>
      </c>
      <c r="M2051" t="n">
        <v>2</v>
      </c>
      <c r="N2051" t="n">
        <v>90.44</v>
      </c>
      <c r="O2051" t="n">
        <v>38360.36</v>
      </c>
      <c r="P2051" t="n">
        <v>103.81</v>
      </c>
      <c r="Q2051" t="n">
        <v>204.14</v>
      </c>
      <c r="R2051" t="n">
        <v>23.35</v>
      </c>
      <c r="S2051" t="n">
        <v>17.37</v>
      </c>
      <c r="T2051" t="n">
        <v>898.17</v>
      </c>
      <c r="U2051" t="n">
        <v>0.74</v>
      </c>
      <c r="V2051" t="n">
        <v>0.76</v>
      </c>
      <c r="W2051" t="n">
        <v>1.14</v>
      </c>
      <c r="X2051" t="n">
        <v>0.05</v>
      </c>
      <c r="Y2051" t="n">
        <v>1</v>
      </c>
      <c r="Z2051" t="n">
        <v>10</v>
      </c>
    </row>
    <row r="2052">
      <c r="A2052" t="n">
        <v>115</v>
      </c>
      <c r="B2052" t="n">
        <v>130</v>
      </c>
      <c r="C2052" t="inlineStr">
        <is>
          <t xml:space="preserve">CONCLUIDO	</t>
        </is>
      </c>
      <c r="D2052" t="n">
        <v>10.2617</v>
      </c>
      <c r="E2052" t="n">
        <v>9.74</v>
      </c>
      <c r="F2052" t="n">
        <v>6.74</v>
      </c>
      <c r="G2052" t="n">
        <v>101.17</v>
      </c>
      <c r="H2052" t="n">
        <v>1.71</v>
      </c>
      <c r="I2052" t="n">
        <v>4</v>
      </c>
      <c r="J2052" t="n">
        <v>309.67</v>
      </c>
      <c r="K2052" t="n">
        <v>59.19</v>
      </c>
      <c r="L2052" t="n">
        <v>29.75</v>
      </c>
      <c r="M2052" t="n">
        <v>2</v>
      </c>
      <c r="N2052" t="n">
        <v>90.73</v>
      </c>
      <c r="O2052" t="n">
        <v>38427.37</v>
      </c>
      <c r="P2052" t="n">
        <v>103.78</v>
      </c>
      <c r="Q2052" t="n">
        <v>204.14</v>
      </c>
      <c r="R2052" t="n">
        <v>23.48</v>
      </c>
      <c r="S2052" t="n">
        <v>17.37</v>
      </c>
      <c r="T2052" t="n">
        <v>960.86</v>
      </c>
      <c r="U2052" t="n">
        <v>0.74</v>
      </c>
      <c r="V2052" t="n">
        <v>0.76</v>
      </c>
      <c r="W2052" t="n">
        <v>1.14</v>
      </c>
      <c r="X2052" t="n">
        <v>0.05</v>
      </c>
      <c r="Y2052" t="n">
        <v>1</v>
      </c>
      <c r="Z2052" t="n">
        <v>10</v>
      </c>
    </row>
    <row r="2053">
      <c r="A2053" t="n">
        <v>116</v>
      </c>
      <c r="B2053" t="n">
        <v>130</v>
      </c>
      <c r="C2053" t="inlineStr">
        <is>
          <t xml:space="preserve">CONCLUIDO	</t>
        </is>
      </c>
      <c r="D2053" t="n">
        <v>10.2649</v>
      </c>
      <c r="E2053" t="n">
        <v>9.74</v>
      </c>
      <c r="F2053" t="n">
        <v>6.74</v>
      </c>
      <c r="G2053" t="n">
        <v>101.12</v>
      </c>
      <c r="H2053" t="n">
        <v>1.72</v>
      </c>
      <c r="I2053" t="n">
        <v>4</v>
      </c>
      <c r="J2053" t="n">
        <v>310.22</v>
      </c>
      <c r="K2053" t="n">
        <v>59.19</v>
      </c>
      <c r="L2053" t="n">
        <v>30</v>
      </c>
      <c r="M2053" t="n">
        <v>2</v>
      </c>
      <c r="N2053" t="n">
        <v>91.02</v>
      </c>
      <c r="O2053" t="n">
        <v>38494.52</v>
      </c>
      <c r="P2053" t="n">
        <v>103.6</v>
      </c>
      <c r="Q2053" t="n">
        <v>204.14</v>
      </c>
      <c r="R2053" t="n">
        <v>23.46</v>
      </c>
      <c r="S2053" t="n">
        <v>17.37</v>
      </c>
      <c r="T2053" t="n">
        <v>951.73</v>
      </c>
      <c r="U2053" t="n">
        <v>0.74</v>
      </c>
      <c r="V2053" t="n">
        <v>0.76</v>
      </c>
      <c r="W2053" t="n">
        <v>1.14</v>
      </c>
      <c r="X2053" t="n">
        <v>0.05</v>
      </c>
      <c r="Y2053" t="n">
        <v>1</v>
      </c>
      <c r="Z2053" t="n">
        <v>10</v>
      </c>
    </row>
    <row r="2054">
      <c r="A2054" t="n">
        <v>117</v>
      </c>
      <c r="B2054" t="n">
        <v>130</v>
      </c>
      <c r="C2054" t="inlineStr">
        <is>
          <t xml:space="preserve">CONCLUIDO	</t>
        </is>
      </c>
      <c r="D2054" t="n">
        <v>10.2623</v>
      </c>
      <c r="E2054" t="n">
        <v>9.74</v>
      </c>
      <c r="F2054" t="n">
        <v>6.74</v>
      </c>
      <c r="G2054" t="n">
        <v>101.16</v>
      </c>
      <c r="H2054" t="n">
        <v>1.73</v>
      </c>
      <c r="I2054" t="n">
        <v>4</v>
      </c>
      <c r="J2054" t="n">
        <v>310.76</v>
      </c>
      <c r="K2054" t="n">
        <v>59.19</v>
      </c>
      <c r="L2054" t="n">
        <v>30.25</v>
      </c>
      <c r="M2054" t="n">
        <v>2</v>
      </c>
      <c r="N2054" t="n">
        <v>91.31999999999999</v>
      </c>
      <c r="O2054" t="n">
        <v>38561.79</v>
      </c>
      <c r="P2054" t="n">
        <v>103.5</v>
      </c>
      <c r="Q2054" t="n">
        <v>204.14</v>
      </c>
      <c r="R2054" t="n">
        <v>23.4</v>
      </c>
      <c r="S2054" t="n">
        <v>17.37</v>
      </c>
      <c r="T2054" t="n">
        <v>924.4</v>
      </c>
      <c r="U2054" t="n">
        <v>0.74</v>
      </c>
      <c r="V2054" t="n">
        <v>0.76</v>
      </c>
      <c r="W2054" t="n">
        <v>1.14</v>
      </c>
      <c r="X2054" t="n">
        <v>0.05</v>
      </c>
      <c r="Y2054" t="n">
        <v>1</v>
      </c>
      <c r="Z2054" t="n">
        <v>10</v>
      </c>
    </row>
    <row r="2055">
      <c r="A2055" t="n">
        <v>118</v>
      </c>
      <c r="B2055" t="n">
        <v>130</v>
      </c>
      <c r="C2055" t="inlineStr">
        <is>
          <t xml:space="preserve">CONCLUIDO	</t>
        </is>
      </c>
      <c r="D2055" t="n">
        <v>10.2628</v>
      </c>
      <c r="E2055" t="n">
        <v>9.74</v>
      </c>
      <c r="F2055" t="n">
        <v>6.74</v>
      </c>
      <c r="G2055" t="n">
        <v>101.15</v>
      </c>
      <c r="H2055" t="n">
        <v>1.75</v>
      </c>
      <c r="I2055" t="n">
        <v>4</v>
      </c>
      <c r="J2055" t="n">
        <v>311.31</v>
      </c>
      <c r="K2055" t="n">
        <v>59.19</v>
      </c>
      <c r="L2055" t="n">
        <v>30.5</v>
      </c>
      <c r="M2055" t="n">
        <v>2</v>
      </c>
      <c r="N2055" t="n">
        <v>91.62</v>
      </c>
      <c r="O2055" t="n">
        <v>38629.19</v>
      </c>
      <c r="P2055" t="n">
        <v>103.44</v>
      </c>
      <c r="Q2055" t="n">
        <v>204.14</v>
      </c>
      <c r="R2055" t="n">
        <v>23.39</v>
      </c>
      <c r="S2055" t="n">
        <v>17.37</v>
      </c>
      <c r="T2055" t="n">
        <v>916.89</v>
      </c>
      <c r="U2055" t="n">
        <v>0.74</v>
      </c>
      <c r="V2055" t="n">
        <v>0.76</v>
      </c>
      <c r="W2055" t="n">
        <v>1.14</v>
      </c>
      <c r="X2055" t="n">
        <v>0.05</v>
      </c>
      <c r="Y2055" t="n">
        <v>1</v>
      </c>
      <c r="Z2055" t="n">
        <v>10</v>
      </c>
    </row>
    <row r="2056">
      <c r="A2056" t="n">
        <v>119</v>
      </c>
      <c r="B2056" t="n">
        <v>130</v>
      </c>
      <c r="C2056" t="inlineStr">
        <is>
          <t xml:space="preserve">CONCLUIDO	</t>
        </is>
      </c>
      <c r="D2056" t="n">
        <v>10.2649</v>
      </c>
      <c r="E2056" t="n">
        <v>9.74</v>
      </c>
      <c r="F2056" t="n">
        <v>6.74</v>
      </c>
      <c r="G2056" t="n">
        <v>101.12</v>
      </c>
      <c r="H2056" t="n">
        <v>1.76</v>
      </c>
      <c r="I2056" t="n">
        <v>4</v>
      </c>
      <c r="J2056" t="n">
        <v>311.86</v>
      </c>
      <c r="K2056" t="n">
        <v>59.19</v>
      </c>
      <c r="L2056" t="n">
        <v>30.75</v>
      </c>
      <c r="M2056" t="n">
        <v>2</v>
      </c>
      <c r="N2056" t="n">
        <v>91.91</v>
      </c>
      <c r="O2056" t="n">
        <v>38696.85</v>
      </c>
      <c r="P2056" t="n">
        <v>103.15</v>
      </c>
      <c r="Q2056" t="n">
        <v>204.14</v>
      </c>
      <c r="R2056" t="n">
        <v>23.4</v>
      </c>
      <c r="S2056" t="n">
        <v>17.37</v>
      </c>
      <c r="T2056" t="n">
        <v>921.2</v>
      </c>
      <c r="U2056" t="n">
        <v>0.74</v>
      </c>
      <c r="V2056" t="n">
        <v>0.76</v>
      </c>
      <c r="W2056" t="n">
        <v>1.14</v>
      </c>
      <c r="X2056" t="n">
        <v>0.05</v>
      </c>
      <c r="Y2056" t="n">
        <v>1</v>
      </c>
      <c r="Z2056" t="n">
        <v>10</v>
      </c>
    </row>
    <row r="2057">
      <c r="A2057" t="n">
        <v>120</v>
      </c>
      <c r="B2057" t="n">
        <v>130</v>
      </c>
      <c r="C2057" t="inlineStr">
        <is>
          <t xml:space="preserve">CONCLUIDO	</t>
        </is>
      </c>
      <c r="D2057" t="n">
        <v>10.2628</v>
      </c>
      <c r="E2057" t="n">
        <v>9.74</v>
      </c>
      <c r="F2057" t="n">
        <v>6.74</v>
      </c>
      <c r="G2057" t="n">
        <v>101.15</v>
      </c>
      <c r="H2057" t="n">
        <v>1.77</v>
      </c>
      <c r="I2057" t="n">
        <v>4</v>
      </c>
      <c r="J2057" t="n">
        <v>312.41</v>
      </c>
      <c r="K2057" t="n">
        <v>59.19</v>
      </c>
      <c r="L2057" t="n">
        <v>31</v>
      </c>
      <c r="M2057" t="n">
        <v>2</v>
      </c>
      <c r="N2057" t="n">
        <v>92.20999999999999</v>
      </c>
      <c r="O2057" t="n">
        <v>38764.53</v>
      </c>
      <c r="P2057" t="n">
        <v>103.02</v>
      </c>
      <c r="Q2057" t="n">
        <v>204.14</v>
      </c>
      <c r="R2057" t="n">
        <v>23.42</v>
      </c>
      <c r="S2057" t="n">
        <v>17.37</v>
      </c>
      <c r="T2057" t="n">
        <v>931.77</v>
      </c>
      <c r="U2057" t="n">
        <v>0.74</v>
      </c>
      <c r="V2057" t="n">
        <v>0.76</v>
      </c>
      <c r="W2057" t="n">
        <v>1.14</v>
      </c>
      <c r="X2057" t="n">
        <v>0.05</v>
      </c>
      <c r="Y2057" t="n">
        <v>1</v>
      </c>
      <c r="Z2057" t="n">
        <v>10</v>
      </c>
    </row>
    <row r="2058">
      <c r="A2058" t="n">
        <v>121</v>
      </c>
      <c r="B2058" t="n">
        <v>130</v>
      </c>
      <c r="C2058" t="inlineStr">
        <is>
          <t xml:space="preserve">CONCLUIDO	</t>
        </is>
      </c>
      <c r="D2058" t="n">
        <v>10.2696</v>
      </c>
      <c r="E2058" t="n">
        <v>9.74</v>
      </c>
      <c r="F2058" t="n">
        <v>6.74</v>
      </c>
      <c r="G2058" t="n">
        <v>101.05</v>
      </c>
      <c r="H2058" t="n">
        <v>1.78</v>
      </c>
      <c r="I2058" t="n">
        <v>4</v>
      </c>
      <c r="J2058" t="n">
        <v>312.96</v>
      </c>
      <c r="K2058" t="n">
        <v>59.19</v>
      </c>
      <c r="L2058" t="n">
        <v>31.25</v>
      </c>
      <c r="M2058" t="n">
        <v>2</v>
      </c>
      <c r="N2058" t="n">
        <v>92.51000000000001</v>
      </c>
      <c r="O2058" t="n">
        <v>38832.33</v>
      </c>
      <c r="P2058" t="n">
        <v>102.79</v>
      </c>
      <c r="Q2058" t="n">
        <v>204.14</v>
      </c>
      <c r="R2058" t="n">
        <v>23.16</v>
      </c>
      <c r="S2058" t="n">
        <v>17.37</v>
      </c>
      <c r="T2058" t="n">
        <v>803.86</v>
      </c>
      <c r="U2058" t="n">
        <v>0.75</v>
      </c>
      <c r="V2058" t="n">
        <v>0.76</v>
      </c>
      <c r="W2058" t="n">
        <v>1.14</v>
      </c>
      <c r="X2058" t="n">
        <v>0.05</v>
      </c>
      <c r="Y2058" t="n">
        <v>1</v>
      </c>
      <c r="Z2058" t="n">
        <v>10</v>
      </c>
    </row>
    <row r="2059">
      <c r="A2059" t="n">
        <v>122</v>
      </c>
      <c r="B2059" t="n">
        <v>130</v>
      </c>
      <c r="C2059" t="inlineStr">
        <is>
          <t xml:space="preserve">CONCLUIDO	</t>
        </is>
      </c>
      <c r="D2059" t="n">
        <v>10.2705</v>
      </c>
      <c r="E2059" t="n">
        <v>9.74</v>
      </c>
      <c r="F2059" t="n">
        <v>6.74</v>
      </c>
      <c r="G2059" t="n">
        <v>101.04</v>
      </c>
      <c r="H2059" t="n">
        <v>1.79</v>
      </c>
      <c r="I2059" t="n">
        <v>4</v>
      </c>
      <c r="J2059" t="n">
        <v>313.51</v>
      </c>
      <c r="K2059" t="n">
        <v>59.19</v>
      </c>
      <c r="L2059" t="n">
        <v>31.5</v>
      </c>
      <c r="M2059" t="n">
        <v>2</v>
      </c>
      <c r="N2059" t="n">
        <v>92.81</v>
      </c>
      <c r="O2059" t="n">
        <v>38900.27</v>
      </c>
      <c r="P2059" t="n">
        <v>102.67</v>
      </c>
      <c r="Q2059" t="n">
        <v>204.15</v>
      </c>
      <c r="R2059" t="n">
        <v>23.13</v>
      </c>
      <c r="S2059" t="n">
        <v>17.37</v>
      </c>
      <c r="T2059" t="n">
        <v>789</v>
      </c>
      <c r="U2059" t="n">
        <v>0.75</v>
      </c>
      <c r="V2059" t="n">
        <v>0.76</v>
      </c>
      <c r="W2059" t="n">
        <v>1.14</v>
      </c>
      <c r="X2059" t="n">
        <v>0.04</v>
      </c>
      <c r="Y2059" t="n">
        <v>1</v>
      </c>
      <c r="Z2059" t="n">
        <v>10</v>
      </c>
    </row>
    <row r="2060">
      <c r="A2060" t="n">
        <v>123</v>
      </c>
      <c r="B2060" t="n">
        <v>130</v>
      </c>
      <c r="C2060" t="inlineStr">
        <is>
          <t xml:space="preserve">CONCLUIDO	</t>
        </is>
      </c>
      <c r="D2060" t="n">
        <v>10.2713</v>
      </c>
      <c r="E2060" t="n">
        <v>9.74</v>
      </c>
      <c r="F2060" t="n">
        <v>6.74</v>
      </c>
      <c r="G2060" t="n">
        <v>101.03</v>
      </c>
      <c r="H2060" t="n">
        <v>1.8</v>
      </c>
      <c r="I2060" t="n">
        <v>4</v>
      </c>
      <c r="J2060" t="n">
        <v>314.06</v>
      </c>
      <c r="K2060" t="n">
        <v>59.19</v>
      </c>
      <c r="L2060" t="n">
        <v>31.75</v>
      </c>
      <c r="M2060" t="n">
        <v>2</v>
      </c>
      <c r="N2060" t="n">
        <v>93.12</v>
      </c>
      <c r="O2060" t="n">
        <v>38968.34</v>
      </c>
      <c r="P2060" t="n">
        <v>102.48</v>
      </c>
      <c r="Q2060" t="n">
        <v>204.14</v>
      </c>
      <c r="R2060" t="n">
        <v>23.11</v>
      </c>
      <c r="S2060" t="n">
        <v>17.37</v>
      </c>
      <c r="T2060" t="n">
        <v>778.48</v>
      </c>
      <c r="U2060" t="n">
        <v>0.75</v>
      </c>
      <c r="V2060" t="n">
        <v>0.76</v>
      </c>
      <c r="W2060" t="n">
        <v>1.14</v>
      </c>
      <c r="X2060" t="n">
        <v>0.04</v>
      </c>
      <c r="Y2060" t="n">
        <v>1</v>
      </c>
      <c r="Z2060" t="n">
        <v>10</v>
      </c>
    </row>
    <row r="2061">
      <c r="A2061" t="n">
        <v>124</v>
      </c>
      <c r="B2061" t="n">
        <v>130</v>
      </c>
      <c r="C2061" t="inlineStr">
        <is>
          <t xml:space="preserve">CONCLUIDO	</t>
        </is>
      </c>
      <c r="D2061" t="n">
        <v>10.271</v>
      </c>
      <c r="E2061" t="n">
        <v>9.74</v>
      </c>
      <c r="F2061" t="n">
        <v>6.74</v>
      </c>
      <c r="G2061" t="n">
        <v>101.03</v>
      </c>
      <c r="H2061" t="n">
        <v>1.81</v>
      </c>
      <c r="I2061" t="n">
        <v>4</v>
      </c>
      <c r="J2061" t="n">
        <v>314.61</v>
      </c>
      <c r="K2061" t="n">
        <v>59.19</v>
      </c>
      <c r="L2061" t="n">
        <v>32</v>
      </c>
      <c r="M2061" t="n">
        <v>2</v>
      </c>
      <c r="N2061" t="n">
        <v>93.42</v>
      </c>
      <c r="O2061" t="n">
        <v>39036.55</v>
      </c>
      <c r="P2061" t="n">
        <v>102.31</v>
      </c>
      <c r="Q2061" t="n">
        <v>204.14</v>
      </c>
      <c r="R2061" t="n">
        <v>23.18</v>
      </c>
      <c r="S2061" t="n">
        <v>17.37</v>
      </c>
      <c r="T2061" t="n">
        <v>811.2</v>
      </c>
      <c r="U2061" t="n">
        <v>0.75</v>
      </c>
      <c r="V2061" t="n">
        <v>0.76</v>
      </c>
      <c r="W2061" t="n">
        <v>1.14</v>
      </c>
      <c r="X2061" t="n">
        <v>0.04</v>
      </c>
      <c r="Y2061" t="n">
        <v>1</v>
      </c>
      <c r="Z2061" t="n">
        <v>10</v>
      </c>
    </row>
    <row r="2062">
      <c r="A2062" t="n">
        <v>125</v>
      </c>
      <c r="B2062" t="n">
        <v>130</v>
      </c>
      <c r="C2062" t="inlineStr">
        <is>
          <t xml:space="preserve">CONCLUIDO	</t>
        </is>
      </c>
      <c r="D2062" t="n">
        <v>10.2699</v>
      </c>
      <c r="E2062" t="n">
        <v>9.74</v>
      </c>
      <c r="F2062" t="n">
        <v>6.74</v>
      </c>
      <c r="G2062" t="n">
        <v>101.05</v>
      </c>
      <c r="H2062" t="n">
        <v>1.82</v>
      </c>
      <c r="I2062" t="n">
        <v>4</v>
      </c>
      <c r="J2062" t="n">
        <v>315.17</v>
      </c>
      <c r="K2062" t="n">
        <v>59.19</v>
      </c>
      <c r="L2062" t="n">
        <v>32.25</v>
      </c>
      <c r="M2062" t="n">
        <v>2</v>
      </c>
      <c r="N2062" t="n">
        <v>93.72</v>
      </c>
      <c r="O2062" t="n">
        <v>39104.89</v>
      </c>
      <c r="P2062" t="n">
        <v>102.14</v>
      </c>
      <c r="Q2062" t="n">
        <v>204.14</v>
      </c>
      <c r="R2062" t="n">
        <v>23.23</v>
      </c>
      <c r="S2062" t="n">
        <v>17.37</v>
      </c>
      <c r="T2062" t="n">
        <v>838.62</v>
      </c>
      <c r="U2062" t="n">
        <v>0.75</v>
      </c>
      <c r="V2062" t="n">
        <v>0.76</v>
      </c>
      <c r="W2062" t="n">
        <v>1.14</v>
      </c>
      <c r="X2062" t="n">
        <v>0.05</v>
      </c>
      <c r="Y2062" t="n">
        <v>1</v>
      </c>
      <c r="Z2062" t="n">
        <v>10</v>
      </c>
    </row>
    <row r="2063">
      <c r="A2063" t="n">
        <v>126</v>
      </c>
      <c r="B2063" t="n">
        <v>130</v>
      </c>
      <c r="C2063" t="inlineStr">
        <is>
          <t xml:space="preserve">CONCLUIDO	</t>
        </is>
      </c>
      <c r="D2063" t="n">
        <v>10.2707</v>
      </c>
      <c r="E2063" t="n">
        <v>9.74</v>
      </c>
      <c r="F2063" t="n">
        <v>6.74</v>
      </c>
      <c r="G2063" t="n">
        <v>101.04</v>
      </c>
      <c r="H2063" t="n">
        <v>1.83</v>
      </c>
      <c r="I2063" t="n">
        <v>4</v>
      </c>
      <c r="J2063" t="n">
        <v>315.72</v>
      </c>
      <c r="K2063" t="n">
        <v>59.19</v>
      </c>
      <c r="L2063" t="n">
        <v>32.5</v>
      </c>
      <c r="M2063" t="n">
        <v>2</v>
      </c>
      <c r="N2063" t="n">
        <v>94.03</v>
      </c>
      <c r="O2063" t="n">
        <v>39173.37</v>
      </c>
      <c r="P2063" t="n">
        <v>102.05</v>
      </c>
      <c r="Q2063" t="n">
        <v>204.14</v>
      </c>
      <c r="R2063" t="n">
        <v>23.24</v>
      </c>
      <c r="S2063" t="n">
        <v>17.37</v>
      </c>
      <c r="T2063" t="n">
        <v>840.46</v>
      </c>
      <c r="U2063" t="n">
        <v>0.75</v>
      </c>
      <c r="V2063" t="n">
        <v>0.76</v>
      </c>
      <c r="W2063" t="n">
        <v>1.14</v>
      </c>
      <c r="X2063" t="n">
        <v>0.04</v>
      </c>
      <c r="Y2063" t="n">
        <v>1</v>
      </c>
      <c r="Z2063" t="n">
        <v>10</v>
      </c>
    </row>
    <row r="2064">
      <c r="A2064" t="n">
        <v>127</v>
      </c>
      <c r="B2064" t="n">
        <v>130</v>
      </c>
      <c r="C2064" t="inlineStr">
        <is>
          <t xml:space="preserve">CONCLUIDO	</t>
        </is>
      </c>
      <c r="D2064" t="n">
        <v>10.2658</v>
      </c>
      <c r="E2064" t="n">
        <v>9.74</v>
      </c>
      <c r="F2064" t="n">
        <v>6.74</v>
      </c>
      <c r="G2064" t="n">
        <v>101.11</v>
      </c>
      <c r="H2064" t="n">
        <v>1.84</v>
      </c>
      <c r="I2064" t="n">
        <v>4</v>
      </c>
      <c r="J2064" t="n">
        <v>316.28</v>
      </c>
      <c r="K2064" t="n">
        <v>59.19</v>
      </c>
      <c r="L2064" t="n">
        <v>32.75</v>
      </c>
      <c r="M2064" t="n">
        <v>2</v>
      </c>
      <c r="N2064" t="n">
        <v>94.33</v>
      </c>
      <c r="O2064" t="n">
        <v>39241.99</v>
      </c>
      <c r="P2064" t="n">
        <v>101.96</v>
      </c>
      <c r="Q2064" t="n">
        <v>204.14</v>
      </c>
      <c r="R2064" t="n">
        <v>23.3</v>
      </c>
      <c r="S2064" t="n">
        <v>17.37</v>
      </c>
      <c r="T2064" t="n">
        <v>870.52</v>
      </c>
      <c r="U2064" t="n">
        <v>0.75</v>
      </c>
      <c r="V2064" t="n">
        <v>0.76</v>
      </c>
      <c r="W2064" t="n">
        <v>1.14</v>
      </c>
      <c r="X2064" t="n">
        <v>0.05</v>
      </c>
      <c r="Y2064" t="n">
        <v>1</v>
      </c>
      <c r="Z2064" t="n">
        <v>10</v>
      </c>
    </row>
    <row r="2065">
      <c r="A2065" t="n">
        <v>128</v>
      </c>
      <c r="B2065" t="n">
        <v>130</v>
      </c>
      <c r="C2065" t="inlineStr">
        <is>
          <t xml:space="preserve">CONCLUIDO	</t>
        </is>
      </c>
      <c r="D2065" t="n">
        <v>10.264</v>
      </c>
      <c r="E2065" t="n">
        <v>9.74</v>
      </c>
      <c r="F2065" t="n">
        <v>6.74</v>
      </c>
      <c r="G2065" t="n">
        <v>101.13</v>
      </c>
      <c r="H2065" t="n">
        <v>1.86</v>
      </c>
      <c r="I2065" t="n">
        <v>4</v>
      </c>
      <c r="J2065" t="n">
        <v>316.84</v>
      </c>
      <c r="K2065" t="n">
        <v>59.19</v>
      </c>
      <c r="L2065" t="n">
        <v>33</v>
      </c>
      <c r="M2065" t="n">
        <v>2</v>
      </c>
      <c r="N2065" t="n">
        <v>94.64</v>
      </c>
      <c r="O2065" t="n">
        <v>39310.75</v>
      </c>
      <c r="P2065" t="n">
        <v>101.74</v>
      </c>
      <c r="Q2065" t="n">
        <v>204.14</v>
      </c>
      <c r="R2065" t="n">
        <v>23.4</v>
      </c>
      <c r="S2065" t="n">
        <v>17.37</v>
      </c>
      <c r="T2065" t="n">
        <v>922.46</v>
      </c>
      <c r="U2065" t="n">
        <v>0.74</v>
      </c>
      <c r="V2065" t="n">
        <v>0.76</v>
      </c>
      <c r="W2065" t="n">
        <v>1.14</v>
      </c>
      <c r="X2065" t="n">
        <v>0.05</v>
      </c>
      <c r="Y2065" t="n">
        <v>1</v>
      </c>
      <c r="Z2065" t="n">
        <v>10</v>
      </c>
    </row>
    <row r="2066">
      <c r="A2066" t="n">
        <v>129</v>
      </c>
      <c r="B2066" t="n">
        <v>130</v>
      </c>
      <c r="C2066" t="inlineStr">
        <is>
          <t xml:space="preserve">CONCLUIDO	</t>
        </is>
      </c>
      <c r="D2066" t="n">
        <v>10.2634</v>
      </c>
      <c r="E2066" t="n">
        <v>9.74</v>
      </c>
      <c r="F2066" t="n">
        <v>6.74</v>
      </c>
      <c r="G2066" t="n">
        <v>101.14</v>
      </c>
      <c r="H2066" t="n">
        <v>1.87</v>
      </c>
      <c r="I2066" t="n">
        <v>4</v>
      </c>
      <c r="J2066" t="n">
        <v>317.39</v>
      </c>
      <c r="K2066" t="n">
        <v>59.19</v>
      </c>
      <c r="L2066" t="n">
        <v>33.25</v>
      </c>
      <c r="M2066" t="n">
        <v>2</v>
      </c>
      <c r="N2066" t="n">
        <v>94.95</v>
      </c>
      <c r="O2066" t="n">
        <v>39379.65</v>
      </c>
      <c r="P2066" t="n">
        <v>101.56</v>
      </c>
      <c r="Q2066" t="n">
        <v>204.14</v>
      </c>
      <c r="R2066" t="n">
        <v>23.38</v>
      </c>
      <c r="S2066" t="n">
        <v>17.37</v>
      </c>
      <c r="T2066" t="n">
        <v>911.96</v>
      </c>
      <c r="U2066" t="n">
        <v>0.74</v>
      </c>
      <c r="V2066" t="n">
        <v>0.76</v>
      </c>
      <c r="W2066" t="n">
        <v>1.14</v>
      </c>
      <c r="X2066" t="n">
        <v>0.05</v>
      </c>
      <c r="Y2066" t="n">
        <v>1</v>
      </c>
      <c r="Z2066" t="n">
        <v>10</v>
      </c>
    </row>
    <row r="2067">
      <c r="A2067" t="n">
        <v>130</v>
      </c>
      <c r="B2067" t="n">
        <v>130</v>
      </c>
      <c r="C2067" t="inlineStr">
        <is>
          <t xml:space="preserve">CONCLUIDO	</t>
        </is>
      </c>
      <c r="D2067" t="n">
        <v>10.2696</v>
      </c>
      <c r="E2067" t="n">
        <v>9.74</v>
      </c>
      <c r="F2067" t="n">
        <v>6.74</v>
      </c>
      <c r="G2067" t="n">
        <v>101.05</v>
      </c>
      <c r="H2067" t="n">
        <v>1.88</v>
      </c>
      <c r="I2067" t="n">
        <v>4</v>
      </c>
      <c r="J2067" t="n">
        <v>317.95</v>
      </c>
      <c r="K2067" t="n">
        <v>59.19</v>
      </c>
      <c r="L2067" t="n">
        <v>33.5</v>
      </c>
      <c r="M2067" t="n">
        <v>2</v>
      </c>
      <c r="N2067" t="n">
        <v>95.26000000000001</v>
      </c>
      <c r="O2067" t="n">
        <v>39448.69</v>
      </c>
      <c r="P2067" t="n">
        <v>101.29</v>
      </c>
      <c r="Q2067" t="n">
        <v>204.15</v>
      </c>
      <c r="R2067" t="n">
        <v>23.26</v>
      </c>
      <c r="S2067" t="n">
        <v>17.37</v>
      </c>
      <c r="T2067" t="n">
        <v>854.13</v>
      </c>
      <c r="U2067" t="n">
        <v>0.75</v>
      </c>
      <c r="V2067" t="n">
        <v>0.76</v>
      </c>
      <c r="W2067" t="n">
        <v>1.14</v>
      </c>
      <c r="X2067" t="n">
        <v>0.05</v>
      </c>
      <c r="Y2067" t="n">
        <v>1</v>
      </c>
      <c r="Z2067" t="n">
        <v>10</v>
      </c>
    </row>
    <row r="2068">
      <c r="A2068" t="n">
        <v>131</v>
      </c>
      <c r="B2068" t="n">
        <v>130</v>
      </c>
      <c r="C2068" t="inlineStr">
        <is>
          <t xml:space="preserve">CONCLUIDO	</t>
        </is>
      </c>
      <c r="D2068" t="n">
        <v>10.2681</v>
      </c>
      <c r="E2068" t="n">
        <v>9.74</v>
      </c>
      <c r="F2068" t="n">
        <v>6.74</v>
      </c>
      <c r="G2068" t="n">
        <v>101.08</v>
      </c>
      <c r="H2068" t="n">
        <v>1.89</v>
      </c>
      <c r="I2068" t="n">
        <v>4</v>
      </c>
      <c r="J2068" t="n">
        <v>318.52</v>
      </c>
      <c r="K2068" t="n">
        <v>59.19</v>
      </c>
      <c r="L2068" t="n">
        <v>33.75</v>
      </c>
      <c r="M2068" t="n">
        <v>2</v>
      </c>
      <c r="N2068" t="n">
        <v>95.56999999999999</v>
      </c>
      <c r="O2068" t="n">
        <v>39517.87</v>
      </c>
      <c r="P2068" t="n">
        <v>101.1</v>
      </c>
      <c r="Q2068" t="n">
        <v>204.14</v>
      </c>
      <c r="R2068" t="n">
        <v>23.26</v>
      </c>
      <c r="S2068" t="n">
        <v>17.37</v>
      </c>
      <c r="T2068" t="n">
        <v>850.26</v>
      </c>
      <c r="U2068" t="n">
        <v>0.75</v>
      </c>
      <c r="V2068" t="n">
        <v>0.76</v>
      </c>
      <c r="W2068" t="n">
        <v>1.14</v>
      </c>
      <c r="X2068" t="n">
        <v>0.05</v>
      </c>
      <c r="Y2068" t="n">
        <v>1</v>
      </c>
      <c r="Z2068" t="n">
        <v>10</v>
      </c>
    </row>
    <row r="2069">
      <c r="A2069" t="n">
        <v>132</v>
      </c>
      <c r="B2069" t="n">
        <v>130</v>
      </c>
      <c r="C2069" t="inlineStr">
        <is>
          <t xml:space="preserve">CONCLUIDO	</t>
        </is>
      </c>
      <c r="D2069" t="n">
        <v>10.2669</v>
      </c>
      <c r="E2069" t="n">
        <v>9.74</v>
      </c>
      <c r="F2069" t="n">
        <v>6.74</v>
      </c>
      <c r="G2069" t="n">
        <v>101.09</v>
      </c>
      <c r="H2069" t="n">
        <v>1.9</v>
      </c>
      <c r="I2069" t="n">
        <v>4</v>
      </c>
      <c r="J2069" t="n">
        <v>319.08</v>
      </c>
      <c r="K2069" t="n">
        <v>59.19</v>
      </c>
      <c r="L2069" t="n">
        <v>34</v>
      </c>
      <c r="M2069" t="n">
        <v>2</v>
      </c>
      <c r="N2069" t="n">
        <v>95.88</v>
      </c>
      <c r="O2069" t="n">
        <v>39587.19</v>
      </c>
      <c r="P2069" t="n">
        <v>101.05</v>
      </c>
      <c r="Q2069" t="n">
        <v>204.14</v>
      </c>
      <c r="R2069" t="n">
        <v>23.32</v>
      </c>
      <c r="S2069" t="n">
        <v>17.37</v>
      </c>
      <c r="T2069" t="n">
        <v>881.5</v>
      </c>
      <c r="U2069" t="n">
        <v>0.75</v>
      </c>
      <c r="V2069" t="n">
        <v>0.76</v>
      </c>
      <c r="W2069" t="n">
        <v>1.14</v>
      </c>
      <c r="X2069" t="n">
        <v>0.05</v>
      </c>
      <c r="Y2069" t="n">
        <v>1</v>
      </c>
      <c r="Z2069" t="n">
        <v>10</v>
      </c>
    </row>
    <row r="2070">
      <c r="A2070" t="n">
        <v>133</v>
      </c>
      <c r="B2070" t="n">
        <v>130</v>
      </c>
      <c r="C2070" t="inlineStr">
        <is>
          <t xml:space="preserve">CONCLUIDO	</t>
        </is>
      </c>
      <c r="D2070" t="n">
        <v>10.2678</v>
      </c>
      <c r="E2070" t="n">
        <v>9.74</v>
      </c>
      <c r="F2070" t="n">
        <v>6.74</v>
      </c>
      <c r="G2070" t="n">
        <v>101.08</v>
      </c>
      <c r="H2070" t="n">
        <v>1.91</v>
      </c>
      <c r="I2070" t="n">
        <v>4</v>
      </c>
      <c r="J2070" t="n">
        <v>319.64</v>
      </c>
      <c r="K2070" t="n">
        <v>59.19</v>
      </c>
      <c r="L2070" t="n">
        <v>34.25</v>
      </c>
      <c r="M2070" t="n">
        <v>2</v>
      </c>
      <c r="N2070" t="n">
        <v>96.2</v>
      </c>
      <c r="O2070" t="n">
        <v>39656.65</v>
      </c>
      <c r="P2070" t="n">
        <v>100.9</v>
      </c>
      <c r="Q2070" t="n">
        <v>204.16</v>
      </c>
      <c r="R2070" t="n">
        <v>23.2</v>
      </c>
      <c r="S2070" t="n">
        <v>17.37</v>
      </c>
      <c r="T2070" t="n">
        <v>822.86</v>
      </c>
      <c r="U2070" t="n">
        <v>0.75</v>
      </c>
      <c r="V2070" t="n">
        <v>0.76</v>
      </c>
      <c r="W2070" t="n">
        <v>1.14</v>
      </c>
      <c r="X2070" t="n">
        <v>0.05</v>
      </c>
      <c r="Y2070" t="n">
        <v>1</v>
      </c>
      <c r="Z2070" t="n">
        <v>10</v>
      </c>
    </row>
    <row r="2071">
      <c r="A2071" t="n">
        <v>134</v>
      </c>
      <c r="B2071" t="n">
        <v>130</v>
      </c>
      <c r="C2071" t="inlineStr">
        <is>
          <t xml:space="preserve">CONCLUIDO	</t>
        </is>
      </c>
      <c r="D2071" t="n">
        <v>10.2678</v>
      </c>
      <c r="E2071" t="n">
        <v>9.74</v>
      </c>
      <c r="F2071" t="n">
        <v>6.74</v>
      </c>
      <c r="G2071" t="n">
        <v>101.08</v>
      </c>
      <c r="H2071" t="n">
        <v>1.92</v>
      </c>
      <c r="I2071" t="n">
        <v>4</v>
      </c>
      <c r="J2071" t="n">
        <v>320.21</v>
      </c>
      <c r="K2071" t="n">
        <v>59.19</v>
      </c>
      <c r="L2071" t="n">
        <v>34.5</v>
      </c>
      <c r="M2071" t="n">
        <v>2</v>
      </c>
      <c r="N2071" t="n">
        <v>96.51000000000001</v>
      </c>
      <c r="O2071" t="n">
        <v>39726.26</v>
      </c>
      <c r="P2071" t="n">
        <v>100.62</v>
      </c>
      <c r="Q2071" t="n">
        <v>204.14</v>
      </c>
      <c r="R2071" t="n">
        <v>23.31</v>
      </c>
      <c r="S2071" t="n">
        <v>17.37</v>
      </c>
      <c r="T2071" t="n">
        <v>875.9299999999999</v>
      </c>
      <c r="U2071" t="n">
        <v>0.75</v>
      </c>
      <c r="V2071" t="n">
        <v>0.76</v>
      </c>
      <c r="W2071" t="n">
        <v>1.14</v>
      </c>
      <c r="X2071" t="n">
        <v>0.05</v>
      </c>
      <c r="Y2071" t="n">
        <v>1</v>
      </c>
      <c r="Z2071" t="n">
        <v>10</v>
      </c>
    </row>
    <row r="2072">
      <c r="A2072" t="n">
        <v>135</v>
      </c>
      <c r="B2072" t="n">
        <v>130</v>
      </c>
      <c r="C2072" t="inlineStr">
        <is>
          <t xml:space="preserve">CONCLUIDO	</t>
        </is>
      </c>
      <c r="D2072" t="n">
        <v>10.2646</v>
      </c>
      <c r="E2072" t="n">
        <v>9.74</v>
      </c>
      <c r="F2072" t="n">
        <v>6.74</v>
      </c>
      <c r="G2072" t="n">
        <v>101.12</v>
      </c>
      <c r="H2072" t="n">
        <v>1.93</v>
      </c>
      <c r="I2072" t="n">
        <v>4</v>
      </c>
      <c r="J2072" t="n">
        <v>320.77</v>
      </c>
      <c r="K2072" t="n">
        <v>59.19</v>
      </c>
      <c r="L2072" t="n">
        <v>34.75</v>
      </c>
      <c r="M2072" t="n">
        <v>2</v>
      </c>
      <c r="N2072" t="n">
        <v>96.83</v>
      </c>
      <c r="O2072" t="n">
        <v>39796.01</v>
      </c>
      <c r="P2072" t="n">
        <v>100.41</v>
      </c>
      <c r="Q2072" t="n">
        <v>204.14</v>
      </c>
      <c r="R2072" t="n">
        <v>23.39</v>
      </c>
      <c r="S2072" t="n">
        <v>17.37</v>
      </c>
      <c r="T2072" t="n">
        <v>919.1900000000001</v>
      </c>
      <c r="U2072" t="n">
        <v>0.74</v>
      </c>
      <c r="V2072" t="n">
        <v>0.76</v>
      </c>
      <c r="W2072" t="n">
        <v>1.14</v>
      </c>
      <c r="X2072" t="n">
        <v>0.05</v>
      </c>
      <c r="Y2072" t="n">
        <v>1</v>
      </c>
      <c r="Z2072" t="n">
        <v>10</v>
      </c>
    </row>
    <row r="2073">
      <c r="A2073" t="n">
        <v>136</v>
      </c>
      <c r="B2073" t="n">
        <v>130</v>
      </c>
      <c r="C2073" t="inlineStr">
        <is>
          <t xml:space="preserve">CONCLUIDO	</t>
        </is>
      </c>
      <c r="D2073" t="n">
        <v>10.2608</v>
      </c>
      <c r="E2073" t="n">
        <v>9.75</v>
      </c>
      <c r="F2073" t="n">
        <v>6.75</v>
      </c>
      <c r="G2073" t="n">
        <v>101.18</v>
      </c>
      <c r="H2073" t="n">
        <v>1.94</v>
      </c>
      <c r="I2073" t="n">
        <v>4</v>
      </c>
      <c r="J2073" t="n">
        <v>321.34</v>
      </c>
      <c r="K2073" t="n">
        <v>59.19</v>
      </c>
      <c r="L2073" t="n">
        <v>35</v>
      </c>
      <c r="M2073" t="n">
        <v>2</v>
      </c>
      <c r="N2073" t="n">
        <v>97.14</v>
      </c>
      <c r="O2073" t="n">
        <v>39865.91</v>
      </c>
      <c r="P2073" t="n">
        <v>100.1</v>
      </c>
      <c r="Q2073" t="n">
        <v>204.14</v>
      </c>
      <c r="R2073" t="n">
        <v>23.42</v>
      </c>
      <c r="S2073" t="n">
        <v>17.37</v>
      </c>
      <c r="T2073" t="n">
        <v>931.39</v>
      </c>
      <c r="U2073" t="n">
        <v>0.74</v>
      </c>
      <c r="V2073" t="n">
        <v>0.76</v>
      </c>
      <c r="W2073" t="n">
        <v>1.15</v>
      </c>
      <c r="X2073" t="n">
        <v>0.05</v>
      </c>
      <c r="Y2073" t="n">
        <v>1</v>
      </c>
      <c r="Z2073" t="n">
        <v>10</v>
      </c>
    </row>
    <row r="2074">
      <c r="A2074" t="n">
        <v>137</v>
      </c>
      <c r="B2074" t="n">
        <v>130</v>
      </c>
      <c r="C2074" t="inlineStr">
        <is>
          <t xml:space="preserve">CONCLUIDO	</t>
        </is>
      </c>
      <c r="D2074" t="n">
        <v>10.2669</v>
      </c>
      <c r="E2074" t="n">
        <v>9.74</v>
      </c>
      <c r="F2074" t="n">
        <v>6.74</v>
      </c>
      <c r="G2074" t="n">
        <v>101.09</v>
      </c>
      <c r="H2074" t="n">
        <v>1.95</v>
      </c>
      <c r="I2074" t="n">
        <v>4</v>
      </c>
      <c r="J2074" t="n">
        <v>321.91</v>
      </c>
      <c r="K2074" t="n">
        <v>59.19</v>
      </c>
      <c r="L2074" t="n">
        <v>35.25</v>
      </c>
      <c r="M2074" t="n">
        <v>2</v>
      </c>
      <c r="N2074" t="n">
        <v>97.45999999999999</v>
      </c>
      <c r="O2074" t="n">
        <v>39935.96</v>
      </c>
      <c r="P2074" t="n">
        <v>99.81999999999999</v>
      </c>
      <c r="Q2074" t="n">
        <v>204.14</v>
      </c>
      <c r="R2074" t="n">
        <v>23.33</v>
      </c>
      <c r="S2074" t="n">
        <v>17.37</v>
      </c>
      <c r="T2074" t="n">
        <v>889.29</v>
      </c>
      <c r="U2074" t="n">
        <v>0.74</v>
      </c>
      <c r="V2074" t="n">
        <v>0.76</v>
      </c>
      <c r="W2074" t="n">
        <v>1.14</v>
      </c>
      <c r="X2074" t="n">
        <v>0.05</v>
      </c>
      <c r="Y2074" t="n">
        <v>1</v>
      </c>
      <c r="Z2074" t="n">
        <v>10</v>
      </c>
    </row>
    <row r="2075">
      <c r="A2075" t="n">
        <v>138</v>
      </c>
      <c r="B2075" t="n">
        <v>130</v>
      </c>
      <c r="C2075" t="inlineStr">
        <is>
          <t xml:space="preserve">CONCLUIDO	</t>
        </is>
      </c>
      <c r="D2075" t="n">
        <v>10.3439</v>
      </c>
      <c r="E2075" t="n">
        <v>9.67</v>
      </c>
      <c r="F2075" t="n">
        <v>6.72</v>
      </c>
      <c r="G2075" t="n">
        <v>134.32</v>
      </c>
      <c r="H2075" t="n">
        <v>1.96</v>
      </c>
      <c r="I2075" t="n">
        <v>3</v>
      </c>
      <c r="J2075" t="n">
        <v>322.47</v>
      </c>
      <c r="K2075" t="n">
        <v>59.19</v>
      </c>
      <c r="L2075" t="n">
        <v>35.5</v>
      </c>
      <c r="M2075" t="n">
        <v>1</v>
      </c>
      <c r="N2075" t="n">
        <v>97.78</v>
      </c>
      <c r="O2075" t="n">
        <v>40006.15</v>
      </c>
      <c r="P2075" t="n">
        <v>99.05</v>
      </c>
      <c r="Q2075" t="n">
        <v>204.14</v>
      </c>
      <c r="R2075" t="n">
        <v>22.58</v>
      </c>
      <c r="S2075" t="n">
        <v>17.37</v>
      </c>
      <c r="T2075" t="n">
        <v>516.29</v>
      </c>
      <c r="U2075" t="n">
        <v>0.77</v>
      </c>
      <c r="V2075" t="n">
        <v>0.76</v>
      </c>
      <c r="W2075" t="n">
        <v>1.14</v>
      </c>
      <c r="X2075" t="n">
        <v>0.02</v>
      </c>
      <c r="Y2075" t="n">
        <v>1</v>
      </c>
      <c r="Z2075" t="n">
        <v>10</v>
      </c>
    </row>
    <row r="2076">
      <c r="A2076" t="n">
        <v>139</v>
      </c>
      <c r="B2076" t="n">
        <v>130</v>
      </c>
      <c r="C2076" t="inlineStr">
        <is>
          <t xml:space="preserve">CONCLUIDO	</t>
        </is>
      </c>
      <c r="D2076" t="n">
        <v>10.3427</v>
      </c>
      <c r="E2076" t="n">
        <v>9.67</v>
      </c>
      <c r="F2076" t="n">
        <v>6.72</v>
      </c>
      <c r="G2076" t="n">
        <v>134.34</v>
      </c>
      <c r="H2076" t="n">
        <v>1.97</v>
      </c>
      <c r="I2076" t="n">
        <v>3</v>
      </c>
      <c r="J2076" t="n">
        <v>323.04</v>
      </c>
      <c r="K2076" t="n">
        <v>59.19</v>
      </c>
      <c r="L2076" t="n">
        <v>35.75</v>
      </c>
      <c r="M2076" t="n">
        <v>1</v>
      </c>
      <c r="N2076" t="n">
        <v>98.09999999999999</v>
      </c>
      <c r="O2076" t="n">
        <v>40076.49</v>
      </c>
      <c r="P2076" t="n">
        <v>99.34999999999999</v>
      </c>
      <c r="Q2076" t="n">
        <v>204.14</v>
      </c>
      <c r="R2076" t="n">
        <v>22.63</v>
      </c>
      <c r="S2076" t="n">
        <v>17.37</v>
      </c>
      <c r="T2076" t="n">
        <v>540.03</v>
      </c>
      <c r="U2076" t="n">
        <v>0.77</v>
      </c>
      <c r="V2076" t="n">
        <v>0.76</v>
      </c>
      <c r="W2076" t="n">
        <v>1.14</v>
      </c>
      <c r="X2076" t="n">
        <v>0.03</v>
      </c>
      <c r="Y2076" t="n">
        <v>1</v>
      </c>
      <c r="Z2076" t="n">
        <v>10</v>
      </c>
    </row>
    <row r="2077">
      <c r="A2077" t="n">
        <v>140</v>
      </c>
      <c r="B2077" t="n">
        <v>130</v>
      </c>
      <c r="C2077" t="inlineStr">
        <is>
          <t xml:space="preserve">CONCLUIDO	</t>
        </is>
      </c>
      <c r="D2077" t="n">
        <v>10.3425</v>
      </c>
      <c r="E2077" t="n">
        <v>9.67</v>
      </c>
      <c r="F2077" t="n">
        <v>6.72</v>
      </c>
      <c r="G2077" t="n">
        <v>134.34</v>
      </c>
      <c r="H2077" t="n">
        <v>1.98</v>
      </c>
      <c r="I2077" t="n">
        <v>3</v>
      </c>
      <c r="J2077" t="n">
        <v>323.62</v>
      </c>
      <c r="K2077" t="n">
        <v>59.19</v>
      </c>
      <c r="L2077" t="n">
        <v>36</v>
      </c>
      <c r="M2077" t="n">
        <v>1</v>
      </c>
      <c r="N2077" t="n">
        <v>98.42</v>
      </c>
      <c r="O2077" t="n">
        <v>40147.11</v>
      </c>
      <c r="P2077" t="n">
        <v>99.54000000000001</v>
      </c>
      <c r="Q2077" t="n">
        <v>204.14</v>
      </c>
      <c r="R2077" t="n">
        <v>22.64</v>
      </c>
      <c r="S2077" t="n">
        <v>17.37</v>
      </c>
      <c r="T2077" t="n">
        <v>546.2</v>
      </c>
      <c r="U2077" t="n">
        <v>0.77</v>
      </c>
      <c r="V2077" t="n">
        <v>0.76</v>
      </c>
      <c r="W2077" t="n">
        <v>1.14</v>
      </c>
      <c r="X2077" t="n">
        <v>0.03</v>
      </c>
      <c r="Y2077" t="n">
        <v>1</v>
      </c>
      <c r="Z2077" t="n">
        <v>10</v>
      </c>
    </row>
    <row r="2078">
      <c r="A2078" t="n">
        <v>141</v>
      </c>
      <c r="B2078" t="n">
        <v>130</v>
      </c>
      <c r="C2078" t="inlineStr">
        <is>
          <t xml:space="preserve">CONCLUIDO	</t>
        </is>
      </c>
      <c r="D2078" t="n">
        <v>10.3383</v>
      </c>
      <c r="E2078" t="n">
        <v>9.67</v>
      </c>
      <c r="F2078" t="n">
        <v>6.72</v>
      </c>
      <c r="G2078" t="n">
        <v>134.42</v>
      </c>
      <c r="H2078" t="n">
        <v>1.99</v>
      </c>
      <c r="I2078" t="n">
        <v>3</v>
      </c>
      <c r="J2078" t="n">
        <v>324.19</v>
      </c>
      <c r="K2078" t="n">
        <v>59.19</v>
      </c>
      <c r="L2078" t="n">
        <v>36.25</v>
      </c>
      <c r="M2078" t="n">
        <v>1</v>
      </c>
      <c r="N2078" t="n">
        <v>98.75</v>
      </c>
      <c r="O2078" t="n">
        <v>40217.75</v>
      </c>
      <c r="P2078" t="n">
        <v>99.8</v>
      </c>
      <c r="Q2078" t="n">
        <v>204.17</v>
      </c>
      <c r="R2078" t="n">
        <v>22.7</v>
      </c>
      <c r="S2078" t="n">
        <v>17.37</v>
      </c>
      <c r="T2078" t="n">
        <v>576.63</v>
      </c>
      <c r="U2078" t="n">
        <v>0.77</v>
      </c>
      <c r="V2078" t="n">
        <v>0.76</v>
      </c>
      <c r="W2078" t="n">
        <v>1.14</v>
      </c>
      <c r="X2078" t="n">
        <v>0.03</v>
      </c>
      <c r="Y2078" t="n">
        <v>1</v>
      </c>
      <c r="Z2078" t="n">
        <v>10</v>
      </c>
    </row>
    <row r="2079">
      <c r="A2079" t="n">
        <v>142</v>
      </c>
      <c r="B2079" t="n">
        <v>130</v>
      </c>
      <c r="C2079" t="inlineStr">
        <is>
          <t xml:space="preserve">CONCLUIDO	</t>
        </is>
      </c>
      <c r="D2079" t="n">
        <v>10.3404</v>
      </c>
      <c r="E2079" t="n">
        <v>9.67</v>
      </c>
      <c r="F2079" t="n">
        <v>6.72</v>
      </c>
      <c r="G2079" t="n">
        <v>134.38</v>
      </c>
      <c r="H2079" t="n">
        <v>2</v>
      </c>
      <c r="I2079" t="n">
        <v>3</v>
      </c>
      <c r="J2079" t="n">
        <v>324.76</v>
      </c>
      <c r="K2079" t="n">
        <v>59.19</v>
      </c>
      <c r="L2079" t="n">
        <v>36.5</v>
      </c>
      <c r="M2079" t="n">
        <v>1</v>
      </c>
      <c r="N2079" t="n">
        <v>99.06999999999999</v>
      </c>
      <c r="O2079" t="n">
        <v>40288.55</v>
      </c>
      <c r="P2079" t="n">
        <v>99.97</v>
      </c>
      <c r="Q2079" t="n">
        <v>204.14</v>
      </c>
      <c r="R2079" t="n">
        <v>22.66</v>
      </c>
      <c r="S2079" t="n">
        <v>17.37</v>
      </c>
      <c r="T2079" t="n">
        <v>555.61</v>
      </c>
      <c r="U2079" t="n">
        <v>0.77</v>
      </c>
      <c r="V2079" t="n">
        <v>0.76</v>
      </c>
      <c r="W2079" t="n">
        <v>1.14</v>
      </c>
      <c r="X2079" t="n">
        <v>0.03</v>
      </c>
      <c r="Y2079" t="n">
        <v>1</v>
      </c>
      <c r="Z2079" t="n">
        <v>10</v>
      </c>
    </row>
    <row r="2080">
      <c r="A2080" t="n">
        <v>143</v>
      </c>
      <c r="B2080" t="n">
        <v>130</v>
      </c>
      <c r="C2080" t="inlineStr">
        <is>
          <t xml:space="preserve">CONCLUIDO	</t>
        </is>
      </c>
      <c r="D2080" t="n">
        <v>10.3401</v>
      </c>
      <c r="E2080" t="n">
        <v>9.67</v>
      </c>
      <c r="F2080" t="n">
        <v>6.72</v>
      </c>
      <c r="G2080" t="n">
        <v>134.39</v>
      </c>
      <c r="H2080" t="n">
        <v>2.01</v>
      </c>
      <c r="I2080" t="n">
        <v>3</v>
      </c>
      <c r="J2080" t="n">
        <v>325.34</v>
      </c>
      <c r="K2080" t="n">
        <v>59.19</v>
      </c>
      <c r="L2080" t="n">
        <v>36.75</v>
      </c>
      <c r="M2080" t="n">
        <v>1</v>
      </c>
      <c r="N2080" t="n">
        <v>99.40000000000001</v>
      </c>
      <c r="O2080" t="n">
        <v>40359.5</v>
      </c>
      <c r="P2080" t="n">
        <v>100.09</v>
      </c>
      <c r="Q2080" t="n">
        <v>204.14</v>
      </c>
      <c r="R2080" t="n">
        <v>22.67</v>
      </c>
      <c r="S2080" t="n">
        <v>17.37</v>
      </c>
      <c r="T2080" t="n">
        <v>563.6799999999999</v>
      </c>
      <c r="U2080" t="n">
        <v>0.77</v>
      </c>
      <c r="V2080" t="n">
        <v>0.76</v>
      </c>
      <c r="W2080" t="n">
        <v>1.14</v>
      </c>
      <c r="X2080" t="n">
        <v>0.03</v>
      </c>
      <c r="Y2080" t="n">
        <v>1</v>
      </c>
      <c r="Z2080" t="n">
        <v>10</v>
      </c>
    </row>
    <row r="2081">
      <c r="A2081" t="n">
        <v>144</v>
      </c>
      <c r="B2081" t="n">
        <v>130</v>
      </c>
      <c r="C2081" t="inlineStr">
        <is>
          <t xml:space="preserve">CONCLUIDO	</t>
        </is>
      </c>
      <c r="D2081" t="n">
        <v>10.3425</v>
      </c>
      <c r="E2081" t="n">
        <v>9.67</v>
      </c>
      <c r="F2081" t="n">
        <v>6.72</v>
      </c>
      <c r="G2081" t="n">
        <v>134.34</v>
      </c>
      <c r="H2081" t="n">
        <v>2.02</v>
      </c>
      <c r="I2081" t="n">
        <v>3</v>
      </c>
      <c r="J2081" t="n">
        <v>325.92</v>
      </c>
      <c r="K2081" t="n">
        <v>59.19</v>
      </c>
      <c r="L2081" t="n">
        <v>37</v>
      </c>
      <c r="M2081" t="n">
        <v>1</v>
      </c>
      <c r="N2081" t="n">
        <v>99.72</v>
      </c>
      <c r="O2081" t="n">
        <v>40430.6</v>
      </c>
      <c r="P2081" t="n">
        <v>100.31</v>
      </c>
      <c r="Q2081" t="n">
        <v>204.14</v>
      </c>
      <c r="R2081" t="n">
        <v>22.6</v>
      </c>
      <c r="S2081" t="n">
        <v>17.37</v>
      </c>
      <c r="T2081" t="n">
        <v>529.62</v>
      </c>
      <c r="U2081" t="n">
        <v>0.77</v>
      </c>
      <c r="V2081" t="n">
        <v>0.76</v>
      </c>
      <c r="W2081" t="n">
        <v>1.14</v>
      </c>
      <c r="X2081" t="n">
        <v>0.03</v>
      </c>
      <c r="Y2081" t="n">
        <v>1</v>
      </c>
      <c r="Z2081" t="n">
        <v>10</v>
      </c>
    </row>
    <row r="2082">
      <c r="A2082" t="n">
        <v>145</v>
      </c>
      <c r="B2082" t="n">
        <v>130</v>
      </c>
      <c r="C2082" t="inlineStr">
        <is>
          <t xml:space="preserve">CONCLUIDO	</t>
        </is>
      </c>
      <c r="D2082" t="n">
        <v>10.341</v>
      </c>
      <c r="E2082" t="n">
        <v>9.67</v>
      </c>
      <c r="F2082" t="n">
        <v>6.72</v>
      </c>
      <c r="G2082" t="n">
        <v>134.37</v>
      </c>
      <c r="H2082" t="n">
        <v>2.03</v>
      </c>
      <c r="I2082" t="n">
        <v>3</v>
      </c>
      <c r="J2082" t="n">
        <v>326.49</v>
      </c>
      <c r="K2082" t="n">
        <v>59.19</v>
      </c>
      <c r="L2082" t="n">
        <v>37.25</v>
      </c>
      <c r="M2082" t="n">
        <v>1</v>
      </c>
      <c r="N2082" t="n">
        <v>100.05</v>
      </c>
      <c r="O2082" t="n">
        <v>40501.85</v>
      </c>
      <c r="P2082" t="n">
        <v>100.47</v>
      </c>
      <c r="Q2082" t="n">
        <v>204.15</v>
      </c>
      <c r="R2082" t="n">
        <v>22.61</v>
      </c>
      <c r="S2082" t="n">
        <v>17.37</v>
      </c>
      <c r="T2082" t="n">
        <v>533.17</v>
      </c>
      <c r="U2082" t="n">
        <v>0.77</v>
      </c>
      <c r="V2082" t="n">
        <v>0.76</v>
      </c>
      <c r="W2082" t="n">
        <v>1.14</v>
      </c>
      <c r="X2082" t="n">
        <v>0.03</v>
      </c>
      <c r="Y2082" t="n">
        <v>1</v>
      </c>
      <c r="Z2082" t="n">
        <v>10</v>
      </c>
    </row>
    <row r="2083">
      <c r="A2083" t="n">
        <v>146</v>
      </c>
      <c r="B2083" t="n">
        <v>130</v>
      </c>
      <c r="C2083" t="inlineStr">
        <is>
          <t xml:space="preserve">CONCLUIDO	</t>
        </is>
      </c>
      <c r="D2083" t="n">
        <v>10.3413</v>
      </c>
      <c r="E2083" t="n">
        <v>9.67</v>
      </c>
      <c r="F2083" t="n">
        <v>6.72</v>
      </c>
      <c r="G2083" t="n">
        <v>134.37</v>
      </c>
      <c r="H2083" t="n">
        <v>2.04</v>
      </c>
      <c r="I2083" t="n">
        <v>3</v>
      </c>
      <c r="J2083" t="n">
        <v>327.07</v>
      </c>
      <c r="K2083" t="n">
        <v>59.19</v>
      </c>
      <c r="L2083" t="n">
        <v>37.5</v>
      </c>
      <c r="M2083" t="n">
        <v>1</v>
      </c>
      <c r="N2083" t="n">
        <v>100.38</v>
      </c>
      <c r="O2083" t="n">
        <v>40573.27</v>
      </c>
      <c r="P2083" t="n">
        <v>100.54</v>
      </c>
      <c r="Q2083" t="n">
        <v>204.14</v>
      </c>
      <c r="R2083" t="n">
        <v>22.67</v>
      </c>
      <c r="S2083" t="n">
        <v>17.37</v>
      </c>
      <c r="T2083" t="n">
        <v>561.54</v>
      </c>
      <c r="U2083" t="n">
        <v>0.77</v>
      </c>
      <c r="V2083" t="n">
        <v>0.76</v>
      </c>
      <c r="W2083" t="n">
        <v>1.14</v>
      </c>
      <c r="X2083" t="n">
        <v>0.03</v>
      </c>
      <c r="Y2083" t="n">
        <v>1</v>
      </c>
      <c r="Z2083" t="n">
        <v>10</v>
      </c>
    </row>
    <row r="2084">
      <c r="A2084" t="n">
        <v>147</v>
      </c>
      <c r="B2084" t="n">
        <v>130</v>
      </c>
      <c r="C2084" t="inlineStr">
        <is>
          <t xml:space="preserve">CONCLUIDO	</t>
        </is>
      </c>
      <c r="D2084" t="n">
        <v>10.3383</v>
      </c>
      <c r="E2084" t="n">
        <v>9.67</v>
      </c>
      <c r="F2084" t="n">
        <v>6.72</v>
      </c>
      <c r="G2084" t="n">
        <v>134.42</v>
      </c>
      <c r="H2084" t="n">
        <v>2.05</v>
      </c>
      <c r="I2084" t="n">
        <v>3</v>
      </c>
      <c r="J2084" t="n">
        <v>327.65</v>
      </c>
      <c r="K2084" t="n">
        <v>59.19</v>
      </c>
      <c r="L2084" t="n">
        <v>37.75</v>
      </c>
      <c r="M2084" t="n">
        <v>1</v>
      </c>
      <c r="N2084" t="n">
        <v>100.71</v>
      </c>
      <c r="O2084" t="n">
        <v>40644.83</v>
      </c>
      <c r="P2084" t="n">
        <v>100.67</v>
      </c>
      <c r="Q2084" t="n">
        <v>204.14</v>
      </c>
      <c r="R2084" t="n">
        <v>22.75</v>
      </c>
      <c r="S2084" t="n">
        <v>17.37</v>
      </c>
      <c r="T2084" t="n">
        <v>601.34</v>
      </c>
      <c r="U2084" t="n">
        <v>0.76</v>
      </c>
      <c r="V2084" t="n">
        <v>0.76</v>
      </c>
      <c r="W2084" t="n">
        <v>1.14</v>
      </c>
      <c r="X2084" t="n">
        <v>0.03</v>
      </c>
      <c r="Y2084" t="n">
        <v>1</v>
      </c>
      <c r="Z2084" t="n">
        <v>10</v>
      </c>
    </row>
    <row r="2085">
      <c r="A2085" t="n">
        <v>148</v>
      </c>
      <c r="B2085" t="n">
        <v>130</v>
      </c>
      <c r="C2085" t="inlineStr">
        <is>
          <t xml:space="preserve">CONCLUIDO	</t>
        </is>
      </c>
      <c r="D2085" t="n">
        <v>10.3386</v>
      </c>
      <c r="E2085" t="n">
        <v>9.67</v>
      </c>
      <c r="F2085" t="n">
        <v>6.72</v>
      </c>
      <c r="G2085" t="n">
        <v>134.42</v>
      </c>
      <c r="H2085" t="n">
        <v>2.06</v>
      </c>
      <c r="I2085" t="n">
        <v>3</v>
      </c>
      <c r="J2085" t="n">
        <v>328.23</v>
      </c>
      <c r="K2085" t="n">
        <v>59.19</v>
      </c>
      <c r="L2085" t="n">
        <v>38</v>
      </c>
      <c r="M2085" t="n">
        <v>1</v>
      </c>
      <c r="N2085" t="n">
        <v>101.04</v>
      </c>
      <c r="O2085" t="n">
        <v>40716.56</v>
      </c>
      <c r="P2085" t="n">
        <v>100.69</v>
      </c>
      <c r="Q2085" t="n">
        <v>204.14</v>
      </c>
      <c r="R2085" t="n">
        <v>22.76</v>
      </c>
      <c r="S2085" t="n">
        <v>17.37</v>
      </c>
      <c r="T2085" t="n">
        <v>607.6900000000001</v>
      </c>
      <c r="U2085" t="n">
        <v>0.76</v>
      </c>
      <c r="V2085" t="n">
        <v>0.76</v>
      </c>
      <c r="W2085" t="n">
        <v>1.14</v>
      </c>
      <c r="X2085" t="n">
        <v>0.03</v>
      </c>
      <c r="Y2085" t="n">
        <v>1</v>
      </c>
      <c r="Z2085" t="n">
        <v>10</v>
      </c>
    </row>
    <row r="2086">
      <c r="A2086" t="n">
        <v>149</v>
      </c>
      <c r="B2086" t="n">
        <v>130</v>
      </c>
      <c r="C2086" t="inlineStr">
        <is>
          <t xml:space="preserve">CONCLUIDO	</t>
        </is>
      </c>
      <c r="D2086" t="n">
        <v>10.3407</v>
      </c>
      <c r="E2086" t="n">
        <v>9.67</v>
      </c>
      <c r="F2086" t="n">
        <v>6.72</v>
      </c>
      <c r="G2086" t="n">
        <v>134.38</v>
      </c>
      <c r="H2086" t="n">
        <v>2.07</v>
      </c>
      <c r="I2086" t="n">
        <v>3</v>
      </c>
      <c r="J2086" t="n">
        <v>328.82</v>
      </c>
      <c r="K2086" t="n">
        <v>59.19</v>
      </c>
      <c r="L2086" t="n">
        <v>38.25</v>
      </c>
      <c r="M2086" t="n">
        <v>1</v>
      </c>
      <c r="N2086" t="n">
        <v>101.37</v>
      </c>
      <c r="O2086" t="n">
        <v>40788.44</v>
      </c>
      <c r="P2086" t="n">
        <v>100.76</v>
      </c>
      <c r="Q2086" t="n">
        <v>204.14</v>
      </c>
      <c r="R2086" t="n">
        <v>22.69</v>
      </c>
      <c r="S2086" t="n">
        <v>17.37</v>
      </c>
      <c r="T2086" t="n">
        <v>570.9</v>
      </c>
      <c r="U2086" t="n">
        <v>0.77</v>
      </c>
      <c r="V2086" t="n">
        <v>0.76</v>
      </c>
      <c r="W2086" t="n">
        <v>1.14</v>
      </c>
      <c r="X2086" t="n">
        <v>0.03</v>
      </c>
      <c r="Y2086" t="n">
        <v>1</v>
      </c>
      <c r="Z2086" t="n">
        <v>10</v>
      </c>
    </row>
    <row r="2087">
      <c r="A2087" t="n">
        <v>150</v>
      </c>
      <c r="B2087" t="n">
        <v>130</v>
      </c>
      <c r="C2087" t="inlineStr">
        <is>
          <t xml:space="preserve">CONCLUIDO	</t>
        </is>
      </c>
      <c r="D2087" t="n">
        <v>10.3395</v>
      </c>
      <c r="E2087" t="n">
        <v>9.67</v>
      </c>
      <c r="F2087" t="n">
        <v>6.72</v>
      </c>
      <c r="G2087" t="n">
        <v>134.4</v>
      </c>
      <c r="H2087" t="n">
        <v>2.08</v>
      </c>
      <c r="I2087" t="n">
        <v>3</v>
      </c>
      <c r="J2087" t="n">
        <v>329.4</v>
      </c>
      <c r="K2087" t="n">
        <v>59.19</v>
      </c>
      <c r="L2087" t="n">
        <v>38.5</v>
      </c>
      <c r="M2087" t="n">
        <v>1</v>
      </c>
      <c r="N2087" t="n">
        <v>101.71</v>
      </c>
      <c r="O2087" t="n">
        <v>40860.49</v>
      </c>
      <c r="P2087" t="n">
        <v>100.84</v>
      </c>
      <c r="Q2087" t="n">
        <v>204.14</v>
      </c>
      <c r="R2087" t="n">
        <v>22.73</v>
      </c>
      <c r="S2087" t="n">
        <v>17.37</v>
      </c>
      <c r="T2087" t="n">
        <v>594.47</v>
      </c>
      <c r="U2087" t="n">
        <v>0.76</v>
      </c>
      <c r="V2087" t="n">
        <v>0.76</v>
      </c>
      <c r="W2087" t="n">
        <v>1.14</v>
      </c>
      <c r="X2087" t="n">
        <v>0.03</v>
      </c>
      <c r="Y2087" t="n">
        <v>1</v>
      </c>
      <c r="Z2087" t="n">
        <v>10</v>
      </c>
    </row>
    <row r="2088">
      <c r="A2088" t="n">
        <v>151</v>
      </c>
      <c r="B2088" t="n">
        <v>130</v>
      </c>
      <c r="C2088" t="inlineStr">
        <is>
          <t xml:space="preserve">CONCLUIDO	</t>
        </is>
      </c>
      <c r="D2088" t="n">
        <v>10.3386</v>
      </c>
      <c r="E2088" t="n">
        <v>9.67</v>
      </c>
      <c r="F2088" t="n">
        <v>6.72</v>
      </c>
      <c r="G2088" t="n">
        <v>134.42</v>
      </c>
      <c r="H2088" t="n">
        <v>2.09</v>
      </c>
      <c r="I2088" t="n">
        <v>3</v>
      </c>
      <c r="J2088" t="n">
        <v>329.99</v>
      </c>
      <c r="K2088" t="n">
        <v>59.19</v>
      </c>
      <c r="L2088" t="n">
        <v>38.75</v>
      </c>
      <c r="M2088" t="n">
        <v>1</v>
      </c>
      <c r="N2088" t="n">
        <v>102.04</v>
      </c>
      <c r="O2088" t="n">
        <v>40932.69</v>
      </c>
      <c r="P2088" t="n">
        <v>100.97</v>
      </c>
      <c r="Q2088" t="n">
        <v>204.14</v>
      </c>
      <c r="R2088" t="n">
        <v>22.75</v>
      </c>
      <c r="S2088" t="n">
        <v>17.37</v>
      </c>
      <c r="T2088" t="n">
        <v>603.29</v>
      </c>
      <c r="U2088" t="n">
        <v>0.76</v>
      </c>
      <c r="V2088" t="n">
        <v>0.76</v>
      </c>
      <c r="W2088" t="n">
        <v>1.14</v>
      </c>
      <c r="X2088" t="n">
        <v>0.03</v>
      </c>
      <c r="Y2088" t="n">
        <v>1</v>
      </c>
      <c r="Z2088" t="n">
        <v>10</v>
      </c>
    </row>
    <row r="2089">
      <c r="A2089" t="n">
        <v>152</v>
      </c>
      <c r="B2089" t="n">
        <v>130</v>
      </c>
      <c r="C2089" t="inlineStr">
        <is>
          <t xml:space="preserve">CONCLUIDO	</t>
        </is>
      </c>
      <c r="D2089" t="n">
        <v>10.3371</v>
      </c>
      <c r="E2089" t="n">
        <v>9.67</v>
      </c>
      <c r="F2089" t="n">
        <v>6.72</v>
      </c>
      <c r="G2089" t="n">
        <v>134.44</v>
      </c>
      <c r="H2089" t="n">
        <v>2.1</v>
      </c>
      <c r="I2089" t="n">
        <v>3</v>
      </c>
      <c r="J2089" t="n">
        <v>330.57</v>
      </c>
      <c r="K2089" t="n">
        <v>59.19</v>
      </c>
      <c r="L2089" t="n">
        <v>39</v>
      </c>
      <c r="M2089" t="n">
        <v>1</v>
      </c>
      <c r="N2089" t="n">
        <v>102.38</v>
      </c>
      <c r="O2089" t="n">
        <v>41005.06</v>
      </c>
      <c r="P2089" t="n">
        <v>101.01</v>
      </c>
      <c r="Q2089" t="n">
        <v>204.14</v>
      </c>
      <c r="R2089" t="n">
        <v>22.73</v>
      </c>
      <c r="S2089" t="n">
        <v>17.37</v>
      </c>
      <c r="T2089" t="n">
        <v>592.23</v>
      </c>
      <c r="U2089" t="n">
        <v>0.76</v>
      </c>
      <c r="V2089" t="n">
        <v>0.76</v>
      </c>
      <c r="W2089" t="n">
        <v>1.14</v>
      </c>
      <c r="X2089" t="n">
        <v>0.03</v>
      </c>
      <c r="Y2089" t="n">
        <v>1</v>
      </c>
      <c r="Z2089" t="n">
        <v>10</v>
      </c>
    </row>
    <row r="2090">
      <c r="A2090" t="n">
        <v>153</v>
      </c>
      <c r="B2090" t="n">
        <v>130</v>
      </c>
      <c r="C2090" t="inlineStr">
        <is>
          <t xml:space="preserve">CONCLUIDO	</t>
        </is>
      </c>
      <c r="D2090" t="n">
        <v>10.3365</v>
      </c>
      <c r="E2090" t="n">
        <v>9.67</v>
      </c>
      <c r="F2090" t="n">
        <v>6.72</v>
      </c>
      <c r="G2090" t="n">
        <v>134.46</v>
      </c>
      <c r="H2090" t="n">
        <v>2.11</v>
      </c>
      <c r="I2090" t="n">
        <v>3</v>
      </c>
      <c r="J2090" t="n">
        <v>331.16</v>
      </c>
      <c r="K2090" t="n">
        <v>59.19</v>
      </c>
      <c r="L2090" t="n">
        <v>39.25</v>
      </c>
      <c r="M2090" t="n">
        <v>1</v>
      </c>
      <c r="N2090" t="n">
        <v>102.72</v>
      </c>
      <c r="O2090" t="n">
        <v>41077.58</v>
      </c>
      <c r="P2090" t="n">
        <v>101.14</v>
      </c>
      <c r="Q2090" t="n">
        <v>204.14</v>
      </c>
      <c r="R2090" t="n">
        <v>22.81</v>
      </c>
      <c r="S2090" t="n">
        <v>17.37</v>
      </c>
      <c r="T2090" t="n">
        <v>631.1</v>
      </c>
      <c r="U2090" t="n">
        <v>0.76</v>
      </c>
      <c r="V2090" t="n">
        <v>0.76</v>
      </c>
      <c r="W2090" t="n">
        <v>1.14</v>
      </c>
      <c r="X2090" t="n">
        <v>0.03</v>
      </c>
      <c r="Y2090" t="n">
        <v>1</v>
      </c>
      <c r="Z2090" t="n">
        <v>10</v>
      </c>
    </row>
    <row r="2091">
      <c r="A2091" t="n">
        <v>154</v>
      </c>
      <c r="B2091" t="n">
        <v>130</v>
      </c>
      <c r="C2091" t="inlineStr">
        <is>
          <t xml:space="preserve">CONCLUIDO	</t>
        </is>
      </c>
      <c r="D2091" t="n">
        <v>10.3371</v>
      </c>
      <c r="E2091" t="n">
        <v>9.67</v>
      </c>
      <c r="F2091" t="n">
        <v>6.72</v>
      </c>
      <c r="G2091" t="n">
        <v>134.44</v>
      </c>
      <c r="H2091" t="n">
        <v>2.12</v>
      </c>
      <c r="I2091" t="n">
        <v>3</v>
      </c>
      <c r="J2091" t="n">
        <v>331.75</v>
      </c>
      <c r="K2091" t="n">
        <v>59.19</v>
      </c>
      <c r="L2091" t="n">
        <v>39.5</v>
      </c>
      <c r="M2091" t="n">
        <v>1</v>
      </c>
      <c r="N2091" t="n">
        <v>103.06</v>
      </c>
      <c r="O2091" t="n">
        <v>41150.28</v>
      </c>
      <c r="P2091" t="n">
        <v>101.18</v>
      </c>
      <c r="Q2091" t="n">
        <v>204.14</v>
      </c>
      <c r="R2091" t="n">
        <v>22.82</v>
      </c>
      <c r="S2091" t="n">
        <v>17.37</v>
      </c>
      <c r="T2091" t="n">
        <v>637.74</v>
      </c>
      <c r="U2091" t="n">
        <v>0.76</v>
      </c>
      <c r="V2091" t="n">
        <v>0.76</v>
      </c>
      <c r="W2091" t="n">
        <v>1.14</v>
      </c>
      <c r="X2091" t="n">
        <v>0.03</v>
      </c>
      <c r="Y2091" t="n">
        <v>1</v>
      </c>
      <c r="Z2091" t="n">
        <v>10</v>
      </c>
    </row>
    <row r="2092">
      <c r="A2092" t="n">
        <v>155</v>
      </c>
      <c r="B2092" t="n">
        <v>130</v>
      </c>
      <c r="C2092" t="inlineStr">
        <is>
          <t xml:space="preserve">CONCLUIDO	</t>
        </is>
      </c>
      <c r="D2092" t="n">
        <v>10.3389</v>
      </c>
      <c r="E2092" t="n">
        <v>9.67</v>
      </c>
      <c r="F2092" t="n">
        <v>6.72</v>
      </c>
      <c r="G2092" t="n">
        <v>134.41</v>
      </c>
      <c r="H2092" t="n">
        <v>2.13</v>
      </c>
      <c r="I2092" t="n">
        <v>3</v>
      </c>
      <c r="J2092" t="n">
        <v>332.34</v>
      </c>
      <c r="K2092" t="n">
        <v>59.19</v>
      </c>
      <c r="L2092" t="n">
        <v>39.75</v>
      </c>
      <c r="M2092" t="n">
        <v>1</v>
      </c>
      <c r="N2092" t="n">
        <v>103.4</v>
      </c>
      <c r="O2092" t="n">
        <v>41223.13</v>
      </c>
      <c r="P2092" t="n">
        <v>101.19</v>
      </c>
      <c r="Q2092" t="n">
        <v>204.14</v>
      </c>
      <c r="R2092" t="n">
        <v>22.74</v>
      </c>
      <c r="S2092" t="n">
        <v>17.37</v>
      </c>
      <c r="T2092" t="n">
        <v>599.21</v>
      </c>
      <c r="U2092" t="n">
        <v>0.76</v>
      </c>
      <c r="V2092" t="n">
        <v>0.76</v>
      </c>
      <c r="W2092" t="n">
        <v>1.14</v>
      </c>
      <c r="X2092" t="n">
        <v>0.03</v>
      </c>
      <c r="Y2092" t="n">
        <v>1</v>
      </c>
      <c r="Z2092" t="n">
        <v>10</v>
      </c>
    </row>
    <row r="2093">
      <c r="A2093" t="n">
        <v>156</v>
      </c>
      <c r="B2093" t="n">
        <v>130</v>
      </c>
      <c r="C2093" t="inlineStr">
        <is>
          <t xml:space="preserve">CONCLUIDO	</t>
        </is>
      </c>
      <c r="D2093" t="n">
        <v>10.338</v>
      </c>
      <c r="E2093" t="n">
        <v>9.67</v>
      </c>
      <c r="F2093" t="n">
        <v>6.72</v>
      </c>
      <c r="G2093" t="n">
        <v>134.43</v>
      </c>
      <c r="H2093" t="n">
        <v>2.14</v>
      </c>
      <c r="I2093" t="n">
        <v>3</v>
      </c>
      <c r="J2093" t="n">
        <v>332.93</v>
      </c>
      <c r="K2093" t="n">
        <v>59.19</v>
      </c>
      <c r="L2093" t="n">
        <v>40</v>
      </c>
      <c r="M2093" t="n">
        <v>1</v>
      </c>
      <c r="N2093" t="n">
        <v>103.74</v>
      </c>
      <c r="O2093" t="n">
        <v>41296.16</v>
      </c>
      <c r="P2093" t="n">
        <v>101.3</v>
      </c>
      <c r="Q2093" t="n">
        <v>204.15</v>
      </c>
      <c r="R2093" t="n">
        <v>22.77</v>
      </c>
      <c r="S2093" t="n">
        <v>17.37</v>
      </c>
      <c r="T2093" t="n">
        <v>610.62</v>
      </c>
      <c r="U2093" t="n">
        <v>0.76</v>
      </c>
      <c r="V2093" t="n">
        <v>0.76</v>
      </c>
      <c r="W2093" t="n">
        <v>1.14</v>
      </c>
      <c r="X2093" t="n">
        <v>0.03</v>
      </c>
      <c r="Y2093" t="n">
        <v>1</v>
      </c>
      <c r="Z2093" t="n">
        <v>10</v>
      </c>
    </row>
    <row r="2094">
      <c r="A2094" t="n">
        <v>0</v>
      </c>
      <c r="B2094" t="n">
        <v>75</v>
      </c>
      <c r="C2094" t="inlineStr">
        <is>
          <t xml:space="preserve">CONCLUIDO	</t>
        </is>
      </c>
      <c r="D2094" t="n">
        <v>7.984</v>
      </c>
      <c r="E2094" t="n">
        <v>12.52</v>
      </c>
      <c r="F2094" t="n">
        <v>8.109999999999999</v>
      </c>
      <c r="G2094" t="n">
        <v>6.95</v>
      </c>
      <c r="H2094" t="n">
        <v>0.12</v>
      </c>
      <c r="I2094" t="n">
        <v>70</v>
      </c>
      <c r="J2094" t="n">
        <v>150.44</v>
      </c>
      <c r="K2094" t="n">
        <v>49.1</v>
      </c>
      <c r="L2094" t="n">
        <v>1</v>
      </c>
      <c r="M2094" t="n">
        <v>68</v>
      </c>
      <c r="N2094" t="n">
        <v>25.34</v>
      </c>
      <c r="O2094" t="n">
        <v>18787.76</v>
      </c>
      <c r="P2094" t="n">
        <v>95.81</v>
      </c>
      <c r="Q2094" t="n">
        <v>204.18</v>
      </c>
      <c r="R2094" t="n">
        <v>65.91</v>
      </c>
      <c r="S2094" t="n">
        <v>17.37</v>
      </c>
      <c r="T2094" t="n">
        <v>21848.44</v>
      </c>
      <c r="U2094" t="n">
        <v>0.26</v>
      </c>
      <c r="V2094" t="n">
        <v>0.63</v>
      </c>
      <c r="W2094" t="n">
        <v>1.25</v>
      </c>
      <c r="X2094" t="n">
        <v>1.42</v>
      </c>
      <c r="Y2094" t="n">
        <v>1</v>
      </c>
      <c r="Z2094" t="n">
        <v>10</v>
      </c>
    </row>
    <row r="2095">
      <c r="A2095" t="n">
        <v>1</v>
      </c>
      <c r="B2095" t="n">
        <v>75</v>
      </c>
      <c r="C2095" t="inlineStr">
        <is>
          <t xml:space="preserve">CONCLUIDO	</t>
        </is>
      </c>
      <c r="D2095" t="n">
        <v>8.5403</v>
      </c>
      <c r="E2095" t="n">
        <v>11.71</v>
      </c>
      <c r="F2095" t="n">
        <v>7.78</v>
      </c>
      <c r="G2095" t="n">
        <v>8.65</v>
      </c>
      <c r="H2095" t="n">
        <v>0.15</v>
      </c>
      <c r="I2095" t="n">
        <v>54</v>
      </c>
      <c r="J2095" t="n">
        <v>150.78</v>
      </c>
      <c r="K2095" t="n">
        <v>49.1</v>
      </c>
      <c r="L2095" t="n">
        <v>1.25</v>
      </c>
      <c r="M2095" t="n">
        <v>52</v>
      </c>
      <c r="N2095" t="n">
        <v>25.44</v>
      </c>
      <c r="O2095" t="n">
        <v>18830.65</v>
      </c>
      <c r="P2095" t="n">
        <v>91.69</v>
      </c>
      <c r="Q2095" t="n">
        <v>204.19</v>
      </c>
      <c r="R2095" t="n">
        <v>55.48</v>
      </c>
      <c r="S2095" t="n">
        <v>17.37</v>
      </c>
      <c r="T2095" t="n">
        <v>16711.79</v>
      </c>
      <c r="U2095" t="n">
        <v>0.31</v>
      </c>
      <c r="V2095" t="n">
        <v>0.66</v>
      </c>
      <c r="W2095" t="n">
        <v>1.23</v>
      </c>
      <c r="X2095" t="n">
        <v>1.09</v>
      </c>
      <c r="Y2095" t="n">
        <v>1</v>
      </c>
      <c r="Z2095" t="n">
        <v>10</v>
      </c>
    </row>
    <row r="2096">
      <c r="A2096" t="n">
        <v>2</v>
      </c>
      <c r="B2096" t="n">
        <v>75</v>
      </c>
      <c r="C2096" t="inlineStr">
        <is>
          <t xml:space="preserve">CONCLUIDO	</t>
        </is>
      </c>
      <c r="D2096" t="n">
        <v>8.9383</v>
      </c>
      <c r="E2096" t="n">
        <v>11.19</v>
      </c>
      <c r="F2096" t="n">
        <v>7.57</v>
      </c>
      <c r="G2096" t="n">
        <v>10.32</v>
      </c>
      <c r="H2096" t="n">
        <v>0.18</v>
      </c>
      <c r="I2096" t="n">
        <v>44</v>
      </c>
      <c r="J2096" t="n">
        <v>151.13</v>
      </c>
      <c r="K2096" t="n">
        <v>49.1</v>
      </c>
      <c r="L2096" t="n">
        <v>1.5</v>
      </c>
      <c r="M2096" t="n">
        <v>42</v>
      </c>
      <c r="N2096" t="n">
        <v>25.54</v>
      </c>
      <c r="O2096" t="n">
        <v>18873.58</v>
      </c>
      <c r="P2096" t="n">
        <v>88.93000000000001</v>
      </c>
      <c r="Q2096" t="n">
        <v>204.26</v>
      </c>
      <c r="R2096" t="n">
        <v>49.05</v>
      </c>
      <c r="S2096" t="n">
        <v>17.37</v>
      </c>
      <c r="T2096" t="n">
        <v>13548</v>
      </c>
      <c r="U2096" t="n">
        <v>0.35</v>
      </c>
      <c r="V2096" t="n">
        <v>0.68</v>
      </c>
      <c r="W2096" t="n">
        <v>1.21</v>
      </c>
      <c r="X2096" t="n">
        <v>0.87</v>
      </c>
      <c r="Y2096" t="n">
        <v>1</v>
      </c>
      <c r="Z2096" t="n">
        <v>10</v>
      </c>
    </row>
    <row r="2097">
      <c r="A2097" t="n">
        <v>3</v>
      </c>
      <c r="B2097" t="n">
        <v>75</v>
      </c>
      <c r="C2097" t="inlineStr">
        <is>
          <t xml:space="preserve">CONCLUIDO	</t>
        </is>
      </c>
      <c r="D2097" t="n">
        <v>9.2445</v>
      </c>
      <c r="E2097" t="n">
        <v>10.82</v>
      </c>
      <c r="F2097" t="n">
        <v>7.41</v>
      </c>
      <c r="G2097" t="n">
        <v>12.02</v>
      </c>
      <c r="H2097" t="n">
        <v>0.2</v>
      </c>
      <c r="I2097" t="n">
        <v>37</v>
      </c>
      <c r="J2097" t="n">
        <v>151.48</v>
      </c>
      <c r="K2097" t="n">
        <v>49.1</v>
      </c>
      <c r="L2097" t="n">
        <v>1.75</v>
      </c>
      <c r="M2097" t="n">
        <v>35</v>
      </c>
      <c r="N2097" t="n">
        <v>25.64</v>
      </c>
      <c r="O2097" t="n">
        <v>18916.54</v>
      </c>
      <c r="P2097" t="n">
        <v>86.84999999999999</v>
      </c>
      <c r="Q2097" t="n">
        <v>204.17</v>
      </c>
      <c r="R2097" t="n">
        <v>44.38</v>
      </c>
      <c r="S2097" t="n">
        <v>17.37</v>
      </c>
      <c r="T2097" t="n">
        <v>11248.04</v>
      </c>
      <c r="U2097" t="n">
        <v>0.39</v>
      </c>
      <c r="V2097" t="n">
        <v>0.6899999999999999</v>
      </c>
      <c r="W2097" t="n">
        <v>1.19</v>
      </c>
      <c r="X2097" t="n">
        <v>0.72</v>
      </c>
      <c r="Y2097" t="n">
        <v>1</v>
      </c>
      <c r="Z2097" t="n">
        <v>10</v>
      </c>
    </row>
    <row r="2098">
      <c r="A2098" t="n">
        <v>4</v>
      </c>
      <c r="B2098" t="n">
        <v>75</v>
      </c>
      <c r="C2098" t="inlineStr">
        <is>
          <t xml:space="preserve">CONCLUIDO	</t>
        </is>
      </c>
      <c r="D2098" t="n">
        <v>9.456799999999999</v>
      </c>
      <c r="E2098" t="n">
        <v>10.57</v>
      </c>
      <c r="F2098" t="n">
        <v>7.32</v>
      </c>
      <c r="G2098" t="n">
        <v>13.73</v>
      </c>
      <c r="H2098" t="n">
        <v>0.23</v>
      </c>
      <c r="I2098" t="n">
        <v>32</v>
      </c>
      <c r="J2098" t="n">
        <v>151.83</v>
      </c>
      <c r="K2098" t="n">
        <v>49.1</v>
      </c>
      <c r="L2098" t="n">
        <v>2</v>
      </c>
      <c r="M2098" t="n">
        <v>30</v>
      </c>
      <c r="N2098" t="n">
        <v>25.73</v>
      </c>
      <c r="O2098" t="n">
        <v>18959.54</v>
      </c>
      <c r="P2098" t="n">
        <v>85.56</v>
      </c>
      <c r="Q2098" t="n">
        <v>204.22</v>
      </c>
      <c r="R2098" t="n">
        <v>41.35</v>
      </c>
      <c r="S2098" t="n">
        <v>17.37</v>
      </c>
      <c r="T2098" t="n">
        <v>9756.07</v>
      </c>
      <c r="U2098" t="n">
        <v>0.42</v>
      </c>
      <c r="V2098" t="n">
        <v>0.7</v>
      </c>
      <c r="W2098" t="n">
        <v>1.19</v>
      </c>
      <c r="X2098" t="n">
        <v>0.63</v>
      </c>
      <c r="Y2098" t="n">
        <v>1</v>
      </c>
      <c r="Z2098" t="n">
        <v>10</v>
      </c>
    </row>
    <row r="2099">
      <c r="A2099" t="n">
        <v>5</v>
      </c>
      <c r="B2099" t="n">
        <v>75</v>
      </c>
      <c r="C2099" t="inlineStr">
        <is>
          <t xml:space="preserve">CONCLUIDO	</t>
        </is>
      </c>
      <c r="D2099" t="n">
        <v>9.6502</v>
      </c>
      <c r="E2099" t="n">
        <v>10.36</v>
      </c>
      <c r="F2099" t="n">
        <v>7.23</v>
      </c>
      <c r="G2099" t="n">
        <v>15.49</v>
      </c>
      <c r="H2099" t="n">
        <v>0.26</v>
      </c>
      <c r="I2099" t="n">
        <v>28</v>
      </c>
      <c r="J2099" t="n">
        <v>152.18</v>
      </c>
      <c r="K2099" t="n">
        <v>49.1</v>
      </c>
      <c r="L2099" t="n">
        <v>2.25</v>
      </c>
      <c r="M2099" t="n">
        <v>26</v>
      </c>
      <c r="N2099" t="n">
        <v>25.83</v>
      </c>
      <c r="O2099" t="n">
        <v>19002.56</v>
      </c>
      <c r="P2099" t="n">
        <v>84.25</v>
      </c>
      <c r="Q2099" t="n">
        <v>204.14</v>
      </c>
      <c r="R2099" t="n">
        <v>38.67</v>
      </c>
      <c r="S2099" t="n">
        <v>17.37</v>
      </c>
      <c r="T2099" t="n">
        <v>8436.73</v>
      </c>
      <c r="U2099" t="n">
        <v>0.45</v>
      </c>
      <c r="V2099" t="n">
        <v>0.71</v>
      </c>
      <c r="W2099" t="n">
        <v>1.18</v>
      </c>
      <c r="X2099" t="n">
        <v>0.54</v>
      </c>
      <c r="Y2099" t="n">
        <v>1</v>
      </c>
      <c r="Z2099" t="n">
        <v>10</v>
      </c>
    </row>
    <row r="2100">
      <c r="A2100" t="n">
        <v>6</v>
      </c>
      <c r="B2100" t="n">
        <v>75</v>
      </c>
      <c r="C2100" t="inlineStr">
        <is>
          <t xml:space="preserve">CONCLUIDO	</t>
        </is>
      </c>
      <c r="D2100" t="n">
        <v>9.7874</v>
      </c>
      <c r="E2100" t="n">
        <v>10.22</v>
      </c>
      <c r="F2100" t="n">
        <v>7.18</v>
      </c>
      <c r="G2100" t="n">
        <v>17.22</v>
      </c>
      <c r="H2100" t="n">
        <v>0.29</v>
      </c>
      <c r="I2100" t="n">
        <v>25</v>
      </c>
      <c r="J2100" t="n">
        <v>152.53</v>
      </c>
      <c r="K2100" t="n">
        <v>49.1</v>
      </c>
      <c r="L2100" t="n">
        <v>2.5</v>
      </c>
      <c r="M2100" t="n">
        <v>23</v>
      </c>
      <c r="N2100" t="n">
        <v>25.93</v>
      </c>
      <c r="O2100" t="n">
        <v>19045.63</v>
      </c>
      <c r="P2100" t="n">
        <v>83.43000000000001</v>
      </c>
      <c r="Q2100" t="n">
        <v>204.22</v>
      </c>
      <c r="R2100" t="n">
        <v>36.88</v>
      </c>
      <c r="S2100" t="n">
        <v>17.37</v>
      </c>
      <c r="T2100" t="n">
        <v>7558.1</v>
      </c>
      <c r="U2100" t="n">
        <v>0.47</v>
      </c>
      <c r="V2100" t="n">
        <v>0.71</v>
      </c>
      <c r="W2100" t="n">
        <v>1.18</v>
      </c>
      <c r="X2100" t="n">
        <v>0.48</v>
      </c>
      <c r="Y2100" t="n">
        <v>1</v>
      </c>
      <c r="Z2100" t="n">
        <v>10</v>
      </c>
    </row>
    <row r="2101">
      <c r="A2101" t="n">
        <v>7</v>
      </c>
      <c r="B2101" t="n">
        <v>75</v>
      </c>
      <c r="C2101" t="inlineStr">
        <is>
          <t xml:space="preserve">CONCLUIDO	</t>
        </is>
      </c>
      <c r="D2101" t="n">
        <v>9.8825</v>
      </c>
      <c r="E2101" t="n">
        <v>10.12</v>
      </c>
      <c r="F2101" t="n">
        <v>7.14</v>
      </c>
      <c r="G2101" t="n">
        <v>18.63</v>
      </c>
      <c r="H2101" t="n">
        <v>0.32</v>
      </c>
      <c r="I2101" t="n">
        <v>23</v>
      </c>
      <c r="J2101" t="n">
        <v>152.88</v>
      </c>
      <c r="K2101" t="n">
        <v>49.1</v>
      </c>
      <c r="L2101" t="n">
        <v>2.75</v>
      </c>
      <c r="M2101" t="n">
        <v>21</v>
      </c>
      <c r="N2101" t="n">
        <v>26.03</v>
      </c>
      <c r="O2101" t="n">
        <v>19088.72</v>
      </c>
      <c r="P2101" t="n">
        <v>82.86</v>
      </c>
      <c r="Q2101" t="n">
        <v>204.14</v>
      </c>
      <c r="R2101" t="n">
        <v>35.66</v>
      </c>
      <c r="S2101" t="n">
        <v>17.37</v>
      </c>
      <c r="T2101" t="n">
        <v>6956.19</v>
      </c>
      <c r="U2101" t="n">
        <v>0.49</v>
      </c>
      <c r="V2101" t="n">
        <v>0.72</v>
      </c>
      <c r="W2101" t="n">
        <v>1.18</v>
      </c>
      <c r="X2101" t="n">
        <v>0.45</v>
      </c>
      <c r="Y2101" t="n">
        <v>1</v>
      </c>
      <c r="Z2101" t="n">
        <v>10</v>
      </c>
    </row>
    <row r="2102">
      <c r="A2102" t="n">
        <v>8</v>
      </c>
      <c r="B2102" t="n">
        <v>75</v>
      </c>
      <c r="C2102" t="inlineStr">
        <is>
          <t xml:space="preserve">CONCLUIDO	</t>
        </is>
      </c>
      <c r="D2102" t="n">
        <v>9.9872</v>
      </c>
      <c r="E2102" t="n">
        <v>10.01</v>
      </c>
      <c r="F2102" t="n">
        <v>7.09</v>
      </c>
      <c r="G2102" t="n">
        <v>20.27</v>
      </c>
      <c r="H2102" t="n">
        <v>0.35</v>
      </c>
      <c r="I2102" t="n">
        <v>21</v>
      </c>
      <c r="J2102" t="n">
        <v>153.23</v>
      </c>
      <c r="K2102" t="n">
        <v>49.1</v>
      </c>
      <c r="L2102" t="n">
        <v>3</v>
      </c>
      <c r="M2102" t="n">
        <v>19</v>
      </c>
      <c r="N2102" t="n">
        <v>26.13</v>
      </c>
      <c r="O2102" t="n">
        <v>19131.85</v>
      </c>
      <c r="P2102" t="n">
        <v>82.03</v>
      </c>
      <c r="Q2102" t="n">
        <v>204.15</v>
      </c>
      <c r="R2102" t="n">
        <v>34.32</v>
      </c>
      <c r="S2102" t="n">
        <v>17.37</v>
      </c>
      <c r="T2102" t="n">
        <v>6298.23</v>
      </c>
      <c r="U2102" t="n">
        <v>0.51</v>
      </c>
      <c r="V2102" t="n">
        <v>0.72</v>
      </c>
      <c r="W2102" t="n">
        <v>1.17</v>
      </c>
      <c r="X2102" t="n">
        <v>0.4</v>
      </c>
      <c r="Y2102" t="n">
        <v>1</v>
      </c>
      <c r="Z2102" t="n">
        <v>10</v>
      </c>
    </row>
    <row r="2103">
      <c r="A2103" t="n">
        <v>9</v>
      </c>
      <c r="B2103" t="n">
        <v>75</v>
      </c>
      <c r="C2103" t="inlineStr">
        <is>
          <t xml:space="preserve">CONCLUIDO	</t>
        </is>
      </c>
      <c r="D2103" t="n">
        <v>10.0911</v>
      </c>
      <c r="E2103" t="n">
        <v>9.91</v>
      </c>
      <c r="F2103" t="n">
        <v>7.05</v>
      </c>
      <c r="G2103" t="n">
        <v>22.27</v>
      </c>
      <c r="H2103" t="n">
        <v>0.37</v>
      </c>
      <c r="I2103" t="n">
        <v>19</v>
      </c>
      <c r="J2103" t="n">
        <v>153.58</v>
      </c>
      <c r="K2103" t="n">
        <v>49.1</v>
      </c>
      <c r="L2103" t="n">
        <v>3.25</v>
      </c>
      <c r="M2103" t="n">
        <v>17</v>
      </c>
      <c r="N2103" t="n">
        <v>26.23</v>
      </c>
      <c r="O2103" t="n">
        <v>19175.02</v>
      </c>
      <c r="P2103" t="n">
        <v>81.26000000000001</v>
      </c>
      <c r="Q2103" t="n">
        <v>204.16</v>
      </c>
      <c r="R2103" t="n">
        <v>32.93</v>
      </c>
      <c r="S2103" t="n">
        <v>17.37</v>
      </c>
      <c r="T2103" t="n">
        <v>5614.25</v>
      </c>
      <c r="U2103" t="n">
        <v>0.53</v>
      </c>
      <c r="V2103" t="n">
        <v>0.72</v>
      </c>
      <c r="W2103" t="n">
        <v>1.17</v>
      </c>
      <c r="X2103" t="n">
        <v>0.36</v>
      </c>
      <c r="Y2103" t="n">
        <v>1</v>
      </c>
      <c r="Z2103" t="n">
        <v>10</v>
      </c>
    </row>
    <row r="2104">
      <c r="A2104" t="n">
        <v>10</v>
      </c>
      <c r="B2104" t="n">
        <v>75</v>
      </c>
      <c r="C2104" t="inlineStr">
        <is>
          <t xml:space="preserve">CONCLUIDO	</t>
        </is>
      </c>
      <c r="D2104" t="n">
        <v>10.1566</v>
      </c>
      <c r="E2104" t="n">
        <v>9.85</v>
      </c>
      <c r="F2104" t="n">
        <v>7.02</v>
      </c>
      <c r="G2104" t="n">
        <v>23.4</v>
      </c>
      <c r="H2104" t="n">
        <v>0.4</v>
      </c>
      <c r="I2104" t="n">
        <v>18</v>
      </c>
      <c r="J2104" t="n">
        <v>153.93</v>
      </c>
      <c r="K2104" t="n">
        <v>49.1</v>
      </c>
      <c r="L2104" t="n">
        <v>3.5</v>
      </c>
      <c r="M2104" t="n">
        <v>16</v>
      </c>
      <c r="N2104" t="n">
        <v>26.33</v>
      </c>
      <c r="O2104" t="n">
        <v>19218.22</v>
      </c>
      <c r="P2104" t="n">
        <v>80.75</v>
      </c>
      <c r="Q2104" t="n">
        <v>204.15</v>
      </c>
      <c r="R2104" t="n">
        <v>32.06</v>
      </c>
      <c r="S2104" t="n">
        <v>17.37</v>
      </c>
      <c r="T2104" t="n">
        <v>5182.12</v>
      </c>
      <c r="U2104" t="n">
        <v>0.54</v>
      </c>
      <c r="V2104" t="n">
        <v>0.73</v>
      </c>
      <c r="W2104" t="n">
        <v>1.16</v>
      </c>
      <c r="X2104" t="n">
        <v>0.33</v>
      </c>
      <c r="Y2104" t="n">
        <v>1</v>
      </c>
      <c r="Z2104" t="n">
        <v>10</v>
      </c>
    </row>
    <row r="2105">
      <c r="A2105" t="n">
        <v>11</v>
      </c>
      <c r="B2105" t="n">
        <v>75</v>
      </c>
      <c r="C2105" t="inlineStr">
        <is>
          <t xml:space="preserve">CONCLUIDO	</t>
        </is>
      </c>
      <c r="D2105" t="n">
        <v>10.1853</v>
      </c>
      <c r="E2105" t="n">
        <v>9.82</v>
      </c>
      <c r="F2105" t="n">
        <v>7.02</v>
      </c>
      <c r="G2105" t="n">
        <v>24.78</v>
      </c>
      <c r="H2105" t="n">
        <v>0.43</v>
      </c>
      <c r="I2105" t="n">
        <v>17</v>
      </c>
      <c r="J2105" t="n">
        <v>154.28</v>
      </c>
      <c r="K2105" t="n">
        <v>49.1</v>
      </c>
      <c r="L2105" t="n">
        <v>3.75</v>
      </c>
      <c r="M2105" t="n">
        <v>15</v>
      </c>
      <c r="N2105" t="n">
        <v>26.43</v>
      </c>
      <c r="O2105" t="n">
        <v>19261.45</v>
      </c>
      <c r="P2105" t="n">
        <v>80.68000000000001</v>
      </c>
      <c r="Q2105" t="n">
        <v>204.21</v>
      </c>
      <c r="R2105" t="n">
        <v>32</v>
      </c>
      <c r="S2105" t="n">
        <v>17.37</v>
      </c>
      <c r="T2105" t="n">
        <v>5156.35</v>
      </c>
      <c r="U2105" t="n">
        <v>0.54</v>
      </c>
      <c r="V2105" t="n">
        <v>0.73</v>
      </c>
      <c r="W2105" t="n">
        <v>1.17</v>
      </c>
      <c r="X2105" t="n">
        <v>0.33</v>
      </c>
      <c r="Y2105" t="n">
        <v>1</v>
      </c>
      <c r="Z2105" t="n">
        <v>10</v>
      </c>
    </row>
    <row r="2106">
      <c r="A2106" t="n">
        <v>12</v>
      </c>
      <c r="B2106" t="n">
        <v>75</v>
      </c>
      <c r="C2106" t="inlineStr">
        <is>
          <t xml:space="preserve">CONCLUIDO	</t>
        </is>
      </c>
      <c r="D2106" t="n">
        <v>10.2264</v>
      </c>
      <c r="E2106" t="n">
        <v>9.779999999999999</v>
      </c>
      <c r="F2106" t="n">
        <v>7.01</v>
      </c>
      <c r="G2106" t="n">
        <v>26.3</v>
      </c>
      <c r="H2106" t="n">
        <v>0.46</v>
      </c>
      <c r="I2106" t="n">
        <v>16</v>
      </c>
      <c r="J2106" t="n">
        <v>154.63</v>
      </c>
      <c r="K2106" t="n">
        <v>49.1</v>
      </c>
      <c r="L2106" t="n">
        <v>4</v>
      </c>
      <c r="M2106" t="n">
        <v>14</v>
      </c>
      <c r="N2106" t="n">
        <v>26.53</v>
      </c>
      <c r="O2106" t="n">
        <v>19304.72</v>
      </c>
      <c r="P2106" t="n">
        <v>80.25</v>
      </c>
      <c r="Q2106" t="n">
        <v>204.15</v>
      </c>
      <c r="R2106" t="n">
        <v>31.8</v>
      </c>
      <c r="S2106" t="n">
        <v>17.37</v>
      </c>
      <c r="T2106" t="n">
        <v>5060.83</v>
      </c>
      <c r="U2106" t="n">
        <v>0.55</v>
      </c>
      <c r="V2106" t="n">
        <v>0.73</v>
      </c>
      <c r="W2106" t="n">
        <v>1.17</v>
      </c>
      <c r="X2106" t="n">
        <v>0.32</v>
      </c>
      <c r="Y2106" t="n">
        <v>1</v>
      </c>
      <c r="Z2106" t="n">
        <v>10</v>
      </c>
    </row>
    <row r="2107">
      <c r="A2107" t="n">
        <v>13</v>
      </c>
      <c r="B2107" t="n">
        <v>75</v>
      </c>
      <c r="C2107" t="inlineStr">
        <is>
          <t xml:space="preserve">CONCLUIDO	</t>
        </is>
      </c>
      <c r="D2107" t="n">
        <v>10.3178</v>
      </c>
      <c r="E2107" t="n">
        <v>9.69</v>
      </c>
      <c r="F2107" t="n">
        <v>6.96</v>
      </c>
      <c r="G2107" t="n">
        <v>27.83</v>
      </c>
      <c r="H2107" t="n">
        <v>0.49</v>
      </c>
      <c r="I2107" t="n">
        <v>15</v>
      </c>
      <c r="J2107" t="n">
        <v>154.98</v>
      </c>
      <c r="K2107" t="n">
        <v>49.1</v>
      </c>
      <c r="L2107" t="n">
        <v>4.25</v>
      </c>
      <c r="M2107" t="n">
        <v>13</v>
      </c>
      <c r="N2107" t="n">
        <v>26.63</v>
      </c>
      <c r="O2107" t="n">
        <v>19348.03</v>
      </c>
      <c r="P2107" t="n">
        <v>79.34</v>
      </c>
      <c r="Q2107" t="n">
        <v>204.16</v>
      </c>
      <c r="R2107" t="n">
        <v>30.23</v>
      </c>
      <c r="S2107" t="n">
        <v>17.37</v>
      </c>
      <c r="T2107" t="n">
        <v>4282.17</v>
      </c>
      <c r="U2107" t="n">
        <v>0.57</v>
      </c>
      <c r="V2107" t="n">
        <v>0.73</v>
      </c>
      <c r="W2107" t="n">
        <v>1.16</v>
      </c>
      <c r="X2107" t="n">
        <v>0.27</v>
      </c>
      <c r="Y2107" t="n">
        <v>1</v>
      </c>
      <c r="Z2107" t="n">
        <v>10</v>
      </c>
    </row>
    <row r="2108">
      <c r="A2108" t="n">
        <v>14</v>
      </c>
      <c r="B2108" t="n">
        <v>75</v>
      </c>
      <c r="C2108" t="inlineStr">
        <is>
          <t xml:space="preserve">CONCLUIDO	</t>
        </is>
      </c>
      <c r="D2108" t="n">
        <v>10.3567</v>
      </c>
      <c r="E2108" t="n">
        <v>9.66</v>
      </c>
      <c r="F2108" t="n">
        <v>6.95</v>
      </c>
      <c r="G2108" t="n">
        <v>29.79</v>
      </c>
      <c r="H2108" t="n">
        <v>0.51</v>
      </c>
      <c r="I2108" t="n">
        <v>14</v>
      </c>
      <c r="J2108" t="n">
        <v>155.33</v>
      </c>
      <c r="K2108" t="n">
        <v>49.1</v>
      </c>
      <c r="L2108" t="n">
        <v>4.5</v>
      </c>
      <c r="M2108" t="n">
        <v>12</v>
      </c>
      <c r="N2108" t="n">
        <v>26.74</v>
      </c>
      <c r="O2108" t="n">
        <v>19391.36</v>
      </c>
      <c r="P2108" t="n">
        <v>79.15000000000001</v>
      </c>
      <c r="Q2108" t="n">
        <v>204.18</v>
      </c>
      <c r="R2108" t="n">
        <v>29.77</v>
      </c>
      <c r="S2108" t="n">
        <v>17.37</v>
      </c>
      <c r="T2108" t="n">
        <v>4056.16</v>
      </c>
      <c r="U2108" t="n">
        <v>0.58</v>
      </c>
      <c r="V2108" t="n">
        <v>0.73</v>
      </c>
      <c r="W2108" t="n">
        <v>1.16</v>
      </c>
      <c r="X2108" t="n">
        <v>0.26</v>
      </c>
      <c r="Y2108" t="n">
        <v>1</v>
      </c>
      <c r="Z2108" t="n">
        <v>10</v>
      </c>
    </row>
    <row r="2109">
      <c r="A2109" t="n">
        <v>15</v>
      </c>
      <c r="B2109" t="n">
        <v>75</v>
      </c>
      <c r="C2109" t="inlineStr">
        <is>
          <t xml:space="preserve">CONCLUIDO	</t>
        </is>
      </c>
      <c r="D2109" t="n">
        <v>10.4134</v>
      </c>
      <c r="E2109" t="n">
        <v>9.6</v>
      </c>
      <c r="F2109" t="n">
        <v>6.93</v>
      </c>
      <c r="G2109" t="n">
        <v>31.98</v>
      </c>
      <c r="H2109" t="n">
        <v>0.54</v>
      </c>
      <c r="I2109" t="n">
        <v>13</v>
      </c>
      <c r="J2109" t="n">
        <v>155.68</v>
      </c>
      <c r="K2109" t="n">
        <v>49.1</v>
      </c>
      <c r="L2109" t="n">
        <v>4.75</v>
      </c>
      <c r="M2109" t="n">
        <v>11</v>
      </c>
      <c r="N2109" t="n">
        <v>26.84</v>
      </c>
      <c r="O2109" t="n">
        <v>19434.74</v>
      </c>
      <c r="P2109" t="n">
        <v>78.61</v>
      </c>
      <c r="Q2109" t="n">
        <v>204.16</v>
      </c>
      <c r="R2109" t="n">
        <v>29.35</v>
      </c>
      <c r="S2109" t="n">
        <v>17.37</v>
      </c>
      <c r="T2109" t="n">
        <v>3851.36</v>
      </c>
      <c r="U2109" t="n">
        <v>0.59</v>
      </c>
      <c r="V2109" t="n">
        <v>0.74</v>
      </c>
      <c r="W2109" t="n">
        <v>1.15</v>
      </c>
      <c r="X2109" t="n">
        <v>0.24</v>
      </c>
      <c r="Y2109" t="n">
        <v>1</v>
      </c>
      <c r="Z2109" t="n">
        <v>10</v>
      </c>
    </row>
    <row r="2110">
      <c r="A2110" t="n">
        <v>16</v>
      </c>
      <c r="B2110" t="n">
        <v>75</v>
      </c>
      <c r="C2110" t="inlineStr">
        <is>
          <t xml:space="preserve">CONCLUIDO	</t>
        </is>
      </c>
      <c r="D2110" t="n">
        <v>10.4085</v>
      </c>
      <c r="E2110" t="n">
        <v>9.609999999999999</v>
      </c>
      <c r="F2110" t="n">
        <v>6.93</v>
      </c>
      <c r="G2110" t="n">
        <v>32</v>
      </c>
      <c r="H2110" t="n">
        <v>0.57</v>
      </c>
      <c r="I2110" t="n">
        <v>13</v>
      </c>
      <c r="J2110" t="n">
        <v>156.03</v>
      </c>
      <c r="K2110" t="n">
        <v>49.1</v>
      </c>
      <c r="L2110" t="n">
        <v>5</v>
      </c>
      <c r="M2110" t="n">
        <v>11</v>
      </c>
      <c r="N2110" t="n">
        <v>26.94</v>
      </c>
      <c r="O2110" t="n">
        <v>19478.15</v>
      </c>
      <c r="P2110" t="n">
        <v>78.41</v>
      </c>
      <c r="Q2110" t="n">
        <v>204.16</v>
      </c>
      <c r="R2110" t="n">
        <v>29.43</v>
      </c>
      <c r="S2110" t="n">
        <v>17.37</v>
      </c>
      <c r="T2110" t="n">
        <v>3891.39</v>
      </c>
      <c r="U2110" t="n">
        <v>0.59</v>
      </c>
      <c r="V2110" t="n">
        <v>0.74</v>
      </c>
      <c r="W2110" t="n">
        <v>1.16</v>
      </c>
      <c r="X2110" t="n">
        <v>0.24</v>
      </c>
      <c r="Y2110" t="n">
        <v>1</v>
      </c>
      <c r="Z2110" t="n">
        <v>10</v>
      </c>
    </row>
    <row r="2111">
      <c r="A2111" t="n">
        <v>17</v>
      </c>
      <c r="B2111" t="n">
        <v>75</v>
      </c>
      <c r="C2111" t="inlineStr">
        <is>
          <t xml:space="preserve">CONCLUIDO	</t>
        </is>
      </c>
      <c r="D2111" t="n">
        <v>10.4706</v>
      </c>
      <c r="E2111" t="n">
        <v>9.550000000000001</v>
      </c>
      <c r="F2111" t="n">
        <v>6.91</v>
      </c>
      <c r="G2111" t="n">
        <v>34.54</v>
      </c>
      <c r="H2111" t="n">
        <v>0.59</v>
      </c>
      <c r="I2111" t="n">
        <v>12</v>
      </c>
      <c r="J2111" t="n">
        <v>156.39</v>
      </c>
      <c r="K2111" t="n">
        <v>49.1</v>
      </c>
      <c r="L2111" t="n">
        <v>5.25</v>
      </c>
      <c r="M2111" t="n">
        <v>10</v>
      </c>
      <c r="N2111" t="n">
        <v>27.04</v>
      </c>
      <c r="O2111" t="n">
        <v>19521.59</v>
      </c>
      <c r="P2111" t="n">
        <v>78.03</v>
      </c>
      <c r="Q2111" t="n">
        <v>204.14</v>
      </c>
      <c r="R2111" t="n">
        <v>28.63</v>
      </c>
      <c r="S2111" t="n">
        <v>17.37</v>
      </c>
      <c r="T2111" t="n">
        <v>3495.35</v>
      </c>
      <c r="U2111" t="n">
        <v>0.61</v>
      </c>
      <c r="V2111" t="n">
        <v>0.74</v>
      </c>
      <c r="W2111" t="n">
        <v>1.15</v>
      </c>
      <c r="X2111" t="n">
        <v>0.22</v>
      </c>
      <c r="Y2111" t="n">
        <v>1</v>
      </c>
      <c r="Z2111" t="n">
        <v>10</v>
      </c>
    </row>
    <row r="2112">
      <c r="A2112" t="n">
        <v>18</v>
      </c>
      <c r="B2112" t="n">
        <v>75</v>
      </c>
      <c r="C2112" t="inlineStr">
        <is>
          <t xml:space="preserve">CONCLUIDO	</t>
        </is>
      </c>
      <c r="D2112" t="n">
        <v>10.47</v>
      </c>
      <c r="E2112" t="n">
        <v>9.550000000000001</v>
      </c>
      <c r="F2112" t="n">
        <v>6.91</v>
      </c>
      <c r="G2112" t="n">
        <v>34.54</v>
      </c>
      <c r="H2112" t="n">
        <v>0.62</v>
      </c>
      <c r="I2112" t="n">
        <v>12</v>
      </c>
      <c r="J2112" t="n">
        <v>156.74</v>
      </c>
      <c r="K2112" t="n">
        <v>49.1</v>
      </c>
      <c r="L2112" t="n">
        <v>5.5</v>
      </c>
      <c r="M2112" t="n">
        <v>10</v>
      </c>
      <c r="N2112" t="n">
        <v>27.14</v>
      </c>
      <c r="O2112" t="n">
        <v>19565.07</v>
      </c>
      <c r="P2112" t="n">
        <v>77.59</v>
      </c>
      <c r="Q2112" t="n">
        <v>204.14</v>
      </c>
      <c r="R2112" t="n">
        <v>28.58</v>
      </c>
      <c r="S2112" t="n">
        <v>17.37</v>
      </c>
      <c r="T2112" t="n">
        <v>3470.93</v>
      </c>
      <c r="U2112" t="n">
        <v>0.61</v>
      </c>
      <c r="V2112" t="n">
        <v>0.74</v>
      </c>
      <c r="W2112" t="n">
        <v>1.16</v>
      </c>
      <c r="X2112" t="n">
        <v>0.22</v>
      </c>
      <c r="Y2112" t="n">
        <v>1</v>
      </c>
      <c r="Z2112" t="n">
        <v>10</v>
      </c>
    </row>
    <row r="2113">
      <c r="A2113" t="n">
        <v>19</v>
      </c>
      <c r="B2113" t="n">
        <v>75</v>
      </c>
      <c r="C2113" t="inlineStr">
        <is>
          <t xml:space="preserve">CONCLUIDO	</t>
        </is>
      </c>
      <c r="D2113" t="n">
        <v>10.5334</v>
      </c>
      <c r="E2113" t="n">
        <v>9.49</v>
      </c>
      <c r="F2113" t="n">
        <v>6.88</v>
      </c>
      <c r="G2113" t="n">
        <v>37.53</v>
      </c>
      <c r="H2113" t="n">
        <v>0.65</v>
      </c>
      <c r="I2113" t="n">
        <v>11</v>
      </c>
      <c r="J2113" t="n">
        <v>157.09</v>
      </c>
      <c r="K2113" t="n">
        <v>49.1</v>
      </c>
      <c r="L2113" t="n">
        <v>5.75</v>
      </c>
      <c r="M2113" t="n">
        <v>9</v>
      </c>
      <c r="N2113" t="n">
        <v>27.25</v>
      </c>
      <c r="O2113" t="n">
        <v>19608.58</v>
      </c>
      <c r="P2113" t="n">
        <v>77.17</v>
      </c>
      <c r="Q2113" t="n">
        <v>204.14</v>
      </c>
      <c r="R2113" t="n">
        <v>27.65</v>
      </c>
      <c r="S2113" t="n">
        <v>17.37</v>
      </c>
      <c r="T2113" t="n">
        <v>3010.85</v>
      </c>
      <c r="U2113" t="n">
        <v>0.63</v>
      </c>
      <c r="V2113" t="n">
        <v>0.74</v>
      </c>
      <c r="W2113" t="n">
        <v>1.16</v>
      </c>
      <c r="X2113" t="n">
        <v>0.19</v>
      </c>
      <c r="Y2113" t="n">
        <v>1</v>
      </c>
      <c r="Z2113" t="n">
        <v>10</v>
      </c>
    </row>
    <row r="2114">
      <c r="A2114" t="n">
        <v>20</v>
      </c>
      <c r="B2114" t="n">
        <v>75</v>
      </c>
      <c r="C2114" t="inlineStr">
        <is>
          <t xml:space="preserve">CONCLUIDO	</t>
        </is>
      </c>
      <c r="D2114" t="n">
        <v>10.522</v>
      </c>
      <c r="E2114" t="n">
        <v>9.5</v>
      </c>
      <c r="F2114" t="n">
        <v>6.89</v>
      </c>
      <c r="G2114" t="n">
        <v>37.59</v>
      </c>
      <c r="H2114" t="n">
        <v>0.67</v>
      </c>
      <c r="I2114" t="n">
        <v>11</v>
      </c>
      <c r="J2114" t="n">
        <v>157.44</v>
      </c>
      <c r="K2114" t="n">
        <v>49.1</v>
      </c>
      <c r="L2114" t="n">
        <v>6</v>
      </c>
      <c r="M2114" t="n">
        <v>9</v>
      </c>
      <c r="N2114" t="n">
        <v>27.35</v>
      </c>
      <c r="O2114" t="n">
        <v>19652.13</v>
      </c>
      <c r="P2114" t="n">
        <v>76.91</v>
      </c>
      <c r="Q2114" t="n">
        <v>204.15</v>
      </c>
      <c r="R2114" t="n">
        <v>27.94</v>
      </c>
      <c r="S2114" t="n">
        <v>17.37</v>
      </c>
      <c r="T2114" t="n">
        <v>3155.06</v>
      </c>
      <c r="U2114" t="n">
        <v>0.62</v>
      </c>
      <c r="V2114" t="n">
        <v>0.74</v>
      </c>
      <c r="W2114" t="n">
        <v>1.16</v>
      </c>
      <c r="X2114" t="n">
        <v>0.2</v>
      </c>
      <c r="Y2114" t="n">
        <v>1</v>
      </c>
      <c r="Z2114" t="n">
        <v>10</v>
      </c>
    </row>
    <row r="2115">
      <c r="A2115" t="n">
        <v>21</v>
      </c>
      <c r="B2115" t="n">
        <v>75</v>
      </c>
      <c r="C2115" t="inlineStr">
        <is>
          <t xml:space="preserve">CONCLUIDO	</t>
        </is>
      </c>
      <c r="D2115" t="n">
        <v>10.5814</v>
      </c>
      <c r="E2115" t="n">
        <v>9.449999999999999</v>
      </c>
      <c r="F2115" t="n">
        <v>6.87</v>
      </c>
      <c r="G2115" t="n">
        <v>41.21</v>
      </c>
      <c r="H2115" t="n">
        <v>0.7</v>
      </c>
      <c r="I2115" t="n">
        <v>10</v>
      </c>
      <c r="J2115" t="n">
        <v>157.8</v>
      </c>
      <c r="K2115" t="n">
        <v>49.1</v>
      </c>
      <c r="L2115" t="n">
        <v>6.25</v>
      </c>
      <c r="M2115" t="n">
        <v>8</v>
      </c>
      <c r="N2115" t="n">
        <v>27.45</v>
      </c>
      <c r="O2115" t="n">
        <v>19695.71</v>
      </c>
      <c r="P2115" t="n">
        <v>76.33</v>
      </c>
      <c r="Q2115" t="n">
        <v>204.18</v>
      </c>
      <c r="R2115" t="n">
        <v>27.39</v>
      </c>
      <c r="S2115" t="n">
        <v>17.37</v>
      </c>
      <c r="T2115" t="n">
        <v>2888.12</v>
      </c>
      <c r="U2115" t="n">
        <v>0.63</v>
      </c>
      <c r="V2115" t="n">
        <v>0.74</v>
      </c>
      <c r="W2115" t="n">
        <v>1.15</v>
      </c>
      <c r="X2115" t="n">
        <v>0.18</v>
      </c>
      <c r="Y2115" t="n">
        <v>1</v>
      </c>
      <c r="Z2115" t="n">
        <v>10</v>
      </c>
    </row>
    <row r="2116">
      <c r="A2116" t="n">
        <v>22</v>
      </c>
      <c r="B2116" t="n">
        <v>75</v>
      </c>
      <c r="C2116" t="inlineStr">
        <is>
          <t xml:space="preserve">CONCLUIDO	</t>
        </is>
      </c>
      <c r="D2116" t="n">
        <v>10.5842</v>
      </c>
      <c r="E2116" t="n">
        <v>9.449999999999999</v>
      </c>
      <c r="F2116" t="n">
        <v>6.87</v>
      </c>
      <c r="G2116" t="n">
        <v>41.2</v>
      </c>
      <c r="H2116" t="n">
        <v>0.73</v>
      </c>
      <c r="I2116" t="n">
        <v>10</v>
      </c>
      <c r="J2116" t="n">
        <v>158.15</v>
      </c>
      <c r="K2116" t="n">
        <v>49.1</v>
      </c>
      <c r="L2116" t="n">
        <v>6.5</v>
      </c>
      <c r="M2116" t="n">
        <v>8</v>
      </c>
      <c r="N2116" t="n">
        <v>27.56</v>
      </c>
      <c r="O2116" t="n">
        <v>19739.33</v>
      </c>
      <c r="P2116" t="n">
        <v>76.31999999999999</v>
      </c>
      <c r="Q2116" t="n">
        <v>204.14</v>
      </c>
      <c r="R2116" t="n">
        <v>27.27</v>
      </c>
      <c r="S2116" t="n">
        <v>17.37</v>
      </c>
      <c r="T2116" t="n">
        <v>2827.12</v>
      </c>
      <c r="U2116" t="n">
        <v>0.64</v>
      </c>
      <c r="V2116" t="n">
        <v>0.74</v>
      </c>
      <c r="W2116" t="n">
        <v>1.15</v>
      </c>
      <c r="X2116" t="n">
        <v>0.17</v>
      </c>
      <c r="Y2116" t="n">
        <v>1</v>
      </c>
      <c r="Z2116" t="n">
        <v>10</v>
      </c>
    </row>
    <row r="2117">
      <c r="A2117" t="n">
        <v>23</v>
      </c>
      <c r="B2117" t="n">
        <v>75</v>
      </c>
      <c r="C2117" t="inlineStr">
        <is>
          <t xml:space="preserve">CONCLUIDO	</t>
        </is>
      </c>
      <c r="D2117" t="n">
        <v>10.6481</v>
      </c>
      <c r="E2117" t="n">
        <v>9.390000000000001</v>
      </c>
      <c r="F2117" t="n">
        <v>6.84</v>
      </c>
      <c r="G2117" t="n">
        <v>45.6</v>
      </c>
      <c r="H2117" t="n">
        <v>0.75</v>
      </c>
      <c r="I2117" t="n">
        <v>9</v>
      </c>
      <c r="J2117" t="n">
        <v>158.51</v>
      </c>
      <c r="K2117" t="n">
        <v>49.1</v>
      </c>
      <c r="L2117" t="n">
        <v>6.75</v>
      </c>
      <c r="M2117" t="n">
        <v>7</v>
      </c>
      <c r="N2117" t="n">
        <v>27.66</v>
      </c>
      <c r="O2117" t="n">
        <v>19782.99</v>
      </c>
      <c r="P2117" t="n">
        <v>75.44</v>
      </c>
      <c r="Q2117" t="n">
        <v>204.15</v>
      </c>
      <c r="R2117" t="n">
        <v>26.51</v>
      </c>
      <c r="S2117" t="n">
        <v>17.37</v>
      </c>
      <c r="T2117" t="n">
        <v>2451.61</v>
      </c>
      <c r="U2117" t="n">
        <v>0.66</v>
      </c>
      <c r="V2117" t="n">
        <v>0.75</v>
      </c>
      <c r="W2117" t="n">
        <v>1.15</v>
      </c>
      <c r="X2117" t="n">
        <v>0.15</v>
      </c>
      <c r="Y2117" t="n">
        <v>1</v>
      </c>
      <c r="Z2117" t="n">
        <v>10</v>
      </c>
    </row>
    <row r="2118">
      <c r="A2118" t="n">
        <v>24</v>
      </c>
      <c r="B2118" t="n">
        <v>75</v>
      </c>
      <c r="C2118" t="inlineStr">
        <is>
          <t xml:space="preserve">CONCLUIDO	</t>
        </is>
      </c>
      <c r="D2118" t="n">
        <v>10.6245</v>
      </c>
      <c r="E2118" t="n">
        <v>9.41</v>
      </c>
      <c r="F2118" t="n">
        <v>6.86</v>
      </c>
      <c r="G2118" t="n">
        <v>45.74</v>
      </c>
      <c r="H2118" t="n">
        <v>0.78</v>
      </c>
      <c r="I2118" t="n">
        <v>9</v>
      </c>
      <c r="J2118" t="n">
        <v>158.86</v>
      </c>
      <c r="K2118" t="n">
        <v>49.1</v>
      </c>
      <c r="L2118" t="n">
        <v>7</v>
      </c>
      <c r="M2118" t="n">
        <v>7</v>
      </c>
      <c r="N2118" t="n">
        <v>27.77</v>
      </c>
      <c r="O2118" t="n">
        <v>19826.68</v>
      </c>
      <c r="P2118" t="n">
        <v>75.98999999999999</v>
      </c>
      <c r="Q2118" t="n">
        <v>204.18</v>
      </c>
      <c r="R2118" t="n">
        <v>27.15</v>
      </c>
      <c r="S2118" t="n">
        <v>17.37</v>
      </c>
      <c r="T2118" t="n">
        <v>2772.48</v>
      </c>
      <c r="U2118" t="n">
        <v>0.64</v>
      </c>
      <c r="V2118" t="n">
        <v>0.74</v>
      </c>
      <c r="W2118" t="n">
        <v>1.15</v>
      </c>
      <c r="X2118" t="n">
        <v>0.17</v>
      </c>
      <c r="Y2118" t="n">
        <v>1</v>
      </c>
      <c r="Z2118" t="n">
        <v>10</v>
      </c>
    </row>
    <row r="2119">
      <c r="A2119" t="n">
        <v>25</v>
      </c>
      <c r="B2119" t="n">
        <v>75</v>
      </c>
      <c r="C2119" t="inlineStr">
        <is>
          <t xml:space="preserve">CONCLUIDO	</t>
        </is>
      </c>
      <c r="D2119" t="n">
        <v>10.6314</v>
      </c>
      <c r="E2119" t="n">
        <v>9.41</v>
      </c>
      <c r="F2119" t="n">
        <v>6.85</v>
      </c>
      <c r="G2119" t="n">
        <v>45.7</v>
      </c>
      <c r="H2119" t="n">
        <v>0.8100000000000001</v>
      </c>
      <c r="I2119" t="n">
        <v>9</v>
      </c>
      <c r="J2119" t="n">
        <v>159.22</v>
      </c>
      <c r="K2119" t="n">
        <v>49.1</v>
      </c>
      <c r="L2119" t="n">
        <v>7.25</v>
      </c>
      <c r="M2119" t="n">
        <v>7</v>
      </c>
      <c r="N2119" t="n">
        <v>27.87</v>
      </c>
      <c r="O2119" t="n">
        <v>19870.53</v>
      </c>
      <c r="P2119" t="n">
        <v>75.70999999999999</v>
      </c>
      <c r="Q2119" t="n">
        <v>204.14</v>
      </c>
      <c r="R2119" t="n">
        <v>26.93</v>
      </c>
      <c r="S2119" t="n">
        <v>17.37</v>
      </c>
      <c r="T2119" t="n">
        <v>2664.75</v>
      </c>
      <c r="U2119" t="n">
        <v>0.65</v>
      </c>
      <c r="V2119" t="n">
        <v>0.74</v>
      </c>
      <c r="W2119" t="n">
        <v>1.15</v>
      </c>
      <c r="X2119" t="n">
        <v>0.16</v>
      </c>
      <c r="Y2119" t="n">
        <v>1</v>
      </c>
      <c r="Z2119" t="n">
        <v>10</v>
      </c>
    </row>
    <row r="2120">
      <c r="A2120" t="n">
        <v>26</v>
      </c>
      <c r="B2120" t="n">
        <v>75</v>
      </c>
      <c r="C2120" t="inlineStr">
        <is>
          <t xml:space="preserve">CONCLUIDO	</t>
        </is>
      </c>
      <c r="D2120" t="n">
        <v>10.6257</v>
      </c>
      <c r="E2120" t="n">
        <v>9.41</v>
      </c>
      <c r="F2120" t="n">
        <v>6.86</v>
      </c>
      <c r="G2120" t="n">
        <v>45.73</v>
      </c>
      <c r="H2120" t="n">
        <v>0.83</v>
      </c>
      <c r="I2120" t="n">
        <v>9</v>
      </c>
      <c r="J2120" t="n">
        <v>159.57</v>
      </c>
      <c r="K2120" t="n">
        <v>49.1</v>
      </c>
      <c r="L2120" t="n">
        <v>7.5</v>
      </c>
      <c r="M2120" t="n">
        <v>7</v>
      </c>
      <c r="N2120" t="n">
        <v>27.98</v>
      </c>
      <c r="O2120" t="n">
        <v>19914.3</v>
      </c>
      <c r="P2120" t="n">
        <v>75.31999999999999</v>
      </c>
      <c r="Q2120" t="n">
        <v>204.15</v>
      </c>
      <c r="R2120" t="n">
        <v>27.1</v>
      </c>
      <c r="S2120" t="n">
        <v>17.37</v>
      </c>
      <c r="T2120" t="n">
        <v>2746.04</v>
      </c>
      <c r="U2120" t="n">
        <v>0.64</v>
      </c>
      <c r="V2120" t="n">
        <v>0.74</v>
      </c>
      <c r="W2120" t="n">
        <v>1.15</v>
      </c>
      <c r="X2120" t="n">
        <v>0.17</v>
      </c>
      <c r="Y2120" t="n">
        <v>1</v>
      </c>
      <c r="Z2120" t="n">
        <v>10</v>
      </c>
    </row>
    <row r="2121">
      <c r="A2121" t="n">
        <v>27</v>
      </c>
      <c r="B2121" t="n">
        <v>75</v>
      </c>
      <c r="C2121" t="inlineStr">
        <is>
          <t xml:space="preserve">CONCLUIDO	</t>
        </is>
      </c>
      <c r="D2121" t="n">
        <v>10.7035</v>
      </c>
      <c r="E2121" t="n">
        <v>9.34</v>
      </c>
      <c r="F2121" t="n">
        <v>6.82</v>
      </c>
      <c r="G2121" t="n">
        <v>51.16</v>
      </c>
      <c r="H2121" t="n">
        <v>0.86</v>
      </c>
      <c r="I2121" t="n">
        <v>8</v>
      </c>
      <c r="J2121" t="n">
        <v>159.92</v>
      </c>
      <c r="K2121" t="n">
        <v>49.1</v>
      </c>
      <c r="L2121" t="n">
        <v>7.75</v>
      </c>
      <c r="M2121" t="n">
        <v>6</v>
      </c>
      <c r="N2121" t="n">
        <v>28.08</v>
      </c>
      <c r="O2121" t="n">
        <v>19958.1</v>
      </c>
      <c r="P2121" t="n">
        <v>74.61</v>
      </c>
      <c r="Q2121" t="n">
        <v>204.14</v>
      </c>
      <c r="R2121" t="n">
        <v>25.97</v>
      </c>
      <c r="S2121" t="n">
        <v>17.37</v>
      </c>
      <c r="T2121" t="n">
        <v>2185.33</v>
      </c>
      <c r="U2121" t="n">
        <v>0.67</v>
      </c>
      <c r="V2121" t="n">
        <v>0.75</v>
      </c>
      <c r="W2121" t="n">
        <v>1.15</v>
      </c>
      <c r="X2121" t="n">
        <v>0.13</v>
      </c>
      <c r="Y2121" t="n">
        <v>1</v>
      </c>
      <c r="Z2121" t="n">
        <v>10</v>
      </c>
    </row>
    <row r="2122">
      <c r="A2122" t="n">
        <v>28</v>
      </c>
      <c r="B2122" t="n">
        <v>75</v>
      </c>
      <c r="C2122" t="inlineStr">
        <is>
          <t xml:space="preserve">CONCLUIDO	</t>
        </is>
      </c>
      <c r="D2122" t="n">
        <v>10.7015</v>
      </c>
      <c r="E2122" t="n">
        <v>9.34</v>
      </c>
      <c r="F2122" t="n">
        <v>6.82</v>
      </c>
      <c r="G2122" t="n">
        <v>51.18</v>
      </c>
      <c r="H2122" t="n">
        <v>0.88</v>
      </c>
      <c r="I2122" t="n">
        <v>8</v>
      </c>
      <c r="J2122" t="n">
        <v>160.28</v>
      </c>
      <c r="K2122" t="n">
        <v>49.1</v>
      </c>
      <c r="L2122" t="n">
        <v>8</v>
      </c>
      <c r="M2122" t="n">
        <v>6</v>
      </c>
      <c r="N2122" t="n">
        <v>28.19</v>
      </c>
      <c r="O2122" t="n">
        <v>20001.93</v>
      </c>
      <c r="P2122" t="n">
        <v>74.31</v>
      </c>
      <c r="Q2122" t="n">
        <v>204.19</v>
      </c>
      <c r="R2122" t="n">
        <v>25.9</v>
      </c>
      <c r="S2122" t="n">
        <v>17.37</v>
      </c>
      <c r="T2122" t="n">
        <v>2151.97</v>
      </c>
      <c r="U2122" t="n">
        <v>0.67</v>
      </c>
      <c r="V2122" t="n">
        <v>0.75</v>
      </c>
      <c r="W2122" t="n">
        <v>1.15</v>
      </c>
      <c r="X2122" t="n">
        <v>0.13</v>
      </c>
      <c r="Y2122" t="n">
        <v>1</v>
      </c>
      <c r="Z2122" t="n">
        <v>10</v>
      </c>
    </row>
    <row r="2123">
      <c r="A2123" t="n">
        <v>29</v>
      </c>
      <c r="B2123" t="n">
        <v>75</v>
      </c>
      <c r="C2123" t="inlineStr">
        <is>
          <t xml:space="preserve">CONCLUIDO	</t>
        </is>
      </c>
      <c r="D2123" t="n">
        <v>10.6942</v>
      </c>
      <c r="E2123" t="n">
        <v>9.35</v>
      </c>
      <c r="F2123" t="n">
        <v>6.83</v>
      </c>
      <c r="G2123" t="n">
        <v>51.23</v>
      </c>
      <c r="H2123" t="n">
        <v>0.91</v>
      </c>
      <c r="I2123" t="n">
        <v>8</v>
      </c>
      <c r="J2123" t="n">
        <v>160.64</v>
      </c>
      <c r="K2123" t="n">
        <v>49.1</v>
      </c>
      <c r="L2123" t="n">
        <v>8.25</v>
      </c>
      <c r="M2123" t="n">
        <v>6</v>
      </c>
      <c r="N2123" t="n">
        <v>28.29</v>
      </c>
      <c r="O2123" t="n">
        <v>20045.81</v>
      </c>
      <c r="P2123" t="n">
        <v>74.06</v>
      </c>
      <c r="Q2123" t="n">
        <v>204.15</v>
      </c>
      <c r="R2123" t="n">
        <v>26.12</v>
      </c>
      <c r="S2123" t="n">
        <v>17.37</v>
      </c>
      <c r="T2123" t="n">
        <v>2260.78</v>
      </c>
      <c r="U2123" t="n">
        <v>0.67</v>
      </c>
      <c r="V2123" t="n">
        <v>0.75</v>
      </c>
      <c r="W2123" t="n">
        <v>1.15</v>
      </c>
      <c r="X2123" t="n">
        <v>0.14</v>
      </c>
      <c r="Y2123" t="n">
        <v>1</v>
      </c>
      <c r="Z2123" t="n">
        <v>10</v>
      </c>
    </row>
    <row r="2124">
      <c r="A2124" t="n">
        <v>30</v>
      </c>
      <c r="B2124" t="n">
        <v>75</v>
      </c>
      <c r="C2124" t="inlineStr">
        <is>
          <t xml:space="preserve">CONCLUIDO	</t>
        </is>
      </c>
      <c r="D2124" t="n">
        <v>10.6946</v>
      </c>
      <c r="E2124" t="n">
        <v>9.35</v>
      </c>
      <c r="F2124" t="n">
        <v>6.83</v>
      </c>
      <c r="G2124" t="n">
        <v>51.22</v>
      </c>
      <c r="H2124" t="n">
        <v>0.9399999999999999</v>
      </c>
      <c r="I2124" t="n">
        <v>8</v>
      </c>
      <c r="J2124" t="n">
        <v>160.99</v>
      </c>
      <c r="K2124" t="n">
        <v>49.1</v>
      </c>
      <c r="L2124" t="n">
        <v>8.5</v>
      </c>
      <c r="M2124" t="n">
        <v>6</v>
      </c>
      <c r="N2124" t="n">
        <v>28.4</v>
      </c>
      <c r="O2124" t="n">
        <v>20089.72</v>
      </c>
      <c r="P2124" t="n">
        <v>73.86</v>
      </c>
      <c r="Q2124" t="n">
        <v>204.14</v>
      </c>
      <c r="R2124" t="n">
        <v>26.12</v>
      </c>
      <c r="S2124" t="n">
        <v>17.37</v>
      </c>
      <c r="T2124" t="n">
        <v>2264.22</v>
      </c>
      <c r="U2124" t="n">
        <v>0.67</v>
      </c>
      <c r="V2124" t="n">
        <v>0.75</v>
      </c>
      <c r="W2124" t="n">
        <v>1.15</v>
      </c>
      <c r="X2124" t="n">
        <v>0.14</v>
      </c>
      <c r="Y2124" t="n">
        <v>1</v>
      </c>
      <c r="Z2124" t="n">
        <v>10</v>
      </c>
    </row>
    <row r="2125">
      <c r="A2125" t="n">
        <v>31</v>
      </c>
      <c r="B2125" t="n">
        <v>75</v>
      </c>
      <c r="C2125" t="inlineStr">
        <is>
          <t xml:space="preserve">CONCLUIDO	</t>
        </is>
      </c>
      <c r="D2125" t="n">
        <v>10.7591</v>
      </c>
      <c r="E2125" t="n">
        <v>9.289999999999999</v>
      </c>
      <c r="F2125" t="n">
        <v>6.8</v>
      </c>
      <c r="G2125" t="n">
        <v>58.32</v>
      </c>
      <c r="H2125" t="n">
        <v>0.96</v>
      </c>
      <c r="I2125" t="n">
        <v>7</v>
      </c>
      <c r="J2125" t="n">
        <v>161.35</v>
      </c>
      <c r="K2125" t="n">
        <v>49.1</v>
      </c>
      <c r="L2125" t="n">
        <v>8.75</v>
      </c>
      <c r="M2125" t="n">
        <v>5</v>
      </c>
      <c r="N2125" t="n">
        <v>28.5</v>
      </c>
      <c r="O2125" t="n">
        <v>20133.66</v>
      </c>
      <c r="P2125" t="n">
        <v>73.06</v>
      </c>
      <c r="Q2125" t="n">
        <v>204.14</v>
      </c>
      <c r="R2125" t="n">
        <v>25.29</v>
      </c>
      <c r="S2125" t="n">
        <v>17.37</v>
      </c>
      <c r="T2125" t="n">
        <v>1851.75</v>
      </c>
      <c r="U2125" t="n">
        <v>0.6899999999999999</v>
      </c>
      <c r="V2125" t="n">
        <v>0.75</v>
      </c>
      <c r="W2125" t="n">
        <v>1.15</v>
      </c>
      <c r="X2125" t="n">
        <v>0.11</v>
      </c>
      <c r="Y2125" t="n">
        <v>1</v>
      </c>
      <c r="Z2125" t="n">
        <v>10</v>
      </c>
    </row>
    <row r="2126">
      <c r="A2126" t="n">
        <v>32</v>
      </c>
      <c r="B2126" t="n">
        <v>75</v>
      </c>
      <c r="C2126" t="inlineStr">
        <is>
          <t xml:space="preserve">CONCLUIDO	</t>
        </is>
      </c>
      <c r="D2126" t="n">
        <v>10.7514</v>
      </c>
      <c r="E2126" t="n">
        <v>9.300000000000001</v>
      </c>
      <c r="F2126" t="n">
        <v>6.81</v>
      </c>
      <c r="G2126" t="n">
        <v>58.38</v>
      </c>
      <c r="H2126" t="n">
        <v>0.99</v>
      </c>
      <c r="I2126" t="n">
        <v>7</v>
      </c>
      <c r="J2126" t="n">
        <v>161.71</v>
      </c>
      <c r="K2126" t="n">
        <v>49.1</v>
      </c>
      <c r="L2126" t="n">
        <v>9</v>
      </c>
      <c r="M2126" t="n">
        <v>5</v>
      </c>
      <c r="N2126" t="n">
        <v>28.61</v>
      </c>
      <c r="O2126" t="n">
        <v>20177.64</v>
      </c>
      <c r="P2126" t="n">
        <v>73.37</v>
      </c>
      <c r="Q2126" t="n">
        <v>204.2</v>
      </c>
      <c r="R2126" t="n">
        <v>25.58</v>
      </c>
      <c r="S2126" t="n">
        <v>17.37</v>
      </c>
      <c r="T2126" t="n">
        <v>1997.19</v>
      </c>
      <c r="U2126" t="n">
        <v>0.68</v>
      </c>
      <c r="V2126" t="n">
        <v>0.75</v>
      </c>
      <c r="W2126" t="n">
        <v>1.15</v>
      </c>
      <c r="X2126" t="n">
        <v>0.12</v>
      </c>
      <c r="Y2126" t="n">
        <v>1</v>
      </c>
      <c r="Z2126" t="n">
        <v>10</v>
      </c>
    </row>
    <row r="2127">
      <c r="A2127" t="n">
        <v>33</v>
      </c>
      <c r="B2127" t="n">
        <v>75</v>
      </c>
      <c r="C2127" t="inlineStr">
        <is>
          <t xml:space="preserve">CONCLUIDO	</t>
        </is>
      </c>
      <c r="D2127" t="n">
        <v>10.7549</v>
      </c>
      <c r="E2127" t="n">
        <v>9.300000000000001</v>
      </c>
      <c r="F2127" t="n">
        <v>6.81</v>
      </c>
      <c r="G2127" t="n">
        <v>58.35</v>
      </c>
      <c r="H2127" t="n">
        <v>1.01</v>
      </c>
      <c r="I2127" t="n">
        <v>7</v>
      </c>
      <c r="J2127" t="n">
        <v>162.06</v>
      </c>
      <c r="K2127" t="n">
        <v>49.1</v>
      </c>
      <c r="L2127" t="n">
        <v>9.25</v>
      </c>
      <c r="M2127" t="n">
        <v>5</v>
      </c>
      <c r="N2127" t="n">
        <v>28.72</v>
      </c>
      <c r="O2127" t="n">
        <v>20221.66</v>
      </c>
      <c r="P2127" t="n">
        <v>73.40000000000001</v>
      </c>
      <c r="Q2127" t="n">
        <v>204.14</v>
      </c>
      <c r="R2127" t="n">
        <v>25.5</v>
      </c>
      <c r="S2127" t="n">
        <v>17.37</v>
      </c>
      <c r="T2127" t="n">
        <v>1957.77</v>
      </c>
      <c r="U2127" t="n">
        <v>0.68</v>
      </c>
      <c r="V2127" t="n">
        <v>0.75</v>
      </c>
      <c r="W2127" t="n">
        <v>1.15</v>
      </c>
      <c r="X2127" t="n">
        <v>0.12</v>
      </c>
      <c r="Y2127" t="n">
        <v>1</v>
      </c>
      <c r="Z2127" t="n">
        <v>10</v>
      </c>
    </row>
    <row r="2128">
      <c r="A2128" t="n">
        <v>34</v>
      </c>
      <c r="B2128" t="n">
        <v>75</v>
      </c>
      <c r="C2128" t="inlineStr">
        <is>
          <t xml:space="preserve">CONCLUIDO	</t>
        </is>
      </c>
      <c r="D2128" t="n">
        <v>10.7556</v>
      </c>
      <c r="E2128" t="n">
        <v>9.300000000000001</v>
      </c>
      <c r="F2128" t="n">
        <v>6.81</v>
      </c>
      <c r="G2128" t="n">
        <v>58.35</v>
      </c>
      <c r="H2128" t="n">
        <v>1.04</v>
      </c>
      <c r="I2128" t="n">
        <v>7</v>
      </c>
      <c r="J2128" t="n">
        <v>162.42</v>
      </c>
      <c r="K2128" t="n">
        <v>49.1</v>
      </c>
      <c r="L2128" t="n">
        <v>9.5</v>
      </c>
      <c r="M2128" t="n">
        <v>5</v>
      </c>
      <c r="N2128" t="n">
        <v>28.82</v>
      </c>
      <c r="O2128" t="n">
        <v>20265.72</v>
      </c>
      <c r="P2128" t="n">
        <v>73.2</v>
      </c>
      <c r="Q2128" t="n">
        <v>204.14</v>
      </c>
      <c r="R2128" t="n">
        <v>25.52</v>
      </c>
      <c r="S2128" t="n">
        <v>17.37</v>
      </c>
      <c r="T2128" t="n">
        <v>1966</v>
      </c>
      <c r="U2128" t="n">
        <v>0.68</v>
      </c>
      <c r="V2128" t="n">
        <v>0.75</v>
      </c>
      <c r="W2128" t="n">
        <v>1.15</v>
      </c>
      <c r="X2128" t="n">
        <v>0.12</v>
      </c>
      <c r="Y2128" t="n">
        <v>1</v>
      </c>
      <c r="Z2128" t="n">
        <v>10</v>
      </c>
    </row>
    <row r="2129">
      <c r="A2129" t="n">
        <v>35</v>
      </c>
      <c r="B2129" t="n">
        <v>75</v>
      </c>
      <c r="C2129" t="inlineStr">
        <is>
          <t xml:space="preserve">CONCLUIDO	</t>
        </is>
      </c>
      <c r="D2129" t="n">
        <v>10.7524</v>
      </c>
      <c r="E2129" t="n">
        <v>9.300000000000001</v>
      </c>
      <c r="F2129" t="n">
        <v>6.81</v>
      </c>
      <c r="G2129" t="n">
        <v>58.37</v>
      </c>
      <c r="H2129" t="n">
        <v>1.06</v>
      </c>
      <c r="I2129" t="n">
        <v>7</v>
      </c>
      <c r="J2129" t="n">
        <v>162.78</v>
      </c>
      <c r="K2129" t="n">
        <v>49.1</v>
      </c>
      <c r="L2129" t="n">
        <v>9.75</v>
      </c>
      <c r="M2129" t="n">
        <v>5</v>
      </c>
      <c r="N2129" t="n">
        <v>28.93</v>
      </c>
      <c r="O2129" t="n">
        <v>20309.81</v>
      </c>
      <c r="P2129" t="n">
        <v>72.77</v>
      </c>
      <c r="Q2129" t="n">
        <v>204.14</v>
      </c>
      <c r="R2129" t="n">
        <v>25.58</v>
      </c>
      <c r="S2129" t="n">
        <v>17.37</v>
      </c>
      <c r="T2129" t="n">
        <v>1997.77</v>
      </c>
      <c r="U2129" t="n">
        <v>0.68</v>
      </c>
      <c r="V2129" t="n">
        <v>0.75</v>
      </c>
      <c r="W2129" t="n">
        <v>1.15</v>
      </c>
      <c r="X2129" t="n">
        <v>0.12</v>
      </c>
      <c r="Y2129" t="n">
        <v>1</v>
      </c>
      <c r="Z2129" t="n">
        <v>10</v>
      </c>
    </row>
    <row r="2130">
      <c r="A2130" t="n">
        <v>36</v>
      </c>
      <c r="B2130" t="n">
        <v>75</v>
      </c>
      <c r="C2130" t="inlineStr">
        <is>
          <t xml:space="preserve">CONCLUIDO	</t>
        </is>
      </c>
      <c r="D2130" t="n">
        <v>10.7424</v>
      </c>
      <c r="E2130" t="n">
        <v>9.31</v>
      </c>
      <c r="F2130" t="n">
        <v>6.82</v>
      </c>
      <c r="G2130" t="n">
        <v>58.45</v>
      </c>
      <c r="H2130" t="n">
        <v>1.09</v>
      </c>
      <c r="I2130" t="n">
        <v>7</v>
      </c>
      <c r="J2130" t="n">
        <v>163.13</v>
      </c>
      <c r="K2130" t="n">
        <v>49.1</v>
      </c>
      <c r="L2130" t="n">
        <v>10</v>
      </c>
      <c r="M2130" t="n">
        <v>5</v>
      </c>
      <c r="N2130" t="n">
        <v>29.04</v>
      </c>
      <c r="O2130" t="n">
        <v>20353.94</v>
      </c>
      <c r="P2130" t="n">
        <v>72.51000000000001</v>
      </c>
      <c r="Q2130" t="n">
        <v>204.15</v>
      </c>
      <c r="R2130" t="n">
        <v>25.76</v>
      </c>
      <c r="S2130" t="n">
        <v>17.37</v>
      </c>
      <c r="T2130" t="n">
        <v>2088.43</v>
      </c>
      <c r="U2130" t="n">
        <v>0.67</v>
      </c>
      <c r="V2130" t="n">
        <v>0.75</v>
      </c>
      <c r="W2130" t="n">
        <v>1.15</v>
      </c>
      <c r="X2130" t="n">
        <v>0.13</v>
      </c>
      <c r="Y2130" t="n">
        <v>1</v>
      </c>
      <c r="Z2130" t="n">
        <v>10</v>
      </c>
    </row>
    <row r="2131">
      <c r="A2131" t="n">
        <v>37</v>
      </c>
      <c r="B2131" t="n">
        <v>75</v>
      </c>
      <c r="C2131" t="inlineStr">
        <is>
          <t xml:space="preserve">CONCLUIDO	</t>
        </is>
      </c>
      <c r="D2131" t="n">
        <v>10.8176</v>
      </c>
      <c r="E2131" t="n">
        <v>9.24</v>
      </c>
      <c r="F2131" t="n">
        <v>6.78</v>
      </c>
      <c r="G2131" t="n">
        <v>67.84</v>
      </c>
      <c r="H2131" t="n">
        <v>1.11</v>
      </c>
      <c r="I2131" t="n">
        <v>6</v>
      </c>
      <c r="J2131" t="n">
        <v>163.49</v>
      </c>
      <c r="K2131" t="n">
        <v>49.1</v>
      </c>
      <c r="L2131" t="n">
        <v>10.25</v>
      </c>
      <c r="M2131" t="n">
        <v>4</v>
      </c>
      <c r="N2131" t="n">
        <v>29.15</v>
      </c>
      <c r="O2131" t="n">
        <v>20398.1</v>
      </c>
      <c r="P2131" t="n">
        <v>71.56999999999999</v>
      </c>
      <c r="Q2131" t="n">
        <v>204.15</v>
      </c>
      <c r="R2131" t="n">
        <v>24.75</v>
      </c>
      <c r="S2131" t="n">
        <v>17.37</v>
      </c>
      <c r="T2131" t="n">
        <v>1589.55</v>
      </c>
      <c r="U2131" t="n">
        <v>0.7</v>
      </c>
      <c r="V2131" t="n">
        <v>0.75</v>
      </c>
      <c r="W2131" t="n">
        <v>1.15</v>
      </c>
      <c r="X2131" t="n">
        <v>0.09</v>
      </c>
      <c r="Y2131" t="n">
        <v>1</v>
      </c>
      <c r="Z2131" t="n">
        <v>10</v>
      </c>
    </row>
    <row r="2132">
      <c r="A2132" t="n">
        <v>38</v>
      </c>
      <c r="B2132" t="n">
        <v>75</v>
      </c>
      <c r="C2132" t="inlineStr">
        <is>
          <t xml:space="preserve">CONCLUIDO	</t>
        </is>
      </c>
      <c r="D2132" t="n">
        <v>10.8183</v>
      </c>
      <c r="E2132" t="n">
        <v>9.24</v>
      </c>
      <c r="F2132" t="n">
        <v>6.78</v>
      </c>
      <c r="G2132" t="n">
        <v>67.84</v>
      </c>
      <c r="H2132" t="n">
        <v>1.14</v>
      </c>
      <c r="I2132" t="n">
        <v>6</v>
      </c>
      <c r="J2132" t="n">
        <v>163.85</v>
      </c>
      <c r="K2132" t="n">
        <v>49.1</v>
      </c>
      <c r="L2132" t="n">
        <v>10.5</v>
      </c>
      <c r="M2132" t="n">
        <v>4</v>
      </c>
      <c r="N2132" t="n">
        <v>29.26</v>
      </c>
      <c r="O2132" t="n">
        <v>20442.3</v>
      </c>
      <c r="P2132" t="n">
        <v>71.51000000000001</v>
      </c>
      <c r="Q2132" t="n">
        <v>204.14</v>
      </c>
      <c r="R2132" t="n">
        <v>24.83</v>
      </c>
      <c r="S2132" t="n">
        <v>17.37</v>
      </c>
      <c r="T2132" t="n">
        <v>1628.61</v>
      </c>
      <c r="U2132" t="n">
        <v>0.7</v>
      </c>
      <c r="V2132" t="n">
        <v>0.75</v>
      </c>
      <c r="W2132" t="n">
        <v>1.14</v>
      </c>
      <c r="X2132" t="n">
        <v>0.09</v>
      </c>
      <c r="Y2132" t="n">
        <v>1</v>
      </c>
      <c r="Z2132" t="n">
        <v>10</v>
      </c>
    </row>
    <row r="2133">
      <c r="A2133" t="n">
        <v>39</v>
      </c>
      <c r="B2133" t="n">
        <v>75</v>
      </c>
      <c r="C2133" t="inlineStr">
        <is>
          <t xml:space="preserve">CONCLUIDO	</t>
        </is>
      </c>
      <c r="D2133" t="n">
        <v>10.8131</v>
      </c>
      <c r="E2133" t="n">
        <v>9.25</v>
      </c>
      <c r="F2133" t="n">
        <v>6.79</v>
      </c>
      <c r="G2133" t="n">
        <v>67.88</v>
      </c>
      <c r="H2133" t="n">
        <v>1.16</v>
      </c>
      <c r="I2133" t="n">
        <v>6</v>
      </c>
      <c r="J2133" t="n">
        <v>164.21</v>
      </c>
      <c r="K2133" t="n">
        <v>49.1</v>
      </c>
      <c r="L2133" t="n">
        <v>10.75</v>
      </c>
      <c r="M2133" t="n">
        <v>4</v>
      </c>
      <c r="N2133" t="n">
        <v>29.36</v>
      </c>
      <c r="O2133" t="n">
        <v>20486.54</v>
      </c>
      <c r="P2133" t="n">
        <v>71.63</v>
      </c>
      <c r="Q2133" t="n">
        <v>204.14</v>
      </c>
      <c r="R2133" t="n">
        <v>24.86</v>
      </c>
      <c r="S2133" t="n">
        <v>17.37</v>
      </c>
      <c r="T2133" t="n">
        <v>1640.72</v>
      </c>
      <c r="U2133" t="n">
        <v>0.7</v>
      </c>
      <c r="V2133" t="n">
        <v>0.75</v>
      </c>
      <c r="W2133" t="n">
        <v>1.15</v>
      </c>
      <c r="X2133" t="n">
        <v>0.1</v>
      </c>
      <c r="Y2133" t="n">
        <v>1</v>
      </c>
      <c r="Z2133" t="n">
        <v>10</v>
      </c>
    </row>
    <row r="2134">
      <c r="A2134" t="n">
        <v>40</v>
      </c>
      <c r="B2134" t="n">
        <v>75</v>
      </c>
      <c r="C2134" t="inlineStr">
        <is>
          <t xml:space="preserve">CONCLUIDO	</t>
        </is>
      </c>
      <c r="D2134" t="n">
        <v>10.816</v>
      </c>
      <c r="E2134" t="n">
        <v>9.25</v>
      </c>
      <c r="F2134" t="n">
        <v>6.79</v>
      </c>
      <c r="G2134" t="n">
        <v>67.86</v>
      </c>
      <c r="H2134" t="n">
        <v>1.18</v>
      </c>
      <c r="I2134" t="n">
        <v>6</v>
      </c>
      <c r="J2134" t="n">
        <v>164.57</v>
      </c>
      <c r="K2134" t="n">
        <v>49.1</v>
      </c>
      <c r="L2134" t="n">
        <v>11</v>
      </c>
      <c r="M2134" t="n">
        <v>4</v>
      </c>
      <c r="N2134" t="n">
        <v>29.47</v>
      </c>
      <c r="O2134" t="n">
        <v>20530.82</v>
      </c>
      <c r="P2134" t="n">
        <v>71.54000000000001</v>
      </c>
      <c r="Q2134" t="n">
        <v>204.14</v>
      </c>
      <c r="R2134" t="n">
        <v>24.75</v>
      </c>
      <c r="S2134" t="n">
        <v>17.37</v>
      </c>
      <c r="T2134" t="n">
        <v>1586.03</v>
      </c>
      <c r="U2134" t="n">
        <v>0.7</v>
      </c>
      <c r="V2134" t="n">
        <v>0.75</v>
      </c>
      <c r="W2134" t="n">
        <v>1.15</v>
      </c>
      <c r="X2134" t="n">
        <v>0.09</v>
      </c>
      <c r="Y2134" t="n">
        <v>1</v>
      </c>
      <c r="Z2134" t="n">
        <v>10</v>
      </c>
    </row>
    <row r="2135">
      <c r="A2135" t="n">
        <v>41</v>
      </c>
      <c r="B2135" t="n">
        <v>75</v>
      </c>
      <c r="C2135" t="inlineStr">
        <is>
          <t xml:space="preserve">CONCLUIDO	</t>
        </is>
      </c>
      <c r="D2135" t="n">
        <v>10.8183</v>
      </c>
      <c r="E2135" t="n">
        <v>9.24</v>
      </c>
      <c r="F2135" t="n">
        <v>6.78</v>
      </c>
      <c r="G2135" t="n">
        <v>67.84</v>
      </c>
      <c r="H2135" t="n">
        <v>1.21</v>
      </c>
      <c r="I2135" t="n">
        <v>6</v>
      </c>
      <c r="J2135" t="n">
        <v>164.93</v>
      </c>
      <c r="K2135" t="n">
        <v>49.1</v>
      </c>
      <c r="L2135" t="n">
        <v>11.25</v>
      </c>
      <c r="M2135" t="n">
        <v>4</v>
      </c>
      <c r="N2135" t="n">
        <v>29.58</v>
      </c>
      <c r="O2135" t="n">
        <v>20575.13</v>
      </c>
      <c r="P2135" t="n">
        <v>71.02</v>
      </c>
      <c r="Q2135" t="n">
        <v>204.15</v>
      </c>
      <c r="R2135" t="n">
        <v>24.62</v>
      </c>
      <c r="S2135" t="n">
        <v>17.37</v>
      </c>
      <c r="T2135" t="n">
        <v>1521.82</v>
      </c>
      <c r="U2135" t="n">
        <v>0.71</v>
      </c>
      <c r="V2135" t="n">
        <v>0.75</v>
      </c>
      <c r="W2135" t="n">
        <v>1.15</v>
      </c>
      <c r="X2135" t="n">
        <v>0.09</v>
      </c>
      <c r="Y2135" t="n">
        <v>1</v>
      </c>
      <c r="Z2135" t="n">
        <v>10</v>
      </c>
    </row>
    <row r="2136">
      <c r="A2136" t="n">
        <v>42</v>
      </c>
      <c r="B2136" t="n">
        <v>75</v>
      </c>
      <c r="C2136" t="inlineStr">
        <is>
          <t xml:space="preserve">CONCLUIDO	</t>
        </is>
      </c>
      <c r="D2136" t="n">
        <v>10.8095</v>
      </c>
      <c r="E2136" t="n">
        <v>9.25</v>
      </c>
      <c r="F2136" t="n">
        <v>6.79</v>
      </c>
      <c r="G2136" t="n">
        <v>67.91</v>
      </c>
      <c r="H2136" t="n">
        <v>1.23</v>
      </c>
      <c r="I2136" t="n">
        <v>6</v>
      </c>
      <c r="J2136" t="n">
        <v>165.29</v>
      </c>
      <c r="K2136" t="n">
        <v>49.1</v>
      </c>
      <c r="L2136" t="n">
        <v>11.5</v>
      </c>
      <c r="M2136" t="n">
        <v>4</v>
      </c>
      <c r="N2136" t="n">
        <v>29.69</v>
      </c>
      <c r="O2136" t="n">
        <v>20619.48</v>
      </c>
      <c r="P2136" t="n">
        <v>70.92</v>
      </c>
      <c r="Q2136" t="n">
        <v>204.16</v>
      </c>
      <c r="R2136" t="n">
        <v>24.99</v>
      </c>
      <c r="S2136" t="n">
        <v>17.37</v>
      </c>
      <c r="T2136" t="n">
        <v>1709.11</v>
      </c>
      <c r="U2136" t="n">
        <v>0.7</v>
      </c>
      <c r="V2136" t="n">
        <v>0.75</v>
      </c>
      <c r="W2136" t="n">
        <v>1.15</v>
      </c>
      <c r="X2136" t="n">
        <v>0.1</v>
      </c>
      <c r="Y2136" t="n">
        <v>1</v>
      </c>
      <c r="Z2136" t="n">
        <v>10</v>
      </c>
    </row>
    <row r="2137">
      <c r="A2137" t="n">
        <v>43</v>
      </c>
      <c r="B2137" t="n">
        <v>75</v>
      </c>
      <c r="C2137" t="inlineStr">
        <is>
          <t xml:space="preserve">CONCLUIDO	</t>
        </is>
      </c>
      <c r="D2137" t="n">
        <v>10.8157</v>
      </c>
      <c r="E2137" t="n">
        <v>9.25</v>
      </c>
      <c r="F2137" t="n">
        <v>6.79</v>
      </c>
      <c r="G2137" t="n">
        <v>67.86</v>
      </c>
      <c r="H2137" t="n">
        <v>1.26</v>
      </c>
      <c r="I2137" t="n">
        <v>6</v>
      </c>
      <c r="J2137" t="n">
        <v>165.65</v>
      </c>
      <c r="K2137" t="n">
        <v>49.1</v>
      </c>
      <c r="L2137" t="n">
        <v>11.75</v>
      </c>
      <c r="M2137" t="n">
        <v>4</v>
      </c>
      <c r="N2137" t="n">
        <v>29.8</v>
      </c>
      <c r="O2137" t="n">
        <v>20663.87</v>
      </c>
      <c r="P2137" t="n">
        <v>70.39</v>
      </c>
      <c r="Q2137" t="n">
        <v>204.14</v>
      </c>
      <c r="R2137" t="n">
        <v>24.83</v>
      </c>
      <c r="S2137" t="n">
        <v>17.37</v>
      </c>
      <c r="T2137" t="n">
        <v>1625.33</v>
      </c>
      <c r="U2137" t="n">
        <v>0.7</v>
      </c>
      <c r="V2137" t="n">
        <v>0.75</v>
      </c>
      <c r="W2137" t="n">
        <v>1.14</v>
      </c>
      <c r="X2137" t="n">
        <v>0.1</v>
      </c>
      <c r="Y2137" t="n">
        <v>1</v>
      </c>
      <c r="Z2137" t="n">
        <v>10</v>
      </c>
    </row>
    <row r="2138">
      <c r="A2138" t="n">
        <v>44</v>
      </c>
      <c r="B2138" t="n">
        <v>75</v>
      </c>
      <c r="C2138" t="inlineStr">
        <is>
          <t xml:space="preserve">CONCLUIDO	</t>
        </is>
      </c>
      <c r="D2138" t="n">
        <v>10.8147</v>
      </c>
      <c r="E2138" t="n">
        <v>9.25</v>
      </c>
      <c r="F2138" t="n">
        <v>6.79</v>
      </c>
      <c r="G2138" t="n">
        <v>67.87</v>
      </c>
      <c r="H2138" t="n">
        <v>1.28</v>
      </c>
      <c r="I2138" t="n">
        <v>6</v>
      </c>
      <c r="J2138" t="n">
        <v>166.01</v>
      </c>
      <c r="K2138" t="n">
        <v>49.1</v>
      </c>
      <c r="L2138" t="n">
        <v>12</v>
      </c>
      <c r="M2138" t="n">
        <v>4</v>
      </c>
      <c r="N2138" t="n">
        <v>29.91</v>
      </c>
      <c r="O2138" t="n">
        <v>20708.3</v>
      </c>
      <c r="P2138" t="n">
        <v>70.39</v>
      </c>
      <c r="Q2138" t="n">
        <v>204.15</v>
      </c>
      <c r="R2138" t="n">
        <v>24.77</v>
      </c>
      <c r="S2138" t="n">
        <v>17.37</v>
      </c>
      <c r="T2138" t="n">
        <v>1596.32</v>
      </c>
      <c r="U2138" t="n">
        <v>0.7</v>
      </c>
      <c r="V2138" t="n">
        <v>0.75</v>
      </c>
      <c r="W2138" t="n">
        <v>1.15</v>
      </c>
      <c r="X2138" t="n">
        <v>0.1</v>
      </c>
      <c r="Y2138" t="n">
        <v>1</v>
      </c>
      <c r="Z2138" t="n">
        <v>10</v>
      </c>
    </row>
    <row r="2139">
      <c r="A2139" t="n">
        <v>45</v>
      </c>
      <c r="B2139" t="n">
        <v>75</v>
      </c>
      <c r="C2139" t="inlineStr">
        <is>
          <t xml:space="preserve">CONCLUIDO	</t>
        </is>
      </c>
      <c r="D2139" t="n">
        <v>10.8072</v>
      </c>
      <c r="E2139" t="n">
        <v>9.25</v>
      </c>
      <c r="F2139" t="n">
        <v>6.79</v>
      </c>
      <c r="G2139" t="n">
        <v>67.93000000000001</v>
      </c>
      <c r="H2139" t="n">
        <v>1.3</v>
      </c>
      <c r="I2139" t="n">
        <v>6</v>
      </c>
      <c r="J2139" t="n">
        <v>166.37</v>
      </c>
      <c r="K2139" t="n">
        <v>49.1</v>
      </c>
      <c r="L2139" t="n">
        <v>12.25</v>
      </c>
      <c r="M2139" t="n">
        <v>4</v>
      </c>
      <c r="N2139" t="n">
        <v>30.02</v>
      </c>
      <c r="O2139" t="n">
        <v>20752.76</v>
      </c>
      <c r="P2139" t="n">
        <v>69.64</v>
      </c>
      <c r="Q2139" t="n">
        <v>204.14</v>
      </c>
      <c r="R2139" t="n">
        <v>25.05</v>
      </c>
      <c r="S2139" t="n">
        <v>17.37</v>
      </c>
      <c r="T2139" t="n">
        <v>1738.42</v>
      </c>
      <c r="U2139" t="n">
        <v>0.6899999999999999</v>
      </c>
      <c r="V2139" t="n">
        <v>0.75</v>
      </c>
      <c r="W2139" t="n">
        <v>1.15</v>
      </c>
      <c r="X2139" t="n">
        <v>0.1</v>
      </c>
      <c r="Y2139" t="n">
        <v>1</v>
      </c>
      <c r="Z2139" t="n">
        <v>10</v>
      </c>
    </row>
    <row r="2140">
      <c r="A2140" t="n">
        <v>46</v>
      </c>
      <c r="B2140" t="n">
        <v>75</v>
      </c>
      <c r="C2140" t="inlineStr">
        <is>
          <t xml:space="preserve">CONCLUIDO	</t>
        </is>
      </c>
      <c r="D2140" t="n">
        <v>10.8669</v>
      </c>
      <c r="E2140" t="n">
        <v>9.199999999999999</v>
      </c>
      <c r="F2140" t="n">
        <v>6.77</v>
      </c>
      <c r="G2140" t="n">
        <v>81.28</v>
      </c>
      <c r="H2140" t="n">
        <v>1.33</v>
      </c>
      <c r="I2140" t="n">
        <v>5</v>
      </c>
      <c r="J2140" t="n">
        <v>166.73</v>
      </c>
      <c r="K2140" t="n">
        <v>49.1</v>
      </c>
      <c r="L2140" t="n">
        <v>12.5</v>
      </c>
      <c r="M2140" t="n">
        <v>3</v>
      </c>
      <c r="N2140" t="n">
        <v>30.13</v>
      </c>
      <c r="O2140" t="n">
        <v>20797.26</v>
      </c>
      <c r="P2140" t="n">
        <v>69.23999999999999</v>
      </c>
      <c r="Q2140" t="n">
        <v>204.14</v>
      </c>
      <c r="R2140" t="n">
        <v>24.42</v>
      </c>
      <c r="S2140" t="n">
        <v>17.37</v>
      </c>
      <c r="T2140" t="n">
        <v>1428.29</v>
      </c>
      <c r="U2140" t="n">
        <v>0.71</v>
      </c>
      <c r="V2140" t="n">
        <v>0.75</v>
      </c>
      <c r="W2140" t="n">
        <v>1.14</v>
      </c>
      <c r="X2140" t="n">
        <v>0.08</v>
      </c>
      <c r="Y2140" t="n">
        <v>1</v>
      </c>
      <c r="Z2140" t="n">
        <v>10</v>
      </c>
    </row>
    <row r="2141">
      <c r="A2141" t="n">
        <v>47</v>
      </c>
      <c r="B2141" t="n">
        <v>75</v>
      </c>
      <c r="C2141" t="inlineStr">
        <is>
          <t xml:space="preserve">CONCLUIDO	</t>
        </is>
      </c>
      <c r="D2141" t="n">
        <v>10.8663</v>
      </c>
      <c r="E2141" t="n">
        <v>9.199999999999999</v>
      </c>
      <c r="F2141" t="n">
        <v>6.77</v>
      </c>
      <c r="G2141" t="n">
        <v>81.28</v>
      </c>
      <c r="H2141" t="n">
        <v>1.35</v>
      </c>
      <c r="I2141" t="n">
        <v>5</v>
      </c>
      <c r="J2141" t="n">
        <v>167.09</v>
      </c>
      <c r="K2141" t="n">
        <v>49.1</v>
      </c>
      <c r="L2141" t="n">
        <v>12.75</v>
      </c>
      <c r="M2141" t="n">
        <v>3</v>
      </c>
      <c r="N2141" t="n">
        <v>30.25</v>
      </c>
      <c r="O2141" t="n">
        <v>20841.8</v>
      </c>
      <c r="P2141" t="n">
        <v>69.43000000000001</v>
      </c>
      <c r="Q2141" t="n">
        <v>204.14</v>
      </c>
      <c r="R2141" t="n">
        <v>24.46</v>
      </c>
      <c r="S2141" t="n">
        <v>17.37</v>
      </c>
      <c r="T2141" t="n">
        <v>1444.83</v>
      </c>
      <c r="U2141" t="n">
        <v>0.71</v>
      </c>
      <c r="V2141" t="n">
        <v>0.75</v>
      </c>
      <c r="W2141" t="n">
        <v>1.14</v>
      </c>
      <c r="X2141" t="n">
        <v>0.08</v>
      </c>
      <c r="Y2141" t="n">
        <v>1</v>
      </c>
      <c r="Z2141" t="n">
        <v>10</v>
      </c>
    </row>
    <row r="2142">
      <c r="A2142" t="n">
        <v>48</v>
      </c>
      <c r="B2142" t="n">
        <v>75</v>
      </c>
      <c r="C2142" t="inlineStr">
        <is>
          <t xml:space="preserve">CONCLUIDO	</t>
        </is>
      </c>
      <c r="D2142" t="n">
        <v>10.8623</v>
      </c>
      <c r="E2142" t="n">
        <v>9.210000000000001</v>
      </c>
      <c r="F2142" t="n">
        <v>6.78</v>
      </c>
      <c r="G2142" t="n">
        <v>81.31999999999999</v>
      </c>
      <c r="H2142" t="n">
        <v>1.38</v>
      </c>
      <c r="I2142" t="n">
        <v>5</v>
      </c>
      <c r="J2142" t="n">
        <v>167.45</v>
      </c>
      <c r="K2142" t="n">
        <v>49.1</v>
      </c>
      <c r="L2142" t="n">
        <v>13</v>
      </c>
      <c r="M2142" t="n">
        <v>3</v>
      </c>
      <c r="N2142" t="n">
        <v>30.36</v>
      </c>
      <c r="O2142" t="n">
        <v>20886.38</v>
      </c>
      <c r="P2142" t="n">
        <v>69.63</v>
      </c>
      <c r="Q2142" t="n">
        <v>204.16</v>
      </c>
      <c r="R2142" t="n">
        <v>24.47</v>
      </c>
      <c r="S2142" t="n">
        <v>17.37</v>
      </c>
      <c r="T2142" t="n">
        <v>1453.92</v>
      </c>
      <c r="U2142" t="n">
        <v>0.71</v>
      </c>
      <c r="V2142" t="n">
        <v>0.75</v>
      </c>
      <c r="W2142" t="n">
        <v>1.15</v>
      </c>
      <c r="X2142" t="n">
        <v>0.09</v>
      </c>
      <c r="Y2142" t="n">
        <v>1</v>
      </c>
      <c r="Z2142" t="n">
        <v>10</v>
      </c>
    </row>
    <row r="2143">
      <c r="A2143" t="n">
        <v>49</v>
      </c>
      <c r="B2143" t="n">
        <v>75</v>
      </c>
      <c r="C2143" t="inlineStr">
        <is>
          <t xml:space="preserve">CONCLUIDO	</t>
        </is>
      </c>
      <c r="D2143" t="n">
        <v>10.865</v>
      </c>
      <c r="E2143" t="n">
        <v>9.199999999999999</v>
      </c>
      <c r="F2143" t="n">
        <v>6.77</v>
      </c>
      <c r="G2143" t="n">
        <v>81.3</v>
      </c>
      <c r="H2143" t="n">
        <v>1.4</v>
      </c>
      <c r="I2143" t="n">
        <v>5</v>
      </c>
      <c r="J2143" t="n">
        <v>167.81</v>
      </c>
      <c r="K2143" t="n">
        <v>49.1</v>
      </c>
      <c r="L2143" t="n">
        <v>13.25</v>
      </c>
      <c r="M2143" t="n">
        <v>3</v>
      </c>
      <c r="N2143" t="n">
        <v>30.47</v>
      </c>
      <c r="O2143" t="n">
        <v>20930.99</v>
      </c>
      <c r="P2143" t="n">
        <v>69.23</v>
      </c>
      <c r="Q2143" t="n">
        <v>204.14</v>
      </c>
      <c r="R2143" t="n">
        <v>24.41</v>
      </c>
      <c r="S2143" t="n">
        <v>17.37</v>
      </c>
      <c r="T2143" t="n">
        <v>1421.74</v>
      </c>
      <c r="U2143" t="n">
        <v>0.71</v>
      </c>
      <c r="V2143" t="n">
        <v>0.75</v>
      </c>
      <c r="W2143" t="n">
        <v>1.15</v>
      </c>
      <c r="X2143" t="n">
        <v>0.08</v>
      </c>
      <c r="Y2143" t="n">
        <v>1</v>
      </c>
      <c r="Z2143" t="n">
        <v>10</v>
      </c>
    </row>
    <row r="2144">
      <c r="A2144" t="n">
        <v>50</v>
      </c>
      <c r="B2144" t="n">
        <v>75</v>
      </c>
      <c r="C2144" t="inlineStr">
        <is>
          <t xml:space="preserve">CONCLUIDO	</t>
        </is>
      </c>
      <c r="D2144" t="n">
        <v>10.8663</v>
      </c>
      <c r="E2144" t="n">
        <v>9.199999999999999</v>
      </c>
      <c r="F2144" t="n">
        <v>6.77</v>
      </c>
      <c r="G2144" t="n">
        <v>81.28</v>
      </c>
      <c r="H2144" t="n">
        <v>1.42</v>
      </c>
      <c r="I2144" t="n">
        <v>5</v>
      </c>
      <c r="J2144" t="n">
        <v>168.18</v>
      </c>
      <c r="K2144" t="n">
        <v>49.1</v>
      </c>
      <c r="L2144" t="n">
        <v>13.5</v>
      </c>
      <c r="M2144" t="n">
        <v>3</v>
      </c>
      <c r="N2144" t="n">
        <v>30.58</v>
      </c>
      <c r="O2144" t="n">
        <v>20975.64</v>
      </c>
      <c r="P2144" t="n">
        <v>69.03</v>
      </c>
      <c r="Q2144" t="n">
        <v>204.14</v>
      </c>
      <c r="R2144" t="n">
        <v>24.5</v>
      </c>
      <c r="S2144" t="n">
        <v>17.37</v>
      </c>
      <c r="T2144" t="n">
        <v>1465.91</v>
      </c>
      <c r="U2144" t="n">
        <v>0.71</v>
      </c>
      <c r="V2144" t="n">
        <v>0.75</v>
      </c>
      <c r="W2144" t="n">
        <v>1.14</v>
      </c>
      <c r="X2144" t="n">
        <v>0.08</v>
      </c>
      <c r="Y2144" t="n">
        <v>1</v>
      </c>
      <c r="Z2144" t="n">
        <v>10</v>
      </c>
    </row>
    <row r="2145">
      <c r="A2145" t="n">
        <v>51</v>
      </c>
      <c r="B2145" t="n">
        <v>75</v>
      </c>
      <c r="C2145" t="inlineStr">
        <is>
          <t xml:space="preserve">CONCLUIDO	</t>
        </is>
      </c>
      <c r="D2145" t="n">
        <v>10.8689</v>
      </c>
      <c r="E2145" t="n">
        <v>9.199999999999999</v>
      </c>
      <c r="F2145" t="n">
        <v>6.77</v>
      </c>
      <c r="G2145" t="n">
        <v>81.26000000000001</v>
      </c>
      <c r="H2145" t="n">
        <v>1.45</v>
      </c>
      <c r="I2145" t="n">
        <v>5</v>
      </c>
      <c r="J2145" t="n">
        <v>168.54</v>
      </c>
      <c r="K2145" t="n">
        <v>49.1</v>
      </c>
      <c r="L2145" t="n">
        <v>13.75</v>
      </c>
      <c r="M2145" t="n">
        <v>3</v>
      </c>
      <c r="N2145" t="n">
        <v>30.69</v>
      </c>
      <c r="O2145" t="n">
        <v>21020.34</v>
      </c>
      <c r="P2145" t="n">
        <v>68.67</v>
      </c>
      <c r="Q2145" t="n">
        <v>204.14</v>
      </c>
      <c r="R2145" t="n">
        <v>24.36</v>
      </c>
      <c r="S2145" t="n">
        <v>17.37</v>
      </c>
      <c r="T2145" t="n">
        <v>1396.27</v>
      </c>
      <c r="U2145" t="n">
        <v>0.71</v>
      </c>
      <c r="V2145" t="n">
        <v>0.75</v>
      </c>
      <c r="W2145" t="n">
        <v>1.14</v>
      </c>
      <c r="X2145" t="n">
        <v>0.08</v>
      </c>
      <c r="Y2145" t="n">
        <v>1</v>
      </c>
      <c r="Z2145" t="n">
        <v>10</v>
      </c>
    </row>
    <row r="2146">
      <c r="A2146" t="n">
        <v>52</v>
      </c>
      <c r="B2146" t="n">
        <v>75</v>
      </c>
      <c r="C2146" t="inlineStr">
        <is>
          <t xml:space="preserve">CONCLUIDO	</t>
        </is>
      </c>
      <c r="D2146" t="n">
        <v>10.8751</v>
      </c>
      <c r="E2146" t="n">
        <v>9.199999999999999</v>
      </c>
      <c r="F2146" t="n">
        <v>6.77</v>
      </c>
      <c r="G2146" t="n">
        <v>81.19</v>
      </c>
      <c r="H2146" t="n">
        <v>1.47</v>
      </c>
      <c r="I2146" t="n">
        <v>5</v>
      </c>
      <c r="J2146" t="n">
        <v>168.9</v>
      </c>
      <c r="K2146" t="n">
        <v>49.1</v>
      </c>
      <c r="L2146" t="n">
        <v>14</v>
      </c>
      <c r="M2146" t="n">
        <v>3</v>
      </c>
      <c r="N2146" t="n">
        <v>30.81</v>
      </c>
      <c r="O2146" t="n">
        <v>21065.06</v>
      </c>
      <c r="P2146" t="n">
        <v>68.20999999999999</v>
      </c>
      <c r="Q2146" t="n">
        <v>204.14</v>
      </c>
      <c r="R2146" t="n">
        <v>24.18</v>
      </c>
      <c r="S2146" t="n">
        <v>17.37</v>
      </c>
      <c r="T2146" t="n">
        <v>1306.66</v>
      </c>
      <c r="U2146" t="n">
        <v>0.72</v>
      </c>
      <c r="V2146" t="n">
        <v>0.75</v>
      </c>
      <c r="W2146" t="n">
        <v>1.14</v>
      </c>
      <c r="X2146" t="n">
        <v>0.07000000000000001</v>
      </c>
      <c r="Y2146" t="n">
        <v>1</v>
      </c>
      <c r="Z2146" t="n">
        <v>10</v>
      </c>
    </row>
    <row r="2147">
      <c r="A2147" t="n">
        <v>53</v>
      </c>
      <c r="B2147" t="n">
        <v>75</v>
      </c>
      <c r="C2147" t="inlineStr">
        <is>
          <t xml:space="preserve">CONCLUIDO	</t>
        </is>
      </c>
      <c r="D2147" t="n">
        <v>10.8774</v>
      </c>
      <c r="E2147" t="n">
        <v>9.19</v>
      </c>
      <c r="F2147" t="n">
        <v>6.76</v>
      </c>
      <c r="G2147" t="n">
        <v>81.17</v>
      </c>
      <c r="H2147" t="n">
        <v>1.49</v>
      </c>
      <c r="I2147" t="n">
        <v>5</v>
      </c>
      <c r="J2147" t="n">
        <v>169.26</v>
      </c>
      <c r="K2147" t="n">
        <v>49.1</v>
      </c>
      <c r="L2147" t="n">
        <v>14.25</v>
      </c>
      <c r="M2147" t="n">
        <v>3</v>
      </c>
      <c r="N2147" t="n">
        <v>30.92</v>
      </c>
      <c r="O2147" t="n">
        <v>21109.83</v>
      </c>
      <c r="P2147" t="n">
        <v>67.56</v>
      </c>
      <c r="Q2147" t="n">
        <v>204.14</v>
      </c>
      <c r="R2147" t="n">
        <v>24.02</v>
      </c>
      <c r="S2147" t="n">
        <v>17.37</v>
      </c>
      <c r="T2147" t="n">
        <v>1229.64</v>
      </c>
      <c r="U2147" t="n">
        <v>0.72</v>
      </c>
      <c r="V2147" t="n">
        <v>0.75</v>
      </c>
      <c r="W2147" t="n">
        <v>1.15</v>
      </c>
      <c r="X2147" t="n">
        <v>0.07000000000000001</v>
      </c>
      <c r="Y2147" t="n">
        <v>1</v>
      </c>
      <c r="Z2147" t="n">
        <v>10</v>
      </c>
    </row>
    <row r="2148">
      <c r="A2148" t="n">
        <v>54</v>
      </c>
      <c r="B2148" t="n">
        <v>75</v>
      </c>
      <c r="C2148" t="inlineStr">
        <is>
          <t xml:space="preserve">CONCLUIDO	</t>
        </is>
      </c>
      <c r="D2148" t="n">
        <v>10.8751</v>
      </c>
      <c r="E2148" t="n">
        <v>9.199999999999999</v>
      </c>
      <c r="F2148" t="n">
        <v>6.77</v>
      </c>
      <c r="G2148" t="n">
        <v>81.19</v>
      </c>
      <c r="H2148" t="n">
        <v>1.52</v>
      </c>
      <c r="I2148" t="n">
        <v>5</v>
      </c>
      <c r="J2148" t="n">
        <v>169.63</v>
      </c>
      <c r="K2148" t="n">
        <v>49.1</v>
      </c>
      <c r="L2148" t="n">
        <v>14.5</v>
      </c>
      <c r="M2148" t="n">
        <v>3</v>
      </c>
      <c r="N2148" t="n">
        <v>31.03</v>
      </c>
      <c r="O2148" t="n">
        <v>21154.64</v>
      </c>
      <c r="P2148" t="n">
        <v>66.77</v>
      </c>
      <c r="Q2148" t="n">
        <v>204.15</v>
      </c>
      <c r="R2148" t="n">
        <v>24.26</v>
      </c>
      <c r="S2148" t="n">
        <v>17.37</v>
      </c>
      <c r="T2148" t="n">
        <v>1345.77</v>
      </c>
      <c r="U2148" t="n">
        <v>0.72</v>
      </c>
      <c r="V2148" t="n">
        <v>0.75</v>
      </c>
      <c r="W2148" t="n">
        <v>1.14</v>
      </c>
      <c r="X2148" t="n">
        <v>0.07000000000000001</v>
      </c>
      <c r="Y2148" t="n">
        <v>1</v>
      </c>
      <c r="Z2148" t="n">
        <v>10</v>
      </c>
    </row>
    <row r="2149">
      <c r="A2149" t="n">
        <v>55</v>
      </c>
      <c r="B2149" t="n">
        <v>75</v>
      </c>
      <c r="C2149" t="inlineStr">
        <is>
          <t xml:space="preserve">CONCLUIDO	</t>
        </is>
      </c>
      <c r="D2149" t="n">
        <v>10.8755</v>
      </c>
      <c r="E2149" t="n">
        <v>9.199999999999999</v>
      </c>
      <c r="F2149" t="n">
        <v>6.77</v>
      </c>
      <c r="G2149" t="n">
        <v>81.19</v>
      </c>
      <c r="H2149" t="n">
        <v>1.54</v>
      </c>
      <c r="I2149" t="n">
        <v>5</v>
      </c>
      <c r="J2149" t="n">
        <v>169.99</v>
      </c>
      <c r="K2149" t="n">
        <v>49.1</v>
      </c>
      <c r="L2149" t="n">
        <v>14.75</v>
      </c>
      <c r="M2149" t="n">
        <v>3</v>
      </c>
      <c r="N2149" t="n">
        <v>31.15</v>
      </c>
      <c r="O2149" t="n">
        <v>21199.48</v>
      </c>
      <c r="P2149" t="n">
        <v>66.41</v>
      </c>
      <c r="Q2149" t="n">
        <v>204.14</v>
      </c>
      <c r="R2149" t="n">
        <v>24.15</v>
      </c>
      <c r="S2149" t="n">
        <v>17.37</v>
      </c>
      <c r="T2149" t="n">
        <v>1290.4</v>
      </c>
      <c r="U2149" t="n">
        <v>0.72</v>
      </c>
      <c r="V2149" t="n">
        <v>0.75</v>
      </c>
      <c r="W2149" t="n">
        <v>1.14</v>
      </c>
      <c r="X2149" t="n">
        <v>0.07000000000000001</v>
      </c>
      <c r="Y2149" t="n">
        <v>1</v>
      </c>
      <c r="Z2149" t="n">
        <v>10</v>
      </c>
    </row>
    <row r="2150">
      <c r="A2150" t="n">
        <v>56</v>
      </c>
      <c r="B2150" t="n">
        <v>75</v>
      </c>
      <c r="C2150" t="inlineStr">
        <is>
          <t xml:space="preserve">CONCLUIDO	</t>
        </is>
      </c>
      <c r="D2150" t="n">
        <v>10.8696</v>
      </c>
      <c r="E2150" t="n">
        <v>9.199999999999999</v>
      </c>
      <c r="F2150" t="n">
        <v>6.77</v>
      </c>
      <c r="G2150" t="n">
        <v>81.25</v>
      </c>
      <c r="H2150" t="n">
        <v>1.56</v>
      </c>
      <c r="I2150" t="n">
        <v>5</v>
      </c>
      <c r="J2150" t="n">
        <v>170.35</v>
      </c>
      <c r="K2150" t="n">
        <v>49.1</v>
      </c>
      <c r="L2150" t="n">
        <v>15</v>
      </c>
      <c r="M2150" t="n">
        <v>3</v>
      </c>
      <c r="N2150" t="n">
        <v>31.26</v>
      </c>
      <c r="O2150" t="n">
        <v>21244.37</v>
      </c>
      <c r="P2150" t="n">
        <v>66.26000000000001</v>
      </c>
      <c r="Q2150" t="n">
        <v>204.14</v>
      </c>
      <c r="R2150" t="n">
        <v>24.39</v>
      </c>
      <c r="S2150" t="n">
        <v>17.37</v>
      </c>
      <c r="T2150" t="n">
        <v>1413.35</v>
      </c>
      <c r="U2150" t="n">
        <v>0.71</v>
      </c>
      <c r="V2150" t="n">
        <v>0.75</v>
      </c>
      <c r="W2150" t="n">
        <v>1.14</v>
      </c>
      <c r="X2150" t="n">
        <v>0.08</v>
      </c>
      <c r="Y2150" t="n">
        <v>1</v>
      </c>
      <c r="Z2150" t="n">
        <v>10</v>
      </c>
    </row>
    <row r="2151">
      <c r="A2151" t="n">
        <v>57</v>
      </c>
      <c r="B2151" t="n">
        <v>75</v>
      </c>
      <c r="C2151" t="inlineStr">
        <is>
          <t xml:space="preserve">CONCLUIDO	</t>
        </is>
      </c>
      <c r="D2151" t="n">
        <v>10.8686</v>
      </c>
      <c r="E2151" t="n">
        <v>9.199999999999999</v>
      </c>
      <c r="F2151" t="n">
        <v>6.77</v>
      </c>
      <c r="G2151" t="n">
        <v>81.26000000000001</v>
      </c>
      <c r="H2151" t="n">
        <v>1.58</v>
      </c>
      <c r="I2151" t="n">
        <v>5</v>
      </c>
      <c r="J2151" t="n">
        <v>170.72</v>
      </c>
      <c r="K2151" t="n">
        <v>49.1</v>
      </c>
      <c r="L2151" t="n">
        <v>15.25</v>
      </c>
      <c r="M2151" t="n">
        <v>3</v>
      </c>
      <c r="N2151" t="n">
        <v>31.37</v>
      </c>
      <c r="O2151" t="n">
        <v>21289.29</v>
      </c>
      <c r="P2151" t="n">
        <v>65.64</v>
      </c>
      <c r="Q2151" t="n">
        <v>204.14</v>
      </c>
      <c r="R2151" t="n">
        <v>24.26</v>
      </c>
      <c r="S2151" t="n">
        <v>17.37</v>
      </c>
      <c r="T2151" t="n">
        <v>1347.93</v>
      </c>
      <c r="U2151" t="n">
        <v>0.72</v>
      </c>
      <c r="V2151" t="n">
        <v>0.75</v>
      </c>
      <c r="W2151" t="n">
        <v>1.15</v>
      </c>
      <c r="X2151" t="n">
        <v>0.08</v>
      </c>
      <c r="Y2151" t="n">
        <v>1</v>
      </c>
      <c r="Z2151" t="n">
        <v>10</v>
      </c>
    </row>
    <row r="2152">
      <c r="A2152" t="n">
        <v>58</v>
      </c>
      <c r="B2152" t="n">
        <v>75</v>
      </c>
      <c r="C2152" t="inlineStr">
        <is>
          <t xml:space="preserve">CONCLUIDO	</t>
        </is>
      </c>
      <c r="D2152" t="n">
        <v>10.9386</v>
      </c>
      <c r="E2152" t="n">
        <v>9.140000000000001</v>
      </c>
      <c r="F2152" t="n">
        <v>6.74</v>
      </c>
      <c r="G2152" t="n">
        <v>101.15</v>
      </c>
      <c r="H2152" t="n">
        <v>1.61</v>
      </c>
      <c r="I2152" t="n">
        <v>4</v>
      </c>
      <c r="J2152" t="n">
        <v>171.08</v>
      </c>
      <c r="K2152" t="n">
        <v>49.1</v>
      </c>
      <c r="L2152" t="n">
        <v>15.5</v>
      </c>
      <c r="M2152" t="n">
        <v>2</v>
      </c>
      <c r="N2152" t="n">
        <v>31.49</v>
      </c>
      <c r="O2152" t="n">
        <v>21334.25</v>
      </c>
      <c r="P2152" t="n">
        <v>64.59999999999999</v>
      </c>
      <c r="Q2152" t="n">
        <v>204.14</v>
      </c>
      <c r="R2152" t="n">
        <v>23.46</v>
      </c>
      <c r="S2152" t="n">
        <v>17.37</v>
      </c>
      <c r="T2152" t="n">
        <v>952.58</v>
      </c>
      <c r="U2152" t="n">
        <v>0.74</v>
      </c>
      <c r="V2152" t="n">
        <v>0.76</v>
      </c>
      <c r="W2152" t="n">
        <v>1.14</v>
      </c>
      <c r="X2152" t="n">
        <v>0.05</v>
      </c>
      <c r="Y2152" t="n">
        <v>1</v>
      </c>
      <c r="Z2152" t="n">
        <v>10</v>
      </c>
    </row>
    <row r="2153">
      <c r="A2153" t="n">
        <v>59</v>
      </c>
      <c r="B2153" t="n">
        <v>75</v>
      </c>
      <c r="C2153" t="inlineStr">
        <is>
          <t xml:space="preserve">CONCLUIDO	</t>
        </is>
      </c>
      <c r="D2153" t="n">
        <v>10.9316</v>
      </c>
      <c r="E2153" t="n">
        <v>9.15</v>
      </c>
      <c r="F2153" t="n">
        <v>6.75</v>
      </c>
      <c r="G2153" t="n">
        <v>101.24</v>
      </c>
      <c r="H2153" t="n">
        <v>1.63</v>
      </c>
      <c r="I2153" t="n">
        <v>4</v>
      </c>
      <c r="J2153" t="n">
        <v>171.45</v>
      </c>
      <c r="K2153" t="n">
        <v>49.1</v>
      </c>
      <c r="L2153" t="n">
        <v>15.75</v>
      </c>
      <c r="M2153" t="n">
        <v>2</v>
      </c>
      <c r="N2153" t="n">
        <v>31.6</v>
      </c>
      <c r="O2153" t="n">
        <v>21379.25</v>
      </c>
      <c r="P2153" t="n">
        <v>64.79000000000001</v>
      </c>
      <c r="Q2153" t="n">
        <v>204.14</v>
      </c>
      <c r="R2153" t="n">
        <v>23.63</v>
      </c>
      <c r="S2153" t="n">
        <v>17.37</v>
      </c>
      <c r="T2153" t="n">
        <v>1039.34</v>
      </c>
      <c r="U2153" t="n">
        <v>0.74</v>
      </c>
      <c r="V2153" t="n">
        <v>0.76</v>
      </c>
      <c r="W2153" t="n">
        <v>1.14</v>
      </c>
      <c r="X2153" t="n">
        <v>0.06</v>
      </c>
      <c r="Y2153" t="n">
        <v>1</v>
      </c>
      <c r="Z2153" t="n">
        <v>10</v>
      </c>
    </row>
    <row r="2154">
      <c r="A2154" t="n">
        <v>60</v>
      </c>
      <c r="B2154" t="n">
        <v>75</v>
      </c>
      <c r="C2154" t="inlineStr">
        <is>
          <t xml:space="preserve">CONCLUIDO	</t>
        </is>
      </c>
      <c r="D2154" t="n">
        <v>10.9306</v>
      </c>
      <c r="E2154" t="n">
        <v>9.15</v>
      </c>
      <c r="F2154" t="n">
        <v>6.75</v>
      </c>
      <c r="G2154" t="n">
        <v>101.25</v>
      </c>
      <c r="H2154" t="n">
        <v>1.65</v>
      </c>
      <c r="I2154" t="n">
        <v>4</v>
      </c>
      <c r="J2154" t="n">
        <v>171.81</v>
      </c>
      <c r="K2154" t="n">
        <v>49.1</v>
      </c>
      <c r="L2154" t="n">
        <v>16</v>
      </c>
      <c r="M2154" t="n">
        <v>1</v>
      </c>
      <c r="N2154" t="n">
        <v>31.72</v>
      </c>
      <c r="O2154" t="n">
        <v>21424.29</v>
      </c>
      <c r="P2154" t="n">
        <v>64.92</v>
      </c>
      <c r="Q2154" t="n">
        <v>204.16</v>
      </c>
      <c r="R2154" t="n">
        <v>23.63</v>
      </c>
      <c r="S2154" t="n">
        <v>17.37</v>
      </c>
      <c r="T2154" t="n">
        <v>1034.87</v>
      </c>
      <c r="U2154" t="n">
        <v>0.74</v>
      </c>
      <c r="V2154" t="n">
        <v>0.76</v>
      </c>
      <c r="W2154" t="n">
        <v>1.14</v>
      </c>
      <c r="X2154" t="n">
        <v>0.06</v>
      </c>
      <c r="Y2154" t="n">
        <v>1</v>
      </c>
      <c r="Z2154" t="n">
        <v>10</v>
      </c>
    </row>
    <row r="2155">
      <c r="A2155" t="n">
        <v>61</v>
      </c>
      <c r="B2155" t="n">
        <v>75</v>
      </c>
      <c r="C2155" t="inlineStr">
        <is>
          <t xml:space="preserve">CONCLUIDO	</t>
        </is>
      </c>
      <c r="D2155" t="n">
        <v>10.93</v>
      </c>
      <c r="E2155" t="n">
        <v>9.15</v>
      </c>
      <c r="F2155" t="n">
        <v>6.75</v>
      </c>
      <c r="G2155" t="n">
        <v>101.26</v>
      </c>
      <c r="H2155" t="n">
        <v>1.67</v>
      </c>
      <c r="I2155" t="n">
        <v>4</v>
      </c>
      <c r="J2155" t="n">
        <v>172.18</v>
      </c>
      <c r="K2155" t="n">
        <v>49.1</v>
      </c>
      <c r="L2155" t="n">
        <v>16.25</v>
      </c>
      <c r="M2155" t="n">
        <v>0</v>
      </c>
      <c r="N2155" t="n">
        <v>31.83</v>
      </c>
      <c r="O2155" t="n">
        <v>21469.36</v>
      </c>
      <c r="P2155" t="n">
        <v>65.03</v>
      </c>
      <c r="Q2155" t="n">
        <v>204.15</v>
      </c>
      <c r="R2155" t="n">
        <v>23.57</v>
      </c>
      <c r="S2155" t="n">
        <v>17.37</v>
      </c>
      <c r="T2155" t="n">
        <v>1005.46</v>
      </c>
      <c r="U2155" t="n">
        <v>0.74</v>
      </c>
      <c r="V2155" t="n">
        <v>0.76</v>
      </c>
      <c r="W2155" t="n">
        <v>1.15</v>
      </c>
      <c r="X2155" t="n">
        <v>0.06</v>
      </c>
      <c r="Y2155" t="n">
        <v>1</v>
      </c>
      <c r="Z2155" t="n">
        <v>10</v>
      </c>
    </row>
    <row r="2156">
      <c r="A2156" t="n">
        <v>0</v>
      </c>
      <c r="B2156" t="n">
        <v>95</v>
      </c>
      <c r="C2156" t="inlineStr">
        <is>
          <t xml:space="preserve">CONCLUIDO	</t>
        </is>
      </c>
      <c r="D2156" t="n">
        <v>7.18</v>
      </c>
      <c r="E2156" t="n">
        <v>13.93</v>
      </c>
      <c r="F2156" t="n">
        <v>8.369999999999999</v>
      </c>
      <c r="G2156" t="n">
        <v>6.05</v>
      </c>
      <c r="H2156" t="n">
        <v>0.1</v>
      </c>
      <c r="I2156" t="n">
        <v>83</v>
      </c>
      <c r="J2156" t="n">
        <v>185.69</v>
      </c>
      <c r="K2156" t="n">
        <v>53.44</v>
      </c>
      <c r="L2156" t="n">
        <v>1</v>
      </c>
      <c r="M2156" t="n">
        <v>81</v>
      </c>
      <c r="N2156" t="n">
        <v>36.26</v>
      </c>
      <c r="O2156" t="n">
        <v>23136.14</v>
      </c>
      <c r="P2156" t="n">
        <v>113.42</v>
      </c>
      <c r="Q2156" t="n">
        <v>204.22</v>
      </c>
      <c r="R2156" t="n">
        <v>74.25</v>
      </c>
      <c r="S2156" t="n">
        <v>17.37</v>
      </c>
      <c r="T2156" t="n">
        <v>25951.85</v>
      </c>
      <c r="U2156" t="n">
        <v>0.23</v>
      </c>
      <c r="V2156" t="n">
        <v>0.61</v>
      </c>
      <c r="W2156" t="n">
        <v>1.27</v>
      </c>
      <c r="X2156" t="n">
        <v>1.68</v>
      </c>
      <c r="Y2156" t="n">
        <v>1</v>
      </c>
      <c r="Z2156" t="n">
        <v>10</v>
      </c>
    </row>
    <row r="2157">
      <c r="A2157" t="n">
        <v>1</v>
      </c>
      <c r="B2157" t="n">
        <v>95</v>
      </c>
      <c r="C2157" t="inlineStr">
        <is>
          <t xml:space="preserve">CONCLUIDO	</t>
        </is>
      </c>
      <c r="D2157" t="n">
        <v>7.8251</v>
      </c>
      <c r="E2157" t="n">
        <v>12.78</v>
      </c>
      <c r="F2157" t="n">
        <v>7.97</v>
      </c>
      <c r="G2157" t="n">
        <v>7.59</v>
      </c>
      <c r="H2157" t="n">
        <v>0.12</v>
      </c>
      <c r="I2157" t="n">
        <v>63</v>
      </c>
      <c r="J2157" t="n">
        <v>186.07</v>
      </c>
      <c r="K2157" t="n">
        <v>53.44</v>
      </c>
      <c r="L2157" t="n">
        <v>1.25</v>
      </c>
      <c r="M2157" t="n">
        <v>61</v>
      </c>
      <c r="N2157" t="n">
        <v>36.39</v>
      </c>
      <c r="O2157" t="n">
        <v>23182.76</v>
      </c>
      <c r="P2157" t="n">
        <v>107.76</v>
      </c>
      <c r="Q2157" t="n">
        <v>204.17</v>
      </c>
      <c r="R2157" t="n">
        <v>61.45</v>
      </c>
      <c r="S2157" t="n">
        <v>17.37</v>
      </c>
      <c r="T2157" t="n">
        <v>19651.02</v>
      </c>
      <c r="U2157" t="n">
        <v>0.28</v>
      </c>
      <c r="V2157" t="n">
        <v>0.64</v>
      </c>
      <c r="W2157" t="n">
        <v>1.24</v>
      </c>
      <c r="X2157" t="n">
        <v>1.27</v>
      </c>
      <c r="Y2157" t="n">
        <v>1</v>
      </c>
      <c r="Z2157" t="n">
        <v>10</v>
      </c>
    </row>
    <row r="2158">
      <c r="A2158" t="n">
        <v>2</v>
      </c>
      <c r="B2158" t="n">
        <v>95</v>
      </c>
      <c r="C2158" t="inlineStr">
        <is>
          <t xml:space="preserve">CONCLUIDO	</t>
        </is>
      </c>
      <c r="D2158" t="n">
        <v>8.280799999999999</v>
      </c>
      <c r="E2158" t="n">
        <v>12.08</v>
      </c>
      <c r="F2158" t="n">
        <v>7.71</v>
      </c>
      <c r="G2158" t="n">
        <v>9.07</v>
      </c>
      <c r="H2158" t="n">
        <v>0.14</v>
      </c>
      <c r="I2158" t="n">
        <v>51</v>
      </c>
      <c r="J2158" t="n">
        <v>186.45</v>
      </c>
      <c r="K2158" t="n">
        <v>53.44</v>
      </c>
      <c r="L2158" t="n">
        <v>1.5</v>
      </c>
      <c r="M2158" t="n">
        <v>49</v>
      </c>
      <c r="N2158" t="n">
        <v>36.51</v>
      </c>
      <c r="O2158" t="n">
        <v>23229.42</v>
      </c>
      <c r="P2158" t="n">
        <v>104.1</v>
      </c>
      <c r="Q2158" t="n">
        <v>204.27</v>
      </c>
      <c r="R2158" t="n">
        <v>53.57</v>
      </c>
      <c r="S2158" t="n">
        <v>17.37</v>
      </c>
      <c r="T2158" t="n">
        <v>15770.83</v>
      </c>
      <c r="U2158" t="n">
        <v>0.32</v>
      </c>
      <c r="V2158" t="n">
        <v>0.66</v>
      </c>
      <c r="W2158" t="n">
        <v>1.22</v>
      </c>
      <c r="X2158" t="n">
        <v>1.02</v>
      </c>
      <c r="Y2158" t="n">
        <v>1</v>
      </c>
      <c r="Z2158" t="n">
        <v>10</v>
      </c>
    </row>
    <row r="2159">
      <c r="A2159" t="n">
        <v>3</v>
      </c>
      <c r="B2159" t="n">
        <v>95</v>
      </c>
      <c r="C2159" t="inlineStr">
        <is>
          <t xml:space="preserve">CONCLUIDO	</t>
        </is>
      </c>
      <c r="D2159" t="n">
        <v>8.610200000000001</v>
      </c>
      <c r="E2159" t="n">
        <v>11.61</v>
      </c>
      <c r="F2159" t="n">
        <v>7.54</v>
      </c>
      <c r="G2159" t="n">
        <v>10.53</v>
      </c>
      <c r="H2159" t="n">
        <v>0.17</v>
      </c>
      <c r="I2159" t="n">
        <v>43</v>
      </c>
      <c r="J2159" t="n">
        <v>186.83</v>
      </c>
      <c r="K2159" t="n">
        <v>53.44</v>
      </c>
      <c r="L2159" t="n">
        <v>1.75</v>
      </c>
      <c r="M2159" t="n">
        <v>41</v>
      </c>
      <c r="N2159" t="n">
        <v>36.64</v>
      </c>
      <c r="O2159" t="n">
        <v>23276.13</v>
      </c>
      <c r="P2159" t="n">
        <v>101.75</v>
      </c>
      <c r="Q2159" t="n">
        <v>204.16</v>
      </c>
      <c r="R2159" t="n">
        <v>48.45</v>
      </c>
      <c r="S2159" t="n">
        <v>17.37</v>
      </c>
      <c r="T2159" t="n">
        <v>13253.53</v>
      </c>
      <c r="U2159" t="n">
        <v>0.36</v>
      </c>
      <c r="V2159" t="n">
        <v>0.68</v>
      </c>
      <c r="W2159" t="n">
        <v>1.21</v>
      </c>
      <c r="X2159" t="n">
        <v>0.85</v>
      </c>
      <c r="Y2159" t="n">
        <v>1</v>
      </c>
      <c r="Z2159" t="n">
        <v>10</v>
      </c>
    </row>
    <row r="2160">
      <c r="A2160" t="n">
        <v>4</v>
      </c>
      <c r="B2160" t="n">
        <v>95</v>
      </c>
      <c r="C2160" t="inlineStr">
        <is>
          <t xml:space="preserve">CONCLUIDO	</t>
        </is>
      </c>
      <c r="D2160" t="n">
        <v>8.8803</v>
      </c>
      <c r="E2160" t="n">
        <v>11.26</v>
      </c>
      <c r="F2160" t="n">
        <v>7.42</v>
      </c>
      <c r="G2160" t="n">
        <v>12.02</v>
      </c>
      <c r="H2160" t="n">
        <v>0.19</v>
      </c>
      <c r="I2160" t="n">
        <v>37</v>
      </c>
      <c r="J2160" t="n">
        <v>187.21</v>
      </c>
      <c r="K2160" t="n">
        <v>53.44</v>
      </c>
      <c r="L2160" t="n">
        <v>2</v>
      </c>
      <c r="M2160" t="n">
        <v>35</v>
      </c>
      <c r="N2160" t="n">
        <v>36.77</v>
      </c>
      <c r="O2160" t="n">
        <v>23322.88</v>
      </c>
      <c r="P2160" t="n">
        <v>99.8</v>
      </c>
      <c r="Q2160" t="n">
        <v>204.14</v>
      </c>
      <c r="R2160" t="n">
        <v>44.42</v>
      </c>
      <c r="S2160" t="n">
        <v>17.37</v>
      </c>
      <c r="T2160" t="n">
        <v>11268.53</v>
      </c>
      <c r="U2160" t="n">
        <v>0.39</v>
      </c>
      <c r="V2160" t="n">
        <v>0.6899999999999999</v>
      </c>
      <c r="W2160" t="n">
        <v>1.2</v>
      </c>
      <c r="X2160" t="n">
        <v>0.72</v>
      </c>
      <c r="Y2160" t="n">
        <v>1</v>
      </c>
      <c r="Z2160" t="n">
        <v>10</v>
      </c>
    </row>
    <row r="2161">
      <c r="A2161" t="n">
        <v>5</v>
      </c>
      <c r="B2161" t="n">
        <v>95</v>
      </c>
      <c r="C2161" t="inlineStr">
        <is>
          <t xml:space="preserve">CONCLUIDO	</t>
        </is>
      </c>
      <c r="D2161" t="n">
        <v>9.056100000000001</v>
      </c>
      <c r="E2161" t="n">
        <v>11.04</v>
      </c>
      <c r="F2161" t="n">
        <v>7.35</v>
      </c>
      <c r="G2161" t="n">
        <v>13.36</v>
      </c>
      <c r="H2161" t="n">
        <v>0.21</v>
      </c>
      <c r="I2161" t="n">
        <v>33</v>
      </c>
      <c r="J2161" t="n">
        <v>187.59</v>
      </c>
      <c r="K2161" t="n">
        <v>53.44</v>
      </c>
      <c r="L2161" t="n">
        <v>2.25</v>
      </c>
      <c r="M2161" t="n">
        <v>31</v>
      </c>
      <c r="N2161" t="n">
        <v>36.9</v>
      </c>
      <c r="O2161" t="n">
        <v>23369.68</v>
      </c>
      <c r="P2161" t="n">
        <v>98.72</v>
      </c>
      <c r="Q2161" t="n">
        <v>204.19</v>
      </c>
      <c r="R2161" t="n">
        <v>42.1</v>
      </c>
      <c r="S2161" t="n">
        <v>17.37</v>
      </c>
      <c r="T2161" t="n">
        <v>10129.75</v>
      </c>
      <c r="U2161" t="n">
        <v>0.41</v>
      </c>
      <c r="V2161" t="n">
        <v>0.7</v>
      </c>
      <c r="W2161" t="n">
        <v>1.19</v>
      </c>
      <c r="X2161" t="n">
        <v>0.65</v>
      </c>
      <c r="Y2161" t="n">
        <v>1</v>
      </c>
      <c r="Z2161" t="n">
        <v>10</v>
      </c>
    </row>
    <row r="2162">
      <c r="A2162" t="n">
        <v>6</v>
      </c>
      <c r="B2162" t="n">
        <v>95</v>
      </c>
      <c r="C2162" t="inlineStr">
        <is>
          <t xml:space="preserve">CONCLUIDO	</t>
        </is>
      </c>
      <c r="D2162" t="n">
        <v>9.2486</v>
      </c>
      <c r="E2162" t="n">
        <v>10.81</v>
      </c>
      <c r="F2162" t="n">
        <v>7.26</v>
      </c>
      <c r="G2162" t="n">
        <v>15.03</v>
      </c>
      <c r="H2162" t="n">
        <v>0.24</v>
      </c>
      <c r="I2162" t="n">
        <v>29</v>
      </c>
      <c r="J2162" t="n">
        <v>187.97</v>
      </c>
      <c r="K2162" t="n">
        <v>53.44</v>
      </c>
      <c r="L2162" t="n">
        <v>2.5</v>
      </c>
      <c r="M2162" t="n">
        <v>27</v>
      </c>
      <c r="N2162" t="n">
        <v>37.03</v>
      </c>
      <c r="O2162" t="n">
        <v>23416.52</v>
      </c>
      <c r="P2162" t="n">
        <v>97.44</v>
      </c>
      <c r="Q2162" t="n">
        <v>204.18</v>
      </c>
      <c r="R2162" t="n">
        <v>39.76</v>
      </c>
      <c r="S2162" t="n">
        <v>17.37</v>
      </c>
      <c r="T2162" t="n">
        <v>8978.32</v>
      </c>
      <c r="U2162" t="n">
        <v>0.44</v>
      </c>
      <c r="V2162" t="n">
        <v>0.7</v>
      </c>
      <c r="W2162" t="n">
        <v>1.18</v>
      </c>
      <c r="X2162" t="n">
        <v>0.57</v>
      </c>
      <c r="Y2162" t="n">
        <v>1</v>
      </c>
      <c r="Z2162" t="n">
        <v>10</v>
      </c>
    </row>
    <row r="2163">
      <c r="A2163" t="n">
        <v>7</v>
      </c>
      <c r="B2163" t="n">
        <v>95</v>
      </c>
      <c r="C2163" t="inlineStr">
        <is>
          <t xml:space="preserve">CONCLUIDO	</t>
        </is>
      </c>
      <c r="D2163" t="n">
        <v>9.3545</v>
      </c>
      <c r="E2163" t="n">
        <v>10.69</v>
      </c>
      <c r="F2163" t="n">
        <v>7.22</v>
      </c>
      <c r="G2163" t="n">
        <v>16.04</v>
      </c>
      <c r="H2163" t="n">
        <v>0.26</v>
      </c>
      <c r="I2163" t="n">
        <v>27</v>
      </c>
      <c r="J2163" t="n">
        <v>188.35</v>
      </c>
      <c r="K2163" t="n">
        <v>53.44</v>
      </c>
      <c r="L2163" t="n">
        <v>2.75</v>
      </c>
      <c r="M2163" t="n">
        <v>25</v>
      </c>
      <c r="N2163" t="n">
        <v>37.16</v>
      </c>
      <c r="O2163" t="n">
        <v>23463.4</v>
      </c>
      <c r="P2163" t="n">
        <v>96.67</v>
      </c>
      <c r="Q2163" t="n">
        <v>204.16</v>
      </c>
      <c r="R2163" t="n">
        <v>38.06</v>
      </c>
      <c r="S2163" t="n">
        <v>17.37</v>
      </c>
      <c r="T2163" t="n">
        <v>8135.14</v>
      </c>
      <c r="U2163" t="n">
        <v>0.46</v>
      </c>
      <c r="V2163" t="n">
        <v>0.71</v>
      </c>
      <c r="W2163" t="n">
        <v>1.19</v>
      </c>
      <c r="X2163" t="n">
        <v>0.53</v>
      </c>
      <c r="Y2163" t="n">
        <v>1</v>
      </c>
      <c r="Z2163" t="n">
        <v>10</v>
      </c>
    </row>
    <row r="2164">
      <c r="A2164" t="n">
        <v>8</v>
      </c>
      <c r="B2164" t="n">
        <v>95</v>
      </c>
      <c r="C2164" t="inlineStr">
        <is>
          <t xml:space="preserve">CONCLUIDO	</t>
        </is>
      </c>
      <c r="D2164" t="n">
        <v>9.511699999999999</v>
      </c>
      <c r="E2164" t="n">
        <v>10.51</v>
      </c>
      <c r="F2164" t="n">
        <v>7.15</v>
      </c>
      <c r="G2164" t="n">
        <v>17.88</v>
      </c>
      <c r="H2164" t="n">
        <v>0.28</v>
      </c>
      <c r="I2164" t="n">
        <v>24</v>
      </c>
      <c r="J2164" t="n">
        <v>188.73</v>
      </c>
      <c r="K2164" t="n">
        <v>53.44</v>
      </c>
      <c r="L2164" t="n">
        <v>3</v>
      </c>
      <c r="M2164" t="n">
        <v>22</v>
      </c>
      <c r="N2164" t="n">
        <v>37.29</v>
      </c>
      <c r="O2164" t="n">
        <v>23510.33</v>
      </c>
      <c r="P2164" t="n">
        <v>95.59999999999999</v>
      </c>
      <c r="Q2164" t="n">
        <v>204.15</v>
      </c>
      <c r="R2164" t="n">
        <v>36.24</v>
      </c>
      <c r="S2164" t="n">
        <v>17.37</v>
      </c>
      <c r="T2164" t="n">
        <v>7243.51</v>
      </c>
      <c r="U2164" t="n">
        <v>0.48</v>
      </c>
      <c r="V2164" t="n">
        <v>0.71</v>
      </c>
      <c r="W2164" t="n">
        <v>1.17</v>
      </c>
      <c r="X2164" t="n">
        <v>0.46</v>
      </c>
      <c r="Y2164" t="n">
        <v>1</v>
      </c>
      <c r="Z2164" t="n">
        <v>10</v>
      </c>
    </row>
    <row r="2165">
      <c r="A2165" t="n">
        <v>9</v>
      </c>
      <c r="B2165" t="n">
        <v>95</v>
      </c>
      <c r="C2165" t="inlineStr">
        <is>
          <t xml:space="preserve">CONCLUIDO	</t>
        </is>
      </c>
      <c r="D2165" t="n">
        <v>9.6195</v>
      </c>
      <c r="E2165" t="n">
        <v>10.4</v>
      </c>
      <c r="F2165" t="n">
        <v>7.11</v>
      </c>
      <c r="G2165" t="n">
        <v>19.39</v>
      </c>
      <c r="H2165" t="n">
        <v>0.3</v>
      </c>
      <c r="I2165" t="n">
        <v>22</v>
      </c>
      <c r="J2165" t="n">
        <v>189.11</v>
      </c>
      <c r="K2165" t="n">
        <v>53.44</v>
      </c>
      <c r="L2165" t="n">
        <v>3.25</v>
      </c>
      <c r="M2165" t="n">
        <v>20</v>
      </c>
      <c r="N2165" t="n">
        <v>37.42</v>
      </c>
      <c r="O2165" t="n">
        <v>23557.3</v>
      </c>
      <c r="P2165" t="n">
        <v>94.86</v>
      </c>
      <c r="Q2165" t="n">
        <v>204.16</v>
      </c>
      <c r="R2165" t="n">
        <v>34.86</v>
      </c>
      <c r="S2165" t="n">
        <v>17.37</v>
      </c>
      <c r="T2165" t="n">
        <v>6562.53</v>
      </c>
      <c r="U2165" t="n">
        <v>0.5</v>
      </c>
      <c r="V2165" t="n">
        <v>0.72</v>
      </c>
      <c r="W2165" t="n">
        <v>1.17</v>
      </c>
      <c r="X2165" t="n">
        <v>0.42</v>
      </c>
      <c r="Y2165" t="n">
        <v>1</v>
      </c>
      <c r="Z2165" t="n">
        <v>10</v>
      </c>
    </row>
    <row r="2166">
      <c r="A2166" t="n">
        <v>10</v>
      </c>
      <c r="B2166" t="n">
        <v>95</v>
      </c>
      <c r="C2166" t="inlineStr">
        <is>
          <t xml:space="preserve">CONCLUIDO	</t>
        </is>
      </c>
      <c r="D2166" t="n">
        <v>9.6761</v>
      </c>
      <c r="E2166" t="n">
        <v>10.33</v>
      </c>
      <c r="F2166" t="n">
        <v>7.08</v>
      </c>
      <c r="G2166" t="n">
        <v>20.24</v>
      </c>
      <c r="H2166" t="n">
        <v>0.33</v>
      </c>
      <c r="I2166" t="n">
        <v>21</v>
      </c>
      <c r="J2166" t="n">
        <v>189.49</v>
      </c>
      <c r="K2166" t="n">
        <v>53.44</v>
      </c>
      <c r="L2166" t="n">
        <v>3.5</v>
      </c>
      <c r="M2166" t="n">
        <v>19</v>
      </c>
      <c r="N2166" t="n">
        <v>37.55</v>
      </c>
      <c r="O2166" t="n">
        <v>23604.32</v>
      </c>
      <c r="P2166" t="n">
        <v>94.31999999999999</v>
      </c>
      <c r="Q2166" t="n">
        <v>204.19</v>
      </c>
      <c r="R2166" t="n">
        <v>34.08</v>
      </c>
      <c r="S2166" t="n">
        <v>17.37</v>
      </c>
      <c r="T2166" t="n">
        <v>6177.13</v>
      </c>
      <c r="U2166" t="n">
        <v>0.51</v>
      </c>
      <c r="V2166" t="n">
        <v>0.72</v>
      </c>
      <c r="W2166" t="n">
        <v>1.17</v>
      </c>
      <c r="X2166" t="n">
        <v>0.39</v>
      </c>
      <c r="Y2166" t="n">
        <v>1</v>
      </c>
      <c r="Z2166" t="n">
        <v>10</v>
      </c>
    </row>
    <row r="2167">
      <c r="A2167" t="n">
        <v>11</v>
      </c>
      <c r="B2167" t="n">
        <v>95</v>
      </c>
      <c r="C2167" t="inlineStr">
        <is>
          <t xml:space="preserve">CONCLUIDO	</t>
        </is>
      </c>
      <c r="D2167" t="n">
        <v>9.7746</v>
      </c>
      <c r="E2167" t="n">
        <v>10.23</v>
      </c>
      <c r="F2167" t="n">
        <v>7.05</v>
      </c>
      <c r="G2167" t="n">
        <v>22.28</v>
      </c>
      <c r="H2167" t="n">
        <v>0.35</v>
      </c>
      <c r="I2167" t="n">
        <v>19</v>
      </c>
      <c r="J2167" t="n">
        <v>189.87</v>
      </c>
      <c r="K2167" t="n">
        <v>53.44</v>
      </c>
      <c r="L2167" t="n">
        <v>3.75</v>
      </c>
      <c r="M2167" t="n">
        <v>17</v>
      </c>
      <c r="N2167" t="n">
        <v>37.69</v>
      </c>
      <c r="O2167" t="n">
        <v>23651.38</v>
      </c>
      <c r="P2167" t="n">
        <v>93.76000000000001</v>
      </c>
      <c r="Q2167" t="n">
        <v>204.14</v>
      </c>
      <c r="R2167" t="n">
        <v>32.94</v>
      </c>
      <c r="S2167" t="n">
        <v>17.37</v>
      </c>
      <c r="T2167" t="n">
        <v>5614.93</v>
      </c>
      <c r="U2167" t="n">
        <v>0.53</v>
      </c>
      <c r="V2167" t="n">
        <v>0.72</v>
      </c>
      <c r="W2167" t="n">
        <v>1.17</v>
      </c>
      <c r="X2167" t="n">
        <v>0.36</v>
      </c>
      <c r="Y2167" t="n">
        <v>1</v>
      </c>
      <c r="Z2167" t="n">
        <v>10</v>
      </c>
    </row>
    <row r="2168">
      <c r="A2168" t="n">
        <v>12</v>
      </c>
      <c r="B2168" t="n">
        <v>95</v>
      </c>
      <c r="C2168" t="inlineStr">
        <is>
          <t xml:space="preserve">CONCLUIDO	</t>
        </is>
      </c>
      <c r="D2168" t="n">
        <v>9.8431</v>
      </c>
      <c r="E2168" t="n">
        <v>10.16</v>
      </c>
      <c r="F2168" t="n">
        <v>7.02</v>
      </c>
      <c r="G2168" t="n">
        <v>23.4</v>
      </c>
      <c r="H2168" t="n">
        <v>0.37</v>
      </c>
      <c r="I2168" t="n">
        <v>18</v>
      </c>
      <c r="J2168" t="n">
        <v>190.25</v>
      </c>
      <c r="K2168" t="n">
        <v>53.44</v>
      </c>
      <c r="L2168" t="n">
        <v>4</v>
      </c>
      <c r="M2168" t="n">
        <v>16</v>
      </c>
      <c r="N2168" t="n">
        <v>37.82</v>
      </c>
      <c r="O2168" t="n">
        <v>23698.48</v>
      </c>
      <c r="P2168" t="n">
        <v>93.23999999999999</v>
      </c>
      <c r="Q2168" t="n">
        <v>204.14</v>
      </c>
      <c r="R2168" t="n">
        <v>32</v>
      </c>
      <c r="S2168" t="n">
        <v>17.37</v>
      </c>
      <c r="T2168" t="n">
        <v>5149.87</v>
      </c>
      <c r="U2168" t="n">
        <v>0.54</v>
      </c>
      <c r="V2168" t="n">
        <v>0.73</v>
      </c>
      <c r="W2168" t="n">
        <v>1.17</v>
      </c>
      <c r="X2168" t="n">
        <v>0.33</v>
      </c>
      <c r="Y2168" t="n">
        <v>1</v>
      </c>
      <c r="Z2168" t="n">
        <v>10</v>
      </c>
    </row>
    <row r="2169">
      <c r="A2169" t="n">
        <v>13</v>
      </c>
      <c r="B2169" t="n">
        <v>95</v>
      </c>
      <c r="C2169" t="inlineStr">
        <is>
          <t xml:space="preserve">CONCLUIDO	</t>
        </is>
      </c>
      <c r="D2169" t="n">
        <v>9.8787</v>
      </c>
      <c r="E2169" t="n">
        <v>10.12</v>
      </c>
      <c r="F2169" t="n">
        <v>7.02</v>
      </c>
      <c r="G2169" t="n">
        <v>24.78</v>
      </c>
      <c r="H2169" t="n">
        <v>0.4</v>
      </c>
      <c r="I2169" t="n">
        <v>17</v>
      </c>
      <c r="J2169" t="n">
        <v>190.63</v>
      </c>
      <c r="K2169" t="n">
        <v>53.44</v>
      </c>
      <c r="L2169" t="n">
        <v>4.25</v>
      </c>
      <c r="M2169" t="n">
        <v>15</v>
      </c>
      <c r="N2169" t="n">
        <v>37.95</v>
      </c>
      <c r="O2169" t="n">
        <v>23745.63</v>
      </c>
      <c r="P2169" t="n">
        <v>93.05</v>
      </c>
      <c r="Q2169" t="n">
        <v>204.16</v>
      </c>
      <c r="R2169" t="n">
        <v>32.11</v>
      </c>
      <c r="S2169" t="n">
        <v>17.37</v>
      </c>
      <c r="T2169" t="n">
        <v>5213.86</v>
      </c>
      <c r="U2169" t="n">
        <v>0.54</v>
      </c>
      <c r="V2169" t="n">
        <v>0.73</v>
      </c>
      <c r="W2169" t="n">
        <v>1.16</v>
      </c>
      <c r="X2169" t="n">
        <v>0.33</v>
      </c>
      <c r="Y2169" t="n">
        <v>1</v>
      </c>
      <c r="Z2169" t="n">
        <v>10</v>
      </c>
    </row>
    <row r="2170">
      <c r="A2170" t="n">
        <v>14</v>
      </c>
      <c r="B2170" t="n">
        <v>95</v>
      </c>
      <c r="C2170" t="inlineStr">
        <is>
          <t xml:space="preserve">CONCLUIDO	</t>
        </is>
      </c>
      <c r="D2170" t="n">
        <v>9.939500000000001</v>
      </c>
      <c r="E2170" t="n">
        <v>10.06</v>
      </c>
      <c r="F2170" t="n">
        <v>7</v>
      </c>
      <c r="G2170" t="n">
        <v>26.24</v>
      </c>
      <c r="H2170" t="n">
        <v>0.42</v>
      </c>
      <c r="I2170" t="n">
        <v>16</v>
      </c>
      <c r="J2170" t="n">
        <v>191.02</v>
      </c>
      <c r="K2170" t="n">
        <v>53.44</v>
      </c>
      <c r="L2170" t="n">
        <v>4.5</v>
      </c>
      <c r="M2170" t="n">
        <v>14</v>
      </c>
      <c r="N2170" t="n">
        <v>38.08</v>
      </c>
      <c r="O2170" t="n">
        <v>23792.83</v>
      </c>
      <c r="P2170" t="n">
        <v>92.56</v>
      </c>
      <c r="Q2170" t="n">
        <v>204.16</v>
      </c>
      <c r="R2170" t="n">
        <v>31.13</v>
      </c>
      <c r="S2170" t="n">
        <v>17.37</v>
      </c>
      <c r="T2170" t="n">
        <v>4728.78</v>
      </c>
      <c r="U2170" t="n">
        <v>0.5600000000000001</v>
      </c>
      <c r="V2170" t="n">
        <v>0.73</v>
      </c>
      <c r="W2170" t="n">
        <v>1.17</v>
      </c>
      <c r="X2170" t="n">
        <v>0.3</v>
      </c>
      <c r="Y2170" t="n">
        <v>1</v>
      </c>
      <c r="Z2170" t="n">
        <v>10</v>
      </c>
    </row>
    <row r="2171">
      <c r="A2171" t="n">
        <v>15</v>
      </c>
      <c r="B2171" t="n">
        <v>95</v>
      </c>
      <c r="C2171" t="inlineStr">
        <is>
          <t xml:space="preserve">CONCLUIDO	</t>
        </is>
      </c>
      <c r="D2171" t="n">
        <v>9.988899999999999</v>
      </c>
      <c r="E2171" t="n">
        <v>10.01</v>
      </c>
      <c r="F2171" t="n">
        <v>6.98</v>
      </c>
      <c r="G2171" t="n">
        <v>27.94</v>
      </c>
      <c r="H2171" t="n">
        <v>0.44</v>
      </c>
      <c r="I2171" t="n">
        <v>15</v>
      </c>
      <c r="J2171" t="n">
        <v>191.4</v>
      </c>
      <c r="K2171" t="n">
        <v>53.44</v>
      </c>
      <c r="L2171" t="n">
        <v>4.75</v>
      </c>
      <c r="M2171" t="n">
        <v>13</v>
      </c>
      <c r="N2171" t="n">
        <v>38.22</v>
      </c>
      <c r="O2171" t="n">
        <v>23840.07</v>
      </c>
      <c r="P2171" t="n">
        <v>92.27</v>
      </c>
      <c r="Q2171" t="n">
        <v>204.15</v>
      </c>
      <c r="R2171" t="n">
        <v>31.17</v>
      </c>
      <c r="S2171" t="n">
        <v>17.37</v>
      </c>
      <c r="T2171" t="n">
        <v>4753.82</v>
      </c>
      <c r="U2171" t="n">
        <v>0.5600000000000001</v>
      </c>
      <c r="V2171" t="n">
        <v>0.73</v>
      </c>
      <c r="W2171" t="n">
        <v>1.16</v>
      </c>
      <c r="X2171" t="n">
        <v>0.29</v>
      </c>
      <c r="Y2171" t="n">
        <v>1</v>
      </c>
      <c r="Z2171" t="n">
        <v>10</v>
      </c>
    </row>
    <row r="2172">
      <c r="A2172" t="n">
        <v>16</v>
      </c>
      <c r="B2172" t="n">
        <v>95</v>
      </c>
      <c r="C2172" t="inlineStr">
        <is>
          <t xml:space="preserve">CONCLUIDO	</t>
        </is>
      </c>
      <c r="D2172" t="n">
        <v>10.0017</v>
      </c>
      <c r="E2172" t="n">
        <v>10</v>
      </c>
      <c r="F2172" t="n">
        <v>6.97</v>
      </c>
      <c r="G2172" t="n">
        <v>27.89</v>
      </c>
      <c r="H2172" t="n">
        <v>0.46</v>
      </c>
      <c r="I2172" t="n">
        <v>15</v>
      </c>
      <c r="J2172" t="n">
        <v>191.78</v>
      </c>
      <c r="K2172" t="n">
        <v>53.44</v>
      </c>
      <c r="L2172" t="n">
        <v>5</v>
      </c>
      <c r="M2172" t="n">
        <v>13</v>
      </c>
      <c r="N2172" t="n">
        <v>38.35</v>
      </c>
      <c r="O2172" t="n">
        <v>23887.36</v>
      </c>
      <c r="P2172" t="n">
        <v>91.89</v>
      </c>
      <c r="Q2172" t="n">
        <v>204.22</v>
      </c>
      <c r="R2172" t="n">
        <v>30.61</v>
      </c>
      <c r="S2172" t="n">
        <v>17.37</v>
      </c>
      <c r="T2172" t="n">
        <v>4472.14</v>
      </c>
      <c r="U2172" t="n">
        <v>0.57</v>
      </c>
      <c r="V2172" t="n">
        <v>0.73</v>
      </c>
      <c r="W2172" t="n">
        <v>1.16</v>
      </c>
      <c r="X2172" t="n">
        <v>0.28</v>
      </c>
      <c r="Y2172" t="n">
        <v>1</v>
      </c>
      <c r="Z2172" t="n">
        <v>10</v>
      </c>
    </row>
    <row r="2173">
      <c r="A2173" t="n">
        <v>17</v>
      </c>
      <c r="B2173" t="n">
        <v>95</v>
      </c>
      <c r="C2173" t="inlineStr">
        <is>
          <t xml:space="preserve">CONCLUIDO	</t>
        </is>
      </c>
      <c r="D2173" t="n">
        <v>10.0668</v>
      </c>
      <c r="E2173" t="n">
        <v>9.93</v>
      </c>
      <c r="F2173" t="n">
        <v>6.94</v>
      </c>
      <c r="G2173" t="n">
        <v>29.76</v>
      </c>
      <c r="H2173" t="n">
        <v>0.48</v>
      </c>
      <c r="I2173" t="n">
        <v>14</v>
      </c>
      <c r="J2173" t="n">
        <v>192.17</v>
      </c>
      <c r="K2173" t="n">
        <v>53.44</v>
      </c>
      <c r="L2173" t="n">
        <v>5.25</v>
      </c>
      <c r="M2173" t="n">
        <v>12</v>
      </c>
      <c r="N2173" t="n">
        <v>38.48</v>
      </c>
      <c r="O2173" t="n">
        <v>23934.69</v>
      </c>
      <c r="P2173" t="n">
        <v>91.5</v>
      </c>
      <c r="Q2173" t="n">
        <v>204.15</v>
      </c>
      <c r="R2173" t="n">
        <v>29.65</v>
      </c>
      <c r="S2173" t="n">
        <v>17.37</v>
      </c>
      <c r="T2173" t="n">
        <v>3999.21</v>
      </c>
      <c r="U2173" t="n">
        <v>0.59</v>
      </c>
      <c r="V2173" t="n">
        <v>0.74</v>
      </c>
      <c r="W2173" t="n">
        <v>1.16</v>
      </c>
      <c r="X2173" t="n">
        <v>0.25</v>
      </c>
      <c r="Y2173" t="n">
        <v>1</v>
      </c>
      <c r="Z2173" t="n">
        <v>10</v>
      </c>
    </row>
    <row r="2174">
      <c r="A2174" t="n">
        <v>18</v>
      </c>
      <c r="B2174" t="n">
        <v>95</v>
      </c>
      <c r="C2174" t="inlineStr">
        <is>
          <t xml:space="preserve">CONCLUIDO	</t>
        </is>
      </c>
      <c r="D2174" t="n">
        <v>10.1178</v>
      </c>
      <c r="E2174" t="n">
        <v>9.880000000000001</v>
      </c>
      <c r="F2174" t="n">
        <v>6.93</v>
      </c>
      <c r="G2174" t="n">
        <v>31.99</v>
      </c>
      <c r="H2174" t="n">
        <v>0.51</v>
      </c>
      <c r="I2174" t="n">
        <v>13</v>
      </c>
      <c r="J2174" t="n">
        <v>192.55</v>
      </c>
      <c r="K2174" t="n">
        <v>53.44</v>
      </c>
      <c r="L2174" t="n">
        <v>5.5</v>
      </c>
      <c r="M2174" t="n">
        <v>11</v>
      </c>
      <c r="N2174" t="n">
        <v>38.62</v>
      </c>
      <c r="O2174" t="n">
        <v>23982.06</v>
      </c>
      <c r="P2174" t="n">
        <v>91.06</v>
      </c>
      <c r="Q2174" t="n">
        <v>204.14</v>
      </c>
      <c r="R2174" t="n">
        <v>29.37</v>
      </c>
      <c r="S2174" t="n">
        <v>17.37</v>
      </c>
      <c r="T2174" t="n">
        <v>3864.07</v>
      </c>
      <c r="U2174" t="n">
        <v>0.59</v>
      </c>
      <c r="V2174" t="n">
        <v>0.74</v>
      </c>
      <c r="W2174" t="n">
        <v>1.16</v>
      </c>
      <c r="X2174" t="n">
        <v>0.24</v>
      </c>
      <c r="Y2174" t="n">
        <v>1</v>
      </c>
      <c r="Z2174" t="n">
        <v>10</v>
      </c>
    </row>
    <row r="2175">
      <c r="A2175" t="n">
        <v>19</v>
      </c>
      <c r="B2175" t="n">
        <v>95</v>
      </c>
      <c r="C2175" t="inlineStr">
        <is>
          <t xml:space="preserve">CONCLUIDO	</t>
        </is>
      </c>
      <c r="D2175" t="n">
        <v>10.1223</v>
      </c>
      <c r="E2175" t="n">
        <v>9.880000000000001</v>
      </c>
      <c r="F2175" t="n">
        <v>6.93</v>
      </c>
      <c r="G2175" t="n">
        <v>31.97</v>
      </c>
      <c r="H2175" t="n">
        <v>0.53</v>
      </c>
      <c r="I2175" t="n">
        <v>13</v>
      </c>
      <c r="J2175" t="n">
        <v>192.94</v>
      </c>
      <c r="K2175" t="n">
        <v>53.44</v>
      </c>
      <c r="L2175" t="n">
        <v>5.75</v>
      </c>
      <c r="M2175" t="n">
        <v>11</v>
      </c>
      <c r="N2175" t="n">
        <v>38.75</v>
      </c>
      <c r="O2175" t="n">
        <v>24029.48</v>
      </c>
      <c r="P2175" t="n">
        <v>90.93000000000001</v>
      </c>
      <c r="Q2175" t="n">
        <v>204.19</v>
      </c>
      <c r="R2175" t="n">
        <v>29.07</v>
      </c>
      <c r="S2175" t="n">
        <v>17.37</v>
      </c>
      <c r="T2175" t="n">
        <v>3711.51</v>
      </c>
      <c r="U2175" t="n">
        <v>0.6</v>
      </c>
      <c r="V2175" t="n">
        <v>0.74</v>
      </c>
      <c r="W2175" t="n">
        <v>1.16</v>
      </c>
      <c r="X2175" t="n">
        <v>0.23</v>
      </c>
      <c r="Y2175" t="n">
        <v>1</v>
      </c>
      <c r="Z2175" t="n">
        <v>10</v>
      </c>
    </row>
    <row r="2176">
      <c r="A2176" t="n">
        <v>20</v>
      </c>
      <c r="B2176" t="n">
        <v>95</v>
      </c>
      <c r="C2176" t="inlineStr">
        <is>
          <t xml:space="preserve">CONCLUIDO	</t>
        </is>
      </c>
      <c r="D2176" t="n">
        <v>10.1752</v>
      </c>
      <c r="E2176" t="n">
        <v>9.83</v>
      </c>
      <c r="F2176" t="n">
        <v>6.91</v>
      </c>
      <c r="G2176" t="n">
        <v>34.56</v>
      </c>
      <c r="H2176" t="n">
        <v>0.55</v>
      </c>
      <c r="I2176" t="n">
        <v>12</v>
      </c>
      <c r="J2176" t="n">
        <v>193.32</v>
      </c>
      <c r="K2176" t="n">
        <v>53.44</v>
      </c>
      <c r="L2176" t="n">
        <v>6</v>
      </c>
      <c r="M2176" t="n">
        <v>10</v>
      </c>
      <c r="N2176" t="n">
        <v>38.89</v>
      </c>
      <c r="O2176" t="n">
        <v>24076.95</v>
      </c>
      <c r="P2176" t="n">
        <v>90.55</v>
      </c>
      <c r="Q2176" t="n">
        <v>204.17</v>
      </c>
      <c r="R2176" t="n">
        <v>28.92</v>
      </c>
      <c r="S2176" t="n">
        <v>17.37</v>
      </c>
      <c r="T2176" t="n">
        <v>3644.24</v>
      </c>
      <c r="U2176" t="n">
        <v>0.6</v>
      </c>
      <c r="V2176" t="n">
        <v>0.74</v>
      </c>
      <c r="W2176" t="n">
        <v>1.15</v>
      </c>
      <c r="X2176" t="n">
        <v>0.22</v>
      </c>
      <c r="Y2176" t="n">
        <v>1</v>
      </c>
      <c r="Z2176" t="n">
        <v>10</v>
      </c>
    </row>
    <row r="2177">
      <c r="A2177" t="n">
        <v>21</v>
      </c>
      <c r="B2177" t="n">
        <v>95</v>
      </c>
      <c r="C2177" t="inlineStr">
        <is>
          <t xml:space="preserve">CONCLUIDO	</t>
        </is>
      </c>
      <c r="D2177" t="n">
        <v>10.1698</v>
      </c>
      <c r="E2177" t="n">
        <v>9.83</v>
      </c>
      <c r="F2177" t="n">
        <v>6.92</v>
      </c>
      <c r="G2177" t="n">
        <v>34.59</v>
      </c>
      <c r="H2177" t="n">
        <v>0.57</v>
      </c>
      <c r="I2177" t="n">
        <v>12</v>
      </c>
      <c r="J2177" t="n">
        <v>193.71</v>
      </c>
      <c r="K2177" t="n">
        <v>53.44</v>
      </c>
      <c r="L2177" t="n">
        <v>6.25</v>
      </c>
      <c r="M2177" t="n">
        <v>10</v>
      </c>
      <c r="N2177" t="n">
        <v>39.02</v>
      </c>
      <c r="O2177" t="n">
        <v>24124.47</v>
      </c>
      <c r="P2177" t="n">
        <v>90.52</v>
      </c>
      <c r="Q2177" t="n">
        <v>204.15</v>
      </c>
      <c r="R2177" t="n">
        <v>28.84</v>
      </c>
      <c r="S2177" t="n">
        <v>17.37</v>
      </c>
      <c r="T2177" t="n">
        <v>3603.17</v>
      </c>
      <c r="U2177" t="n">
        <v>0.6</v>
      </c>
      <c r="V2177" t="n">
        <v>0.74</v>
      </c>
      <c r="W2177" t="n">
        <v>1.16</v>
      </c>
      <c r="X2177" t="n">
        <v>0.23</v>
      </c>
      <c r="Y2177" t="n">
        <v>1</v>
      </c>
      <c r="Z2177" t="n">
        <v>10</v>
      </c>
    </row>
    <row r="2178">
      <c r="A2178" t="n">
        <v>22</v>
      </c>
      <c r="B2178" t="n">
        <v>95</v>
      </c>
      <c r="C2178" t="inlineStr">
        <is>
          <t xml:space="preserve">CONCLUIDO	</t>
        </is>
      </c>
      <c r="D2178" t="n">
        <v>10.2488</v>
      </c>
      <c r="E2178" t="n">
        <v>9.76</v>
      </c>
      <c r="F2178" t="n">
        <v>6.88</v>
      </c>
      <c r="G2178" t="n">
        <v>37.52</v>
      </c>
      <c r="H2178" t="n">
        <v>0.59</v>
      </c>
      <c r="I2178" t="n">
        <v>11</v>
      </c>
      <c r="J2178" t="n">
        <v>194.09</v>
      </c>
      <c r="K2178" t="n">
        <v>53.44</v>
      </c>
      <c r="L2178" t="n">
        <v>6.5</v>
      </c>
      <c r="M2178" t="n">
        <v>9</v>
      </c>
      <c r="N2178" t="n">
        <v>39.16</v>
      </c>
      <c r="O2178" t="n">
        <v>24172.03</v>
      </c>
      <c r="P2178" t="n">
        <v>89.61</v>
      </c>
      <c r="Q2178" t="n">
        <v>204.14</v>
      </c>
      <c r="R2178" t="n">
        <v>27.64</v>
      </c>
      <c r="S2178" t="n">
        <v>17.37</v>
      </c>
      <c r="T2178" t="n">
        <v>3005.83</v>
      </c>
      <c r="U2178" t="n">
        <v>0.63</v>
      </c>
      <c r="V2178" t="n">
        <v>0.74</v>
      </c>
      <c r="W2178" t="n">
        <v>1.15</v>
      </c>
      <c r="X2178" t="n">
        <v>0.19</v>
      </c>
      <c r="Y2178" t="n">
        <v>1</v>
      </c>
      <c r="Z2178" t="n">
        <v>10</v>
      </c>
    </row>
    <row r="2179">
      <c r="A2179" t="n">
        <v>23</v>
      </c>
      <c r="B2179" t="n">
        <v>95</v>
      </c>
      <c r="C2179" t="inlineStr">
        <is>
          <t xml:space="preserve">CONCLUIDO	</t>
        </is>
      </c>
      <c r="D2179" t="n">
        <v>10.2447</v>
      </c>
      <c r="E2179" t="n">
        <v>9.76</v>
      </c>
      <c r="F2179" t="n">
        <v>6.88</v>
      </c>
      <c r="G2179" t="n">
        <v>37.54</v>
      </c>
      <c r="H2179" t="n">
        <v>0.62</v>
      </c>
      <c r="I2179" t="n">
        <v>11</v>
      </c>
      <c r="J2179" t="n">
        <v>194.48</v>
      </c>
      <c r="K2179" t="n">
        <v>53.44</v>
      </c>
      <c r="L2179" t="n">
        <v>6.75</v>
      </c>
      <c r="M2179" t="n">
        <v>9</v>
      </c>
      <c r="N2179" t="n">
        <v>39.29</v>
      </c>
      <c r="O2179" t="n">
        <v>24219.63</v>
      </c>
      <c r="P2179" t="n">
        <v>89.64</v>
      </c>
      <c r="Q2179" t="n">
        <v>204.15</v>
      </c>
      <c r="R2179" t="n">
        <v>27.81</v>
      </c>
      <c r="S2179" t="n">
        <v>17.37</v>
      </c>
      <c r="T2179" t="n">
        <v>3091.7</v>
      </c>
      <c r="U2179" t="n">
        <v>0.62</v>
      </c>
      <c r="V2179" t="n">
        <v>0.74</v>
      </c>
      <c r="W2179" t="n">
        <v>1.15</v>
      </c>
      <c r="X2179" t="n">
        <v>0.19</v>
      </c>
      <c r="Y2179" t="n">
        <v>1</v>
      </c>
      <c r="Z2179" t="n">
        <v>10</v>
      </c>
    </row>
    <row r="2180">
      <c r="A2180" t="n">
        <v>24</v>
      </c>
      <c r="B2180" t="n">
        <v>95</v>
      </c>
      <c r="C2180" t="inlineStr">
        <is>
          <t xml:space="preserve">CONCLUIDO	</t>
        </is>
      </c>
      <c r="D2180" t="n">
        <v>10.2421</v>
      </c>
      <c r="E2180" t="n">
        <v>9.76</v>
      </c>
      <c r="F2180" t="n">
        <v>6.89</v>
      </c>
      <c r="G2180" t="n">
        <v>37.56</v>
      </c>
      <c r="H2180" t="n">
        <v>0.64</v>
      </c>
      <c r="I2180" t="n">
        <v>11</v>
      </c>
      <c r="J2180" t="n">
        <v>194.86</v>
      </c>
      <c r="K2180" t="n">
        <v>53.44</v>
      </c>
      <c r="L2180" t="n">
        <v>7</v>
      </c>
      <c r="M2180" t="n">
        <v>9</v>
      </c>
      <c r="N2180" t="n">
        <v>39.43</v>
      </c>
      <c r="O2180" t="n">
        <v>24267.28</v>
      </c>
      <c r="P2180" t="n">
        <v>89.37</v>
      </c>
      <c r="Q2180" t="n">
        <v>204.18</v>
      </c>
      <c r="R2180" t="n">
        <v>27.9</v>
      </c>
      <c r="S2180" t="n">
        <v>17.37</v>
      </c>
      <c r="T2180" t="n">
        <v>3139.5</v>
      </c>
      <c r="U2180" t="n">
        <v>0.62</v>
      </c>
      <c r="V2180" t="n">
        <v>0.74</v>
      </c>
      <c r="W2180" t="n">
        <v>1.15</v>
      </c>
      <c r="X2180" t="n">
        <v>0.19</v>
      </c>
      <c r="Y2180" t="n">
        <v>1</v>
      </c>
      <c r="Z2180" t="n">
        <v>10</v>
      </c>
    </row>
    <row r="2181">
      <c r="A2181" t="n">
        <v>25</v>
      </c>
      <c r="B2181" t="n">
        <v>95</v>
      </c>
      <c r="C2181" t="inlineStr">
        <is>
          <t xml:space="preserve">CONCLUIDO	</t>
        </is>
      </c>
      <c r="D2181" t="n">
        <v>10.3031</v>
      </c>
      <c r="E2181" t="n">
        <v>9.710000000000001</v>
      </c>
      <c r="F2181" t="n">
        <v>6.87</v>
      </c>
      <c r="G2181" t="n">
        <v>41.19</v>
      </c>
      <c r="H2181" t="n">
        <v>0.66</v>
      </c>
      <c r="I2181" t="n">
        <v>10</v>
      </c>
      <c r="J2181" t="n">
        <v>195.25</v>
      </c>
      <c r="K2181" t="n">
        <v>53.44</v>
      </c>
      <c r="L2181" t="n">
        <v>7.25</v>
      </c>
      <c r="M2181" t="n">
        <v>8</v>
      </c>
      <c r="N2181" t="n">
        <v>39.57</v>
      </c>
      <c r="O2181" t="n">
        <v>24314.98</v>
      </c>
      <c r="P2181" t="n">
        <v>88.83</v>
      </c>
      <c r="Q2181" t="n">
        <v>204.15</v>
      </c>
      <c r="R2181" t="n">
        <v>27.3</v>
      </c>
      <c r="S2181" t="n">
        <v>17.37</v>
      </c>
      <c r="T2181" t="n">
        <v>2841.04</v>
      </c>
      <c r="U2181" t="n">
        <v>0.64</v>
      </c>
      <c r="V2181" t="n">
        <v>0.74</v>
      </c>
      <c r="W2181" t="n">
        <v>1.15</v>
      </c>
      <c r="X2181" t="n">
        <v>0.17</v>
      </c>
      <c r="Y2181" t="n">
        <v>1</v>
      </c>
      <c r="Z2181" t="n">
        <v>10</v>
      </c>
    </row>
    <row r="2182">
      <c r="A2182" t="n">
        <v>26</v>
      </c>
      <c r="B2182" t="n">
        <v>95</v>
      </c>
      <c r="C2182" t="inlineStr">
        <is>
          <t xml:space="preserve">CONCLUIDO	</t>
        </is>
      </c>
      <c r="D2182" t="n">
        <v>10.3001</v>
      </c>
      <c r="E2182" t="n">
        <v>9.710000000000001</v>
      </c>
      <c r="F2182" t="n">
        <v>6.87</v>
      </c>
      <c r="G2182" t="n">
        <v>41.21</v>
      </c>
      <c r="H2182" t="n">
        <v>0.68</v>
      </c>
      <c r="I2182" t="n">
        <v>10</v>
      </c>
      <c r="J2182" t="n">
        <v>195.64</v>
      </c>
      <c r="K2182" t="n">
        <v>53.44</v>
      </c>
      <c r="L2182" t="n">
        <v>7.5</v>
      </c>
      <c r="M2182" t="n">
        <v>8</v>
      </c>
      <c r="N2182" t="n">
        <v>39.7</v>
      </c>
      <c r="O2182" t="n">
        <v>24362.73</v>
      </c>
      <c r="P2182" t="n">
        <v>88.84</v>
      </c>
      <c r="Q2182" t="n">
        <v>204.14</v>
      </c>
      <c r="R2182" t="n">
        <v>27.33</v>
      </c>
      <c r="S2182" t="n">
        <v>17.37</v>
      </c>
      <c r="T2182" t="n">
        <v>2855.01</v>
      </c>
      <c r="U2182" t="n">
        <v>0.64</v>
      </c>
      <c r="V2182" t="n">
        <v>0.74</v>
      </c>
      <c r="W2182" t="n">
        <v>1.15</v>
      </c>
      <c r="X2182" t="n">
        <v>0.18</v>
      </c>
      <c r="Y2182" t="n">
        <v>1</v>
      </c>
      <c r="Z2182" t="n">
        <v>10</v>
      </c>
    </row>
    <row r="2183">
      <c r="A2183" t="n">
        <v>27</v>
      </c>
      <c r="B2183" t="n">
        <v>95</v>
      </c>
      <c r="C2183" t="inlineStr">
        <is>
          <t xml:space="preserve">CONCLUIDO	</t>
        </is>
      </c>
      <c r="D2183" t="n">
        <v>10.3007</v>
      </c>
      <c r="E2183" t="n">
        <v>9.710000000000001</v>
      </c>
      <c r="F2183" t="n">
        <v>6.87</v>
      </c>
      <c r="G2183" t="n">
        <v>41.2</v>
      </c>
      <c r="H2183" t="n">
        <v>0.7</v>
      </c>
      <c r="I2183" t="n">
        <v>10</v>
      </c>
      <c r="J2183" t="n">
        <v>196.03</v>
      </c>
      <c r="K2183" t="n">
        <v>53.44</v>
      </c>
      <c r="L2183" t="n">
        <v>7.75</v>
      </c>
      <c r="M2183" t="n">
        <v>8</v>
      </c>
      <c r="N2183" t="n">
        <v>39.84</v>
      </c>
      <c r="O2183" t="n">
        <v>24410.52</v>
      </c>
      <c r="P2183" t="n">
        <v>88.77</v>
      </c>
      <c r="Q2183" t="n">
        <v>204.17</v>
      </c>
      <c r="R2183" t="n">
        <v>27.32</v>
      </c>
      <c r="S2183" t="n">
        <v>17.37</v>
      </c>
      <c r="T2183" t="n">
        <v>2853.9</v>
      </c>
      <c r="U2183" t="n">
        <v>0.64</v>
      </c>
      <c r="V2183" t="n">
        <v>0.74</v>
      </c>
      <c r="W2183" t="n">
        <v>1.15</v>
      </c>
      <c r="X2183" t="n">
        <v>0.18</v>
      </c>
      <c r="Y2183" t="n">
        <v>1</v>
      </c>
      <c r="Z2183" t="n">
        <v>10</v>
      </c>
    </row>
    <row r="2184">
      <c r="A2184" t="n">
        <v>28</v>
      </c>
      <c r="B2184" t="n">
        <v>95</v>
      </c>
      <c r="C2184" t="inlineStr">
        <is>
          <t xml:space="preserve">CONCLUIDO	</t>
        </is>
      </c>
      <c r="D2184" t="n">
        <v>10.3546</v>
      </c>
      <c r="E2184" t="n">
        <v>9.66</v>
      </c>
      <c r="F2184" t="n">
        <v>6.85</v>
      </c>
      <c r="G2184" t="n">
        <v>45.69</v>
      </c>
      <c r="H2184" t="n">
        <v>0.72</v>
      </c>
      <c r="I2184" t="n">
        <v>9</v>
      </c>
      <c r="J2184" t="n">
        <v>196.41</v>
      </c>
      <c r="K2184" t="n">
        <v>53.44</v>
      </c>
      <c r="L2184" t="n">
        <v>8</v>
      </c>
      <c r="M2184" t="n">
        <v>7</v>
      </c>
      <c r="N2184" t="n">
        <v>39.98</v>
      </c>
      <c r="O2184" t="n">
        <v>24458.36</v>
      </c>
      <c r="P2184" t="n">
        <v>88.34999999999999</v>
      </c>
      <c r="Q2184" t="n">
        <v>204.19</v>
      </c>
      <c r="R2184" t="n">
        <v>26.81</v>
      </c>
      <c r="S2184" t="n">
        <v>17.37</v>
      </c>
      <c r="T2184" t="n">
        <v>2601.43</v>
      </c>
      <c r="U2184" t="n">
        <v>0.65</v>
      </c>
      <c r="V2184" t="n">
        <v>0.75</v>
      </c>
      <c r="W2184" t="n">
        <v>1.15</v>
      </c>
      <c r="X2184" t="n">
        <v>0.16</v>
      </c>
      <c r="Y2184" t="n">
        <v>1</v>
      </c>
      <c r="Z2184" t="n">
        <v>10</v>
      </c>
    </row>
    <row r="2185">
      <c r="A2185" t="n">
        <v>29</v>
      </c>
      <c r="B2185" t="n">
        <v>95</v>
      </c>
      <c r="C2185" t="inlineStr">
        <is>
          <t xml:space="preserve">CONCLUIDO	</t>
        </is>
      </c>
      <c r="D2185" t="n">
        <v>10.3514</v>
      </c>
      <c r="E2185" t="n">
        <v>9.66</v>
      </c>
      <c r="F2185" t="n">
        <v>6.86</v>
      </c>
      <c r="G2185" t="n">
        <v>45.71</v>
      </c>
      <c r="H2185" t="n">
        <v>0.74</v>
      </c>
      <c r="I2185" t="n">
        <v>9</v>
      </c>
      <c r="J2185" t="n">
        <v>196.8</v>
      </c>
      <c r="K2185" t="n">
        <v>53.44</v>
      </c>
      <c r="L2185" t="n">
        <v>8.25</v>
      </c>
      <c r="M2185" t="n">
        <v>7</v>
      </c>
      <c r="N2185" t="n">
        <v>40.12</v>
      </c>
      <c r="O2185" t="n">
        <v>24506.24</v>
      </c>
      <c r="P2185" t="n">
        <v>88.52</v>
      </c>
      <c r="Q2185" t="n">
        <v>204.14</v>
      </c>
      <c r="R2185" t="n">
        <v>26.98</v>
      </c>
      <c r="S2185" t="n">
        <v>17.37</v>
      </c>
      <c r="T2185" t="n">
        <v>2687.88</v>
      </c>
      <c r="U2185" t="n">
        <v>0.64</v>
      </c>
      <c r="V2185" t="n">
        <v>0.74</v>
      </c>
      <c r="W2185" t="n">
        <v>1.15</v>
      </c>
      <c r="X2185" t="n">
        <v>0.17</v>
      </c>
      <c r="Y2185" t="n">
        <v>1</v>
      </c>
      <c r="Z2185" t="n">
        <v>10</v>
      </c>
    </row>
    <row r="2186">
      <c r="A2186" t="n">
        <v>30</v>
      </c>
      <c r="B2186" t="n">
        <v>95</v>
      </c>
      <c r="C2186" t="inlineStr">
        <is>
          <t xml:space="preserve">CONCLUIDO	</t>
        </is>
      </c>
      <c r="D2186" t="n">
        <v>10.3502</v>
      </c>
      <c r="E2186" t="n">
        <v>9.66</v>
      </c>
      <c r="F2186" t="n">
        <v>6.86</v>
      </c>
      <c r="G2186" t="n">
        <v>45.72</v>
      </c>
      <c r="H2186" t="n">
        <v>0.77</v>
      </c>
      <c r="I2186" t="n">
        <v>9</v>
      </c>
      <c r="J2186" t="n">
        <v>197.19</v>
      </c>
      <c r="K2186" t="n">
        <v>53.44</v>
      </c>
      <c r="L2186" t="n">
        <v>8.5</v>
      </c>
      <c r="M2186" t="n">
        <v>7</v>
      </c>
      <c r="N2186" t="n">
        <v>40.26</v>
      </c>
      <c r="O2186" t="n">
        <v>24554.18</v>
      </c>
      <c r="P2186" t="n">
        <v>88.3</v>
      </c>
      <c r="Q2186" t="n">
        <v>204.15</v>
      </c>
      <c r="R2186" t="n">
        <v>26.99</v>
      </c>
      <c r="S2186" t="n">
        <v>17.37</v>
      </c>
      <c r="T2186" t="n">
        <v>2691.38</v>
      </c>
      <c r="U2186" t="n">
        <v>0.64</v>
      </c>
      <c r="V2186" t="n">
        <v>0.74</v>
      </c>
      <c r="W2186" t="n">
        <v>1.15</v>
      </c>
      <c r="X2186" t="n">
        <v>0.17</v>
      </c>
      <c r="Y2186" t="n">
        <v>1</v>
      </c>
      <c r="Z2186" t="n">
        <v>10</v>
      </c>
    </row>
    <row r="2187">
      <c r="A2187" t="n">
        <v>31</v>
      </c>
      <c r="B2187" t="n">
        <v>95</v>
      </c>
      <c r="C2187" t="inlineStr">
        <is>
          <t xml:space="preserve">CONCLUIDO	</t>
        </is>
      </c>
      <c r="D2187" t="n">
        <v>10.352</v>
      </c>
      <c r="E2187" t="n">
        <v>9.66</v>
      </c>
      <c r="F2187" t="n">
        <v>6.86</v>
      </c>
      <c r="G2187" t="n">
        <v>45.71</v>
      </c>
      <c r="H2187" t="n">
        <v>0.79</v>
      </c>
      <c r="I2187" t="n">
        <v>9</v>
      </c>
      <c r="J2187" t="n">
        <v>197.58</v>
      </c>
      <c r="K2187" t="n">
        <v>53.44</v>
      </c>
      <c r="L2187" t="n">
        <v>8.75</v>
      </c>
      <c r="M2187" t="n">
        <v>7</v>
      </c>
      <c r="N2187" t="n">
        <v>40.39</v>
      </c>
      <c r="O2187" t="n">
        <v>24602.15</v>
      </c>
      <c r="P2187" t="n">
        <v>88.04000000000001</v>
      </c>
      <c r="Q2187" t="n">
        <v>204.14</v>
      </c>
      <c r="R2187" t="n">
        <v>26.99</v>
      </c>
      <c r="S2187" t="n">
        <v>17.37</v>
      </c>
      <c r="T2187" t="n">
        <v>2694.76</v>
      </c>
      <c r="U2187" t="n">
        <v>0.64</v>
      </c>
      <c r="V2187" t="n">
        <v>0.74</v>
      </c>
      <c r="W2187" t="n">
        <v>1.15</v>
      </c>
      <c r="X2187" t="n">
        <v>0.17</v>
      </c>
      <c r="Y2187" t="n">
        <v>1</v>
      </c>
      <c r="Z2187" t="n">
        <v>10</v>
      </c>
    </row>
    <row r="2188">
      <c r="A2188" t="n">
        <v>32</v>
      </c>
      <c r="B2188" t="n">
        <v>95</v>
      </c>
      <c r="C2188" t="inlineStr">
        <is>
          <t xml:space="preserve">CONCLUIDO	</t>
        </is>
      </c>
      <c r="D2188" t="n">
        <v>10.4158</v>
      </c>
      <c r="E2188" t="n">
        <v>9.6</v>
      </c>
      <c r="F2188" t="n">
        <v>6.83</v>
      </c>
      <c r="G2188" t="n">
        <v>51.26</v>
      </c>
      <c r="H2188" t="n">
        <v>0.8100000000000001</v>
      </c>
      <c r="I2188" t="n">
        <v>8</v>
      </c>
      <c r="J2188" t="n">
        <v>197.97</v>
      </c>
      <c r="K2188" t="n">
        <v>53.44</v>
      </c>
      <c r="L2188" t="n">
        <v>9</v>
      </c>
      <c r="M2188" t="n">
        <v>6</v>
      </c>
      <c r="N2188" t="n">
        <v>40.53</v>
      </c>
      <c r="O2188" t="n">
        <v>24650.18</v>
      </c>
      <c r="P2188" t="n">
        <v>87.47</v>
      </c>
      <c r="Q2188" t="n">
        <v>204.15</v>
      </c>
      <c r="R2188" t="n">
        <v>26.34</v>
      </c>
      <c r="S2188" t="n">
        <v>17.37</v>
      </c>
      <c r="T2188" t="n">
        <v>2374.4</v>
      </c>
      <c r="U2188" t="n">
        <v>0.66</v>
      </c>
      <c r="V2188" t="n">
        <v>0.75</v>
      </c>
      <c r="W2188" t="n">
        <v>1.15</v>
      </c>
      <c r="X2188" t="n">
        <v>0.14</v>
      </c>
      <c r="Y2188" t="n">
        <v>1</v>
      </c>
      <c r="Z2188" t="n">
        <v>10</v>
      </c>
    </row>
    <row r="2189">
      <c r="A2189" t="n">
        <v>33</v>
      </c>
      <c r="B2189" t="n">
        <v>95</v>
      </c>
      <c r="C2189" t="inlineStr">
        <is>
          <t xml:space="preserve">CONCLUIDO	</t>
        </is>
      </c>
      <c r="D2189" t="n">
        <v>10.4327</v>
      </c>
      <c r="E2189" t="n">
        <v>9.59</v>
      </c>
      <c r="F2189" t="n">
        <v>6.82</v>
      </c>
      <c r="G2189" t="n">
        <v>51.14</v>
      </c>
      <c r="H2189" t="n">
        <v>0.83</v>
      </c>
      <c r="I2189" t="n">
        <v>8</v>
      </c>
      <c r="J2189" t="n">
        <v>198.36</v>
      </c>
      <c r="K2189" t="n">
        <v>53.44</v>
      </c>
      <c r="L2189" t="n">
        <v>9.25</v>
      </c>
      <c r="M2189" t="n">
        <v>6</v>
      </c>
      <c r="N2189" t="n">
        <v>40.67</v>
      </c>
      <c r="O2189" t="n">
        <v>24698.26</v>
      </c>
      <c r="P2189" t="n">
        <v>87.06</v>
      </c>
      <c r="Q2189" t="n">
        <v>204.15</v>
      </c>
      <c r="R2189" t="n">
        <v>25.81</v>
      </c>
      <c r="S2189" t="n">
        <v>17.37</v>
      </c>
      <c r="T2189" t="n">
        <v>2109.38</v>
      </c>
      <c r="U2189" t="n">
        <v>0.67</v>
      </c>
      <c r="V2189" t="n">
        <v>0.75</v>
      </c>
      <c r="W2189" t="n">
        <v>1.15</v>
      </c>
      <c r="X2189" t="n">
        <v>0.13</v>
      </c>
      <c r="Y2189" t="n">
        <v>1</v>
      </c>
      <c r="Z2189" t="n">
        <v>10</v>
      </c>
    </row>
    <row r="2190">
      <c r="A2190" t="n">
        <v>34</v>
      </c>
      <c r="B2190" t="n">
        <v>95</v>
      </c>
      <c r="C2190" t="inlineStr">
        <is>
          <t xml:space="preserve">CONCLUIDO	</t>
        </is>
      </c>
      <c r="D2190" t="n">
        <v>10.4212</v>
      </c>
      <c r="E2190" t="n">
        <v>9.6</v>
      </c>
      <c r="F2190" t="n">
        <v>6.83</v>
      </c>
      <c r="G2190" t="n">
        <v>51.22</v>
      </c>
      <c r="H2190" t="n">
        <v>0.85</v>
      </c>
      <c r="I2190" t="n">
        <v>8</v>
      </c>
      <c r="J2190" t="n">
        <v>198.75</v>
      </c>
      <c r="K2190" t="n">
        <v>53.44</v>
      </c>
      <c r="L2190" t="n">
        <v>9.5</v>
      </c>
      <c r="M2190" t="n">
        <v>6</v>
      </c>
      <c r="N2190" t="n">
        <v>40.81</v>
      </c>
      <c r="O2190" t="n">
        <v>24746.38</v>
      </c>
      <c r="P2190" t="n">
        <v>87.03</v>
      </c>
      <c r="Q2190" t="n">
        <v>204.14</v>
      </c>
      <c r="R2190" t="n">
        <v>26.09</v>
      </c>
      <c r="S2190" t="n">
        <v>17.37</v>
      </c>
      <c r="T2190" t="n">
        <v>2246.74</v>
      </c>
      <c r="U2190" t="n">
        <v>0.67</v>
      </c>
      <c r="V2190" t="n">
        <v>0.75</v>
      </c>
      <c r="W2190" t="n">
        <v>1.15</v>
      </c>
      <c r="X2190" t="n">
        <v>0.14</v>
      </c>
      <c r="Y2190" t="n">
        <v>1</v>
      </c>
      <c r="Z2190" t="n">
        <v>10</v>
      </c>
    </row>
    <row r="2191">
      <c r="A2191" t="n">
        <v>35</v>
      </c>
      <c r="B2191" t="n">
        <v>95</v>
      </c>
      <c r="C2191" t="inlineStr">
        <is>
          <t xml:space="preserve">CONCLUIDO	</t>
        </is>
      </c>
      <c r="D2191" t="n">
        <v>10.4251</v>
      </c>
      <c r="E2191" t="n">
        <v>9.59</v>
      </c>
      <c r="F2191" t="n">
        <v>6.83</v>
      </c>
      <c r="G2191" t="n">
        <v>51.19</v>
      </c>
      <c r="H2191" t="n">
        <v>0.87</v>
      </c>
      <c r="I2191" t="n">
        <v>8</v>
      </c>
      <c r="J2191" t="n">
        <v>199.14</v>
      </c>
      <c r="K2191" t="n">
        <v>53.44</v>
      </c>
      <c r="L2191" t="n">
        <v>9.75</v>
      </c>
      <c r="M2191" t="n">
        <v>6</v>
      </c>
      <c r="N2191" t="n">
        <v>40.95</v>
      </c>
      <c r="O2191" t="n">
        <v>24794.55</v>
      </c>
      <c r="P2191" t="n">
        <v>86.78</v>
      </c>
      <c r="Q2191" t="n">
        <v>204.16</v>
      </c>
      <c r="R2191" t="n">
        <v>26.13</v>
      </c>
      <c r="S2191" t="n">
        <v>17.37</v>
      </c>
      <c r="T2191" t="n">
        <v>2269.6</v>
      </c>
      <c r="U2191" t="n">
        <v>0.66</v>
      </c>
      <c r="V2191" t="n">
        <v>0.75</v>
      </c>
      <c r="W2191" t="n">
        <v>1.15</v>
      </c>
      <c r="X2191" t="n">
        <v>0.13</v>
      </c>
      <c r="Y2191" t="n">
        <v>1</v>
      </c>
      <c r="Z2191" t="n">
        <v>10</v>
      </c>
    </row>
    <row r="2192">
      <c r="A2192" t="n">
        <v>36</v>
      </c>
      <c r="B2192" t="n">
        <v>95</v>
      </c>
      <c r="C2192" t="inlineStr">
        <is>
          <t xml:space="preserve">CONCLUIDO	</t>
        </is>
      </c>
      <c r="D2192" t="n">
        <v>10.4206</v>
      </c>
      <c r="E2192" t="n">
        <v>9.6</v>
      </c>
      <c r="F2192" t="n">
        <v>6.83</v>
      </c>
      <c r="G2192" t="n">
        <v>51.23</v>
      </c>
      <c r="H2192" t="n">
        <v>0.89</v>
      </c>
      <c r="I2192" t="n">
        <v>8</v>
      </c>
      <c r="J2192" t="n">
        <v>199.53</v>
      </c>
      <c r="K2192" t="n">
        <v>53.44</v>
      </c>
      <c r="L2192" t="n">
        <v>10</v>
      </c>
      <c r="M2192" t="n">
        <v>6</v>
      </c>
      <c r="N2192" t="n">
        <v>41.1</v>
      </c>
      <c r="O2192" t="n">
        <v>24842.77</v>
      </c>
      <c r="P2192" t="n">
        <v>86.66</v>
      </c>
      <c r="Q2192" t="n">
        <v>204.14</v>
      </c>
      <c r="R2192" t="n">
        <v>26.09</v>
      </c>
      <c r="S2192" t="n">
        <v>17.37</v>
      </c>
      <c r="T2192" t="n">
        <v>2249.74</v>
      </c>
      <c r="U2192" t="n">
        <v>0.67</v>
      </c>
      <c r="V2192" t="n">
        <v>0.75</v>
      </c>
      <c r="W2192" t="n">
        <v>1.15</v>
      </c>
      <c r="X2192" t="n">
        <v>0.14</v>
      </c>
      <c r="Y2192" t="n">
        <v>1</v>
      </c>
      <c r="Z2192" t="n">
        <v>10</v>
      </c>
    </row>
    <row r="2193">
      <c r="A2193" t="n">
        <v>37</v>
      </c>
      <c r="B2193" t="n">
        <v>95</v>
      </c>
      <c r="C2193" t="inlineStr">
        <is>
          <t xml:space="preserve">CONCLUIDO	</t>
        </is>
      </c>
      <c r="D2193" t="n">
        <v>10.4941</v>
      </c>
      <c r="E2193" t="n">
        <v>9.529999999999999</v>
      </c>
      <c r="F2193" t="n">
        <v>6.8</v>
      </c>
      <c r="G2193" t="n">
        <v>58.29</v>
      </c>
      <c r="H2193" t="n">
        <v>0.91</v>
      </c>
      <c r="I2193" t="n">
        <v>7</v>
      </c>
      <c r="J2193" t="n">
        <v>199.92</v>
      </c>
      <c r="K2193" t="n">
        <v>53.44</v>
      </c>
      <c r="L2193" t="n">
        <v>10.25</v>
      </c>
      <c r="M2193" t="n">
        <v>5</v>
      </c>
      <c r="N2193" t="n">
        <v>41.24</v>
      </c>
      <c r="O2193" t="n">
        <v>24891.03</v>
      </c>
      <c r="P2193" t="n">
        <v>85.86</v>
      </c>
      <c r="Q2193" t="n">
        <v>204.14</v>
      </c>
      <c r="R2193" t="n">
        <v>25.27</v>
      </c>
      <c r="S2193" t="n">
        <v>17.37</v>
      </c>
      <c r="T2193" t="n">
        <v>1842.32</v>
      </c>
      <c r="U2193" t="n">
        <v>0.6899999999999999</v>
      </c>
      <c r="V2193" t="n">
        <v>0.75</v>
      </c>
      <c r="W2193" t="n">
        <v>1.15</v>
      </c>
      <c r="X2193" t="n">
        <v>0.11</v>
      </c>
      <c r="Y2193" t="n">
        <v>1</v>
      </c>
      <c r="Z2193" t="n">
        <v>10</v>
      </c>
    </row>
    <row r="2194">
      <c r="A2194" t="n">
        <v>38</v>
      </c>
      <c r="B2194" t="n">
        <v>95</v>
      </c>
      <c r="C2194" t="inlineStr">
        <is>
          <t xml:space="preserve">CONCLUIDO	</t>
        </is>
      </c>
      <c r="D2194" t="n">
        <v>10.4935</v>
      </c>
      <c r="E2194" t="n">
        <v>9.529999999999999</v>
      </c>
      <c r="F2194" t="n">
        <v>6.8</v>
      </c>
      <c r="G2194" t="n">
        <v>58.29</v>
      </c>
      <c r="H2194" t="n">
        <v>0.93</v>
      </c>
      <c r="I2194" t="n">
        <v>7</v>
      </c>
      <c r="J2194" t="n">
        <v>200.31</v>
      </c>
      <c r="K2194" t="n">
        <v>53.44</v>
      </c>
      <c r="L2194" t="n">
        <v>10.5</v>
      </c>
      <c r="M2194" t="n">
        <v>5</v>
      </c>
      <c r="N2194" t="n">
        <v>41.38</v>
      </c>
      <c r="O2194" t="n">
        <v>24939.35</v>
      </c>
      <c r="P2194" t="n">
        <v>86.09999999999999</v>
      </c>
      <c r="Q2194" t="n">
        <v>204.16</v>
      </c>
      <c r="R2194" t="n">
        <v>25.25</v>
      </c>
      <c r="S2194" t="n">
        <v>17.37</v>
      </c>
      <c r="T2194" t="n">
        <v>1834.79</v>
      </c>
      <c r="U2194" t="n">
        <v>0.6899999999999999</v>
      </c>
      <c r="V2194" t="n">
        <v>0.75</v>
      </c>
      <c r="W2194" t="n">
        <v>1.15</v>
      </c>
      <c r="X2194" t="n">
        <v>0.11</v>
      </c>
      <c r="Y2194" t="n">
        <v>1</v>
      </c>
      <c r="Z2194" t="n">
        <v>10</v>
      </c>
    </row>
    <row r="2195">
      <c r="A2195" t="n">
        <v>39</v>
      </c>
      <c r="B2195" t="n">
        <v>95</v>
      </c>
      <c r="C2195" t="inlineStr">
        <is>
          <t xml:space="preserve">CONCLUIDO	</t>
        </is>
      </c>
      <c r="D2195" t="n">
        <v>10.4898</v>
      </c>
      <c r="E2195" t="n">
        <v>9.529999999999999</v>
      </c>
      <c r="F2195" t="n">
        <v>6.8</v>
      </c>
      <c r="G2195" t="n">
        <v>58.32</v>
      </c>
      <c r="H2195" t="n">
        <v>0.95</v>
      </c>
      <c r="I2195" t="n">
        <v>7</v>
      </c>
      <c r="J2195" t="n">
        <v>200.71</v>
      </c>
      <c r="K2195" t="n">
        <v>53.44</v>
      </c>
      <c r="L2195" t="n">
        <v>10.75</v>
      </c>
      <c r="M2195" t="n">
        <v>5</v>
      </c>
      <c r="N2195" t="n">
        <v>41.52</v>
      </c>
      <c r="O2195" t="n">
        <v>24987.71</v>
      </c>
      <c r="P2195" t="n">
        <v>86.27</v>
      </c>
      <c r="Q2195" t="n">
        <v>204.14</v>
      </c>
      <c r="R2195" t="n">
        <v>25.31</v>
      </c>
      <c r="S2195" t="n">
        <v>17.37</v>
      </c>
      <c r="T2195" t="n">
        <v>1859.84</v>
      </c>
      <c r="U2195" t="n">
        <v>0.6899999999999999</v>
      </c>
      <c r="V2195" t="n">
        <v>0.75</v>
      </c>
      <c r="W2195" t="n">
        <v>1.15</v>
      </c>
      <c r="X2195" t="n">
        <v>0.11</v>
      </c>
      <c r="Y2195" t="n">
        <v>1</v>
      </c>
      <c r="Z2195" t="n">
        <v>10</v>
      </c>
    </row>
    <row r="2196">
      <c r="A2196" t="n">
        <v>40</v>
      </c>
      <c r="B2196" t="n">
        <v>95</v>
      </c>
      <c r="C2196" t="inlineStr">
        <is>
          <t xml:space="preserve">CONCLUIDO	</t>
        </is>
      </c>
      <c r="D2196" t="n">
        <v>10.4761</v>
      </c>
      <c r="E2196" t="n">
        <v>9.550000000000001</v>
      </c>
      <c r="F2196" t="n">
        <v>6.82</v>
      </c>
      <c r="G2196" t="n">
        <v>58.43</v>
      </c>
      <c r="H2196" t="n">
        <v>0.97</v>
      </c>
      <c r="I2196" t="n">
        <v>7</v>
      </c>
      <c r="J2196" t="n">
        <v>201.1</v>
      </c>
      <c r="K2196" t="n">
        <v>53.44</v>
      </c>
      <c r="L2196" t="n">
        <v>11</v>
      </c>
      <c r="M2196" t="n">
        <v>5</v>
      </c>
      <c r="N2196" t="n">
        <v>41.66</v>
      </c>
      <c r="O2196" t="n">
        <v>25036.12</v>
      </c>
      <c r="P2196" t="n">
        <v>86.29000000000001</v>
      </c>
      <c r="Q2196" t="n">
        <v>204.15</v>
      </c>
      <c r="R2196" t="n">
        <v>25.72</v>
      </c>
      <c r="S2196" t="n">
        <v>17.37</v>
      </c>
      <c r="T2196" t="n">
        <v>2067.36</v>
      </c>
      <c r="U2196" t="n">
        <v>0.68</v>
      </c>
      <c r="V2196" t="n">
        <v>0.75</v>
      </c>
      <c r="W2196" t="n">
        <v>1.15</v>
      </c>
      <c r="X2196" t="n">
        <v>0.12</v>
      </c>
      <c r="Y2196" t="n">
        <v>1</v>
      </c>
      <c r="Z2196" t="n">
        <v>10</v>
      </c>
    </row>
    <row r="2197">
      <c r="A2197" t="n">
        <v>41</v>
      </c>
      <c r="B2197" t="n">
        <v>95</v>
      </c>
      <c r="C2197" t="inlineStr">
        <is>
          <t xml:space="preserve">CONCLUIDO	</t>
        </is>
      </c>
      <c r="D2197" t="n">
        <v>10.4837</v>
      </c>
      <c r="E2197" t="n">
        <v>9.539999999999999</v>
      </c>
      <c r="F2197" t="n">
        <v>6.81</v>
      </c>
      <c r="G2197" t="n">
        <v>58.37</v>
      </c>
      <c r="H2197" t="n">
        <v>0.99</v>
      </c>
      <c r="I2197" t="n">
        <v>7</v>
      </c>
      <c r="J2197" t="n">
        <v>201.49</v>
      </c>
      <c r="K2197" t="n">
        <v>53.44</v>
      </c>
      <c r="L2197" t="n">
        <v>11.25</v>
      </c>
      <c r="M2197" t="n">
        <v>5</v>
      </c>
      <c r="N2197" t="n">
        <v>41.81</v>
      </c>
      <c r="O2197" t="n">
        <v>25084.58</v>
      </c>
      <c r="P2197" t="n">
        <v>86.03</v>
      </c>
      <c r="Q2197" t="n">
        <v>204.14</v>
      </c>
      <c r="R2197" t="n">
        <v>25.6</v>
      </c>
      <c r="S2197" t="n">
        <v>17.37</v>
      </c>
      <c r="T2197" t="n">
        <v>2008.77</v>
      </c>
      <c r="U2197" t="n">
        <v>0.68</v>
      </c>
      <c r="V2197" t="n">
        <v>0.75</v>
      </c>
      <c r="W2197" t="n">
        <v>1.15</v>
      </c>
      <c r="X2197" t="n">
        <v>0.12</v>
      </c>
      <c r="Y2197" t="n">
        <v>1</v>
      </c>
      <c r="Z2197" t="n">
        <v>10</v>
      </c>
    </row>
    <row r="2198">
      <c r="A2198" t="n">
        <v>42</v>
      </c>
      <c r="B2198" t="n">
        <v>95</v>
      </c>
      <c r="C2198" t="inlineStr">
        <is>
          <t xml:space="preserve">CONCLUIDO	</t>
        </is>
      </c>
      <c r="D2198" t="n">
        <v>10.4834</v>
      </c>
      <c r="E2198" t="n">
        <v>9.539999999999999</v>
      </c>
      <c r="F2198" t="n">
        <v>6.81</v>
      </c>
      <c r="G2198" t="n">
        <v>58.37</v>
      </c>
      <c r="H2198" t="n">
        <v>1.01</v>
      </c>
      <c r="I2198" t="n">
        <v>7</v>
      </c>
      <c r="J2198" t="n">
        <v>201.88</v>
      </c>
      <c r="K2198" t="n">
        <v>53.44</v>
      </c>
      <c r="L2198" t="n">
        <v>11.5</v>
      </c>
      <c r="M2198" t="n">
        <v>5</v>
      </c>
      <c r="N2198" t="n">
        <v>41.95</v>
      </c>
      <c r="O2198" t="n">
        <v>25133.09</v>
      </c>
      <c r="P2198" t="n">
        <v>85.73</v>
      </c>
      <c r="Q2198" t="n">
        <v>204.14</v>
      </c>
      <c r="R2198" t="n">
        <v>25.57</v>
      </c>
      <c r="S2198" t="n">
        <v>17.37</v>
      </c>
      <c r="T2198" t="n">
        <v>1994.16</v>
      </c>
      <c r="U2198" t="n">
        <v>0.68</v>
      </c>
      <c r="V2198" t="n">
        <v>0.75</v>
      </c>
      <c r="W2198" t="n">
        <v>1.15</v>
      </c>
      <c r="X2198" t="n">
        <v>0.12</v>
      </c>
      <c r="Y2198" t="n">
        <v>1</v>
      </c>
      <c r="Z2198" t="n">
        <v>10</v>
      </c>
    </row>
    <row r="2199">
      <c r="A2199" t="n">
        <v>43</v>
      </c>
      <c r="B2199" t="n">
        <v>95</v>
      </c>
      <c r="C2199" t="inlineStr">
        <is>
          <t xml:space="preserve">CONCLUIDO	</t>
        </is>
      </c>
      <c r="D2199" t="n">
        <v>10.4712</v>
      </c>
      <c r="E2199" t="n">
        <v>9.550000000000001</v>
      </c>
      <c r="F2199" t="n">
        <v>6.82</v>
      </c>
      <c r="G2199" t="n">
        <v>58.46</v>
      </c>
      <c r="H2199" t="n">
        <v>1.03</v>
      </c>
      <c r="I2199" t="n">
        <v>7</v>
      </c>
      <c r="J2199" t="n">
        <v>202.28</v>
      </c>
      <c r="K2199" t="n">
        <v>53.44</v>
      </c>
      <c r="L2199" t="n">
        <v>11.75</v>
      </c>
      <c r="M2199" t="n">
        <v>5</v>
      </c>
      <c r="N2199" t="n">
        <v>42.09</v>
      </c>
      <c r="O2199" t="n">
        <v>25181.64</v>
      </c>
      <c r="P2199" t="n">
        <v>85.58</v>
      </c>
      <c r="Q2199" t="n">
        <v>204.2</v>
      </c>
      <c r="R2199" t="n">
        <v>25.88</v>
      </c>
      <c r="S2199" t="n">
        <v>17.37</v>
      </c>
      <c r="T2199" t="n">
        <v>2147.24</v>
      </c>
      <c r="U2199" t="n">
        <v>0.67</v>
      </c>
      <c r="V2199" t="n">
        <v>0.75</v>
      </c>
      <c r="W2199" t="n">
        <v>1.15</v>
      </c>
      <c r="X2199" t="n">
        <v>0.13</v>
      </c>
      <c r="Y2199" t="n">
        <v>1</v>
      </c>
      <c r="Z2199" t="n">
        <v>10</v>
      </c>
    </row>
    <row r="2200">
      <c r="A2200" t="n">
        <v>44</v>
      </c>
      <c r="B2200" t="n">
        <v>95</v>
      </c>
      <c r="C2200" t="inlineStr">
        <is>
          <t xml:space="preserve">CONCLUIDO	</t>
        </is>
      </c>
      <c r="D2200" t="n">
        <v>10.4874</v>
      </c>
      <c r="E2200" t="n">
        <v>9.539999999999999</v>
      </c>
      <c r="F2200" t="n">
        <v>6.81</v>
      </c>
      <c r="G2200" t="n">
        <v>58.34</v>
      </c>
      <c r="H2200" t="n">
        <v>1.05</v>
      </c>
      <c r="I2200" t="n">
        <v>7</v>
      </c>
      <c r="J2200" t="n">
        <v>202.67</v>
      </c>
      <c r="K2200" t="n">
        <v>53.44</v>
      </c>
      <c r="L2200" t="n">
        <v>12</v>
      </c>
      <c r="M2200" t="n">
        <v>5</v>
      </c>
      <c r="N2200" t="n">
        <v>42.24</v>
      </c>
      <c r="O2200" t="n">
        <v>25230.25</v>
      </c>
      <c r="P2200" t="n">
        <v>85.05</v>
      </c>
      <c r="Q2200" t="n">
        <v>204.14</v>
      </c>
      <c r="R2200" t="n">
        <v>25.46</v>
      </c>
      <c r="S2200" t="n">
        <v>17.37</v>
      </c>
      <c r="T2200" t="n">
        <v>1935.02</v>
      </c>
      <c r="U2200" t="n">
        <v>0.68</v>
      </c>
      <c r="V2200" t="n">
        <v>0.75</v>
      </c>
      <c r="W2200" t="n">
        <v>1.15</v>
      </c>
      <c r="X2200" t="n">
        <v>0.12</v>
      </c>
      <c r="Y2200" t="n">
        <v>1</v>
      </c>
      <c r="Z2200" t="n">
        <v>10</v>
      </c>
    </row>
    <row r="2201">
      <c r="A2201" t="n">
        <v>45</v>
      </c>
      <c r="B2201" t="n">
        <v>95</v>
      </c>
      <c r="C2201" t="inlineStr">
        <is>
          <t xml:space="preserve">CONCLUIDO	</t>
        </is>
      </c>
      <c r="D2201" t="n">
        <v>10.5553</v>
      </c>
      <c r="E2201" t="n">
        <v>9.470000000000001</v>
      </c>
      <c r="F2201" t="n">
        <v>6.78</v>
      </c>
      <c r="G2201" t="n">
        <v>67.81999999999999</v>
      </c>
      <c r="H2201" t="n">
        <v>1.07</v>
      </c>
      <c r="I2201" t="n">
        <v>6</v>
      </c>
      <c r="J2201" t="n">
        <v>203.07</v>
      </c>
      <c r="K2201" t="n">
        <v>53.44</v>
      </c>
      <c r="L2201" t="n">
        <v>12.25</v>
      </c>
      <c r="M2201" t="n">
        <v>4</v>
      </c>
      <c r="N2201" t="n">
        <v>42.38</v>
      </c>
      <c r="O2201" t="n">
        <v>25279.03</v>
      </c>
      <c r="P2201" t="n">
        <v>84.53</v>
      </c>
      <c r="Q2201" t="n">
        <v>204.14</v>
      </c>
      <c r="R2201" t="n">
        <v>24.67</v>
      </c>
      <c r="S2201" t="n">
        <v>17.37</v>
      </c>
      <c r="T2201" t="n">
        <v>1545.05</v>
      </c>
      <c r="U2201" t="n">
        <v>0.7</v>
      </c>
      <c r="V2201" t="n">
        <v>0.75</v>
      </c>
      <c r="W2201" t="n">
        <v>1.14</v>
      </c>
      <c r="X2201" t="n">
        <v>0.09</v>
      </c>
      <c r="Y2201" t="n">
        <v>1</v>
      </c>
      <c r="Z2201" t="n">
        <v>10</v>
      </c>
    </row>
    <row r="2202">
      <c r="A2202" t="n">
        <v>46</v>
      </c>
      <c r="B2202" t="n">
        <v>95</v>
      </c>
      <c r="C2202" t="inlineStr">
        <is>
          <t xml:space="preserve">CONCLUIDO	</t>
        </is>
      </c>
      <c r="D2202" t="n">
        <v>10.5491</v>
      </c>
      <c r="E2202" t="n">
        <v>9.48</v>
      </c>
      <c r="F2202" t="n">
        <v>6.79</v>
      </c>
      <c r="G2202" t="n">
        <v>67.88</v>
      </c>
      <c r="H2202" t="n">
        <v>1.09</v>
      </c>
      <c r="I2202" t="n">
        <v>6</v>
      </c>
      <c r="J2202" t="n">
        <v>203.46</v>
      </c>
      <c r="K2202" t="n">
        <v>53.44</v>
      </c>
      <c r="L2202" t="n">
        <v>12.5</v>
      </c>
      <c r="M2202" t="n">
        <v>4</v>
      </c>
      <c r="N2202" t="n">
        <v>42.53</v>
      </c>
      <c r="O2202" t="n">
        <v>25327.74</v>
      </c>
      <c r="P2202" t="n">
        <v>84.59</v>
      </c>
      <c r="Q2202" t="n">
        <v>204.14</v>
      </c>
      <c r="R2202" t="n">
        <v>24.84</v>
      </c>
      <c r="S2202" t="n">
        <v>17.37</v>
      </c>
      <c r="T2202" t="n">
        <v>1634.62</v>
      </c>
      <c r="U2202" t="n">
        <v>0.7</v>
      </c>
      <c r="V2202" t="n">
        <v>0.75</v>
      </c>
      <c r="W2202" t="n">
        <v>1.15</v>
      </c>
      <c r="X2202" t="n">
        <v>0.1</v>
      </c>
      <c r="Y2202" t="n">
        <v>1</v>
      </c>
      <c r="Z2202" t="n">
        <v>10</v>
      </c>
    </row>
    <row r="2203">
      <c r="A2203" t="n">
        <v>47</v>
      </c>
      <c r="B2203" t="n">
        <v>95</v>
      </c>
      <c r="C2203" t="inlineStr">
        <is>
          <t xml:space="preserve">CONCLUIDO	</t>
        </is>
      </c>
      <c r="D2203" t="n">
        <v>10.5479</v>
      </c>
      <c r="E2203" t="n">
        <v>9.48</v>
      </c>
      <c r="F2203" t="n">
        <v>6.79</v>
      </c>
      <c r="G2203" t="n">
        <v>67.89</v>
      </c>
      <c r="H2203" t="n">
        <v>1.11</v>
      </c>
      <c r="I2203" t="n">
        <v>6</v>
      </c>
      <c r="J2203" t="n">
        <v>203.86</v>
      </c>
      <c r="K2203" t="n">
        <v>53.44</v>
      </c>
      <c r="L2203" t="n">
        <v>12.75</v>
      </c>
      <c r="M2203" t="n">
        <v>4</v>
      </c>
      <c r="N2203" t="n">
        <v>42.67</v>
      </c>
      <c r="O2203" t="n">
        <v>25376.49</v>
      </c>
      <c r="P2203" t="n">
        <v>84.70999999999999</v>
      </c>
      <c r="Q2203" t="n">
        <v>204.14</v>
      </c>
      <c r="R2203" t="n">
        <v>24.85</v>
      </c>
      <c r="S2203" t="n">
        <v>17.37</v>
      </c>
      <c r="T2203" t="n">
        <v>1635.97</v>
      </c>
      <c r="U2203" t="n">
        <v>0.7</v>
      </c>
      <c r="V2203" t="n">
        <v>0.75</v>
      </c>
      <c r="W2203" t="n">
        <v>1.15</v>
      </c>
      <c r="X2203" t="n">
        <v>0.1</v>
      </c>
      <c r="Y2203" t="n">
        <v>1</v>
      </c>
      <c r="Z2203" t="n">
        <v>10</v>
      </c>
    </row>
    <row r="2204">
      <c r="A2204" t="n">
        <v>48</v>
      </c>
      <c r="B2204" t="n">
        <v>95</v>
      </c>
      <c r="C2204" t="inlineStr">
        <is>
          <t xml:space="preserve">CONCLUIDO	</t>
        </is>
      </c>
      <c r="D2204" t="n">
        <v>10.5482</v>
      </c>
      <c r="E2204" t="n">
        <v>9.48</v>
      </c>
      <c r="F2204" t="n">
        <v>6.79</v>
      </c>
      <c r="G2204" t="n">
        <v>67.88</v>
      </c>
      <c r="H2204" t="n">
        <v>1.13</v>
      </c>
      <c r="I2204" t="n">
        <v>6</v>
      </c>
      <c r="J2204" t="n">
        <v>204.25</v>
      </c>
      <c r="K2204" t="n">
        <v>53.44</v>
      </c>
      <c r="L2204" t="n">
        <v>13</v>
      </c>
      <c r="M2204" t="n">
        <v>4</v>
      </c>
      <c r="N2204" t="n">
        <v>42.82</v>
      </c>
      <c r="O2204" t="n">
        <v>25425.3</v>
      </c>
      <c r="P2204" t="n">
        <v>84.65000000000001</v>
      </c>
      <c r="Q2204" t="n">
        <v>204.16</v>
      </c>
      <c r="R2204" t="n">
        <v>24.97</v>
      </c>
      <c r="S2204" t="n">
        <v>17.37</v>
      </c>
      <c r="T2204" t="n">
        <v>1697.51</v>
      </c>
      <c r="U2204" t="n">
        <v>0.7</v>
      </c>
      <c r="V2204" t="n">
        <v>0.75</v>
      </c>
      <c r="W2204" t="n">
        <v>1.14</v>
      </c>
      <c r="X2204" t="n">
        <v>0.1</v>
      </c>
      <c r="Y2204" t="n">
        <v>1</v>
      </c>
      <c r="Z2204" t="n">
        <v>10</v>
      </c>
    </row>
    <row r="2205">
      <c r="A2205" t="n">
        <v>49</v>
      </c>
      <c r="B2205" t="n">
        <v>95</v>
      </c>
      <c r="C2205" t="inlineStr">
        <is>
          <t xml:space="preserve">CONCLUIDO	</t>
        </is>
      </c>
      <c r="D2205" t="n">
        <v>10.5572</v>
      </c>
      <c r="E2205" t="n">
        <v>9.470000000000001</v>
      </c>
      <c r="F2205" t="n">
        <v>6.78</v>
      </c>
      <c r="G2205" t="n">
        <v>67.8</v>
      </c>
      <c r="H2205" t="n">
        <v>1.15</v>
      </c>
      <c r="I2205" t="n">
        <v>6</v>
      </c>
      <c r="J2205" t="n">
        <v>204.65</v>
      </c>
      <c r="K2205" t="n">
        <v>53.44</v>
      </c>
      <c r="L2205" t="n">
        <v>13.25</v>
      </c>
      <c r="M2205" t="n">
        <v>4</v>
      </c>
      <c r="N2205" t="n">
        <v>42.96</v>
      </c>
      <c r="O2205" t="n">
        <v>25474.16</v>
      </c>
      <c r="P2205" t="n">
        <v>84.34</v>
      </c>
      <c r="Q2205" t="n">
        <v>204.14</v>
      </c>
      <c r="R2205" t="n">
        <v>24.59</v>
      </c>
      <c r="S2205" t="n">
        <v>17.37</v>
      </c>
      <c r="T2205" t="n">
        <v>1504.89</v>
      </c>
      <c r="U2205" t="n">
        <v>0.71</v>
      </c>
      <c r="V2205" t="n">
        <v>0.75</v>
      </c>
      <c r="W2205" t="n">
        <v>1.15</v>
      </c>
      <c r="X2205" t="n">
        <v>0.09</v>
      </c>
      <c r="Y2205" t="n">
        <v>1</v>
      </c>
      <c r="Z2205" t="n">
        <v>10</v>
      </c>
    </row>
    <row r="2206">
      <c r="A2206" t="n">
        <v>50</v>
      </c>
      <c r="B2206" t="n">
        <v>95</v>
      </c>
      <c r="C2206" t="inlineStr">
        <is>
          <t xml:space="preserve">CONCLUIDO	</t>
        </is>
      </c>
      <c r="D2206" t="n">
        <v>10.5479</v>
      </c>
      <c r="E2206" t="n">
        <v>9.48</v>
      </c>
      <c r="F2206" t="n">
        <v>6.79</v>
      </c>
      <c r="G2206" t="n">
        <v>67.89</v>
      </c>
      <c r="H2206" t="n">
        <v>1.17</v>
      </c>
      <c r="I2206" t="n">
        <v>6</v>
      </c>
      <c r="J2206" t="n">
        <v>205.05</v>
      </c>
      <c r="K2206" t="n">
        <v>53.44</v>
      </c>
      <c r="L2206" t="n">
        <v>13.5</v>
      </c>
      <c r="M2206" t="n">
        <v>4</v>
      </c>
      <c r="N2206" t="n">
        <v>43.11</v>
      </c>
      <c r="O2206" t="n">
        <v>25523.06</v>
      </c>
      <c r="P2206" t="n">
        <v>84.2</v>
      </c>
      <c r="Q2206" t="n">
        <v>204.14</v>
      </c>
      <c r="R2206" t="n">
        <v>24.87</v>
      </c>
      <c r="S2206" t="n">
        <v>17.37</v>
      </c>
      <c r="T2206" t="n">
        <v>1645.98</v>
      </c>
      <c r="U2206" t="n">
        <v>0.7</v>
      </c>
      <c r="V2206" t="n">
        <v>0.75</v>
      </c>
      <c r="W2206" t="n">
        <v>1.15</v>
      </c>
      <c r="X2206" t="n">
        <v>0.1</v>
      </c>
      <c r="Y2206" t="n">
        <v>1</v>
      </c>
      <c r="Z2206" t="n">
        <v>10</v>
      </c>
    </row>
    <row r="2207">
      <c r="A2207" t="n">
        <v>51</v>
      </c>
      <c r="B2207" t="n">
        <v>95</v>
      </c>
      <c r="C2207" t="inlineStr">
        <is>
          <t xml:space="preserve">CONCLUIDO	</t>
        </is>
      </c>
      <c r="D2207" t="n">
        <v>10.5399</v>
      </c>
      <c r="E2207" t="n">
        <v>9.49</v>
      </c>
      <c r="F2207" t="n">
        <v>6.8</v>
      </c>
      <c r="G2207" t="n">
        <v>67.95999999999999</v>
      </c>
      <c r="H2207" t="n">
        <v>1.19</v>
      </c>
      <c r="I2207" t="n">
        <v>6</v>
      </c>
      <c r="J2207" t="n">
        <v>205.44</v>
      </c>
      <c r="K2207" t="n">
        <v>53.44</v>
      </c>
      <c r="L2207" t="n">
        <v>13.75</v>
      </c>
      <c r="M2207" t="n">
        <v>4</v>
      </c>
      <c r="N2207" t="n">
        <v>43.26</v>
      </c>
      <c r="O2207" t="n">
        <v>25572.02</v>
      </c>
      <c r="P2207" t="n">
        <v>84.12</v>
      </c>
      <c r="Q2207" t="n">
        <v>204.14</v>
      </c>
      <c r="R2207" t="n">
        <v>25.12</v>
      </c>
      <c r="S2207" t="n">
        <v>17.37</v>
      </c>
      <c r="T2207" t="n">
        <v>1772.21</v>
      </c>
      <c r="U2207" t="n">
        <v>0.6899999999999999</v>
      </c>
      <c r="V2207" t="n">
        <v>0.75</v>
      </c>
      <c r="W2207" t="n">
        <v>1.15</v>
      </c>
      <c r="X2207" t="n">
        <v>0.1</v>
      </c>
      <c r="Y2207" t="n">
        <v>1</v>
      </c>
      <c r="Z2207" t="n">
        <v>10</v>
      </c>
    </row>
    <row r="2208">
      <c r="A2208" t="n">
        <v>52</v>
      </c>
      <c r="B2208" t="n">
        <v>95</v>
      </c>
      <c r="C2208" t="inlineStr">
        <is>
          <t xml:space="preserve">CONCLUIDO	</t>
        </is>
      </c>
      <c r="D2208" t="n">
        <v>10.5485</v>
      </c>
      <c r="E2208" t="n">
        <v>9.48</v>
      </c>
      <c r="F2208" t="n">
        <v>6.79</v>
      </c>
      <c r="G2208" t="n">
        <v>67.88</v>
      </c>
      <c r="H2208" t="n">
        <v>1.21</v>
      </c>
      <c r="I2208" t="n">
        <v>6</v>
      </c>
      <c r="J2208" t="n">
        <v>205.84</v>
      </c>
      <c r="K2208" t="n">
        <v>53.44</v>
      </c>
      <c r="L2208" t="n">
        <v>14</v>
      </c>
      <c r="M2208" t="n">
        <v>4</v>
      </c>
      <c r="N2208" t="n">
        <v>43.4</v>
      </c>
      <c r="O2208" t="n">
        <v>25621.03</v>
      </c>
      <c r="P2208" t="n">
        <v>83.68000000000001</v>
      </c>
      <c r="Q2208" t="n">
        <v>204.14</v>
      </c>
      <c r="R2208" t="n">
        <v>24.83</v>
      </c>
      <c r="S2208" t="n">
        <v>17.37</v>
      </c>
      <c r="T2208" t="n">
        <v>1626.31</v>
      </c>
      <c r="U2208" t="n">
        <v>0.7</v>
      </c>
      <c r="V2208" t="n">
        <v>0.75</v>
      </c>
      <c r="W2208" t="n">
        <v>1.15</v>
      </c>
      <c r="X2208" t="n">
        <v>0.1</v>
      </c>
      <c r="Y2208" t="n">
        <v>1</v>
      </c>
      <c r="Z2208" t="n">
        <v>10</v>
      </c>
    </row>
    <row r="2209">
      <c r="A2209" t="n">
        <v>53</v>
      </c>
      <c r="B2209" t="n">
        <v>95</v>
      </c>
      <c r="C2209" t="inlineStr">
        <is>
          <t xml:space="preserve">CONCLUIDO	</t>
        </is>
      </c>
      <c r="D2209" t="n">
        <v>10.5498</v>
      </c>
      <c r="E2209" t="n">
        <v>9.48</v>
      </c>
      <c r="F2209" t="n">
        <v>6.79</v>
      </c>
      <c r="G2209" t="n">
        <v>67.87</v>
      </c>
      <c r="H2209" t="n">
        <v>1.23</v>
      </c>
      <c r="I2209" t="n">
        <v>6</v>
      </c>
      <c r="J2209" t="n">
        <v>206.24</v>
      </c>
      <c r="K2209" t="n">
        <v>53.44</v>
      </c>
      <c r="L2209" t="n">
        <v>14.25</v>
      </c>
      <c r="M2209" t="n">
        <v>4</v>
      </c>
      <c r="N2209" t="n">
        <v>43.55</v>
      </c>
      <c r="O2209" t="n">
        <v>25670.09</v>
      </c>
      <c r="P2209" t="n">
        <v>83.59</v>
      </c>
      <c r="Q2209" t="n">
        <v>204.14</v>
      </c>
      <c r="R2209" t="n">
        <v>24.81</v>
      </c>
      <c r="S2209" t="n">
        <v>17.37</v>
      </c>
      <c r="T2209" t="n">
        <v>1616.1</v>
      </c>
      <c r="U2209" t="n">
        <v>0.7</v>
      </c>
      <c r="V2209" t="n">
        <v>0.75</v>
      </c>
      <c r="W2209" t="n">
        <v>1.15</v>
      </c>
      <c r="X2209" t="n">
        <v>0.1</v>
      </c>
      <c r="Y2209" t="n">
        <v>1</v>
      </c>
      <c r="Z2209" t="n">
        <v>10</v>
      </c>
    </row>
    <row r="2210">
      <c r="A2210" t="n">
        <v>54</v>
      </c>
      <c r="B2210" t="n">
        <v>95</v>
      </c>
      <c r="C2210" t="inlineStr">
        <is>
          <t xml:space="preserve">CONCLUIDO	</t>
        </is>
      </c>
      <c r="D2210" t="n">
        <v>10.5442</v>
      </c>
      <c r="E2210" t="n">
        <v>9.48</v>
      </c>
      <c r="F2210" t="n">
        <v>6.79</v>
      </c>
      <c r="G2210" t="n">
        <v>67.92</v>
      </c>
      <c r="H2210" t="n">
        <v>1.25</v>
      </c>
      <c r="I2210" t="n">
        <v>6</v>
      </c>
      <c r="J2210" t="n">
        <v>206.64</v>
      </c>
      <c r="K2210" t="n">
        <v>53.44</v>
      </c>
      <c r="L2210" t="n">
        <v>14.5</v>
      </c>
      <c r="M2210" t="n">
        <v>4</v>
      </c>
      <c r="N2210" t="n">
        <v>43.7</v>
      </c>
      <c r="O2210" t="n">
        <v>25719.19</v>
      </c>
      <c r="P2210" t="n">
        <v>83.38</v>
      </c>
      <c r="Q2210" t="n">
        <v>204.14</v>
      </c>
      <c r="R2210" t="n">
        <v>24.95</v>
      </c>
      <c r="S2210" t="n">
        <v>17.37</v>
      </c>
      <c r="T2210" t="n">
        <v>1687.38</v>
      </c>
      <c r="U2210" t="n">
        <v>0.7</v>
      </c>
      <c r="V2210" t="n">
        <v>0.75</v>
      </c>
      <c r="W2210" t="n">
        <v>1.15</v>
      </c>
      <c r="X2210" t="n">
        <v>0.1</v>
      </c>
      <c r="Y2210" t="n">
        <v>1</v>
      </c>
      <c r="Z2210" t="n">
        <v>10</v>
      </c>
    </row>
    <row r="2211">
      <c r="A2211" t="n">
        <v>55</v>
      </c>
      <c r="B2211" t="n">
        <v>95</v>
      </c>
      <c r="C2211" t="inlineStr">
        <is>
          <t xml:space="preserve">CONCLUIDO	</t>
        </is>
      </c>
      <c r="D2211" t="n">
        <v>10.6132</v>
      </c>
      <c r="E2211" t="n">
        <v>9.42</v>
      </c>
      <c r="F2211" t="n">
        <v>6.77</v>
      </c>
      <c r="G2211" t="n">
        <v>81.20999999999999</v>
      </c>
      <c r="H2211" t="n">
        <v>1.27</v>
      </c>
      <c r="I2211" t="n">
        <v>5</v>
      </c>
      <c r="J2211" t="n">
        <v>207.03</v>
      </c>
      <c r="K2211" t="n">
        <v>53.44</v>
      </c>
      <c r="L2211" t="n">
        <v>14.75</v>
      </c>
      <c r="M2211" t="n">
        <v>3</v>
      </c>
      <c r="N2211" t="n">
        <v>43.85</v>
      </c>
      <c r="O2211" t="n">
        <v>25768.35</v>
      </c>
      <c r="P2211" t="n">
        <v>82.33</v>
      </c>
      <c r="Q2211" t="n">
        <v>204.14</v>
      </c>
      <c r="R2211" t="n">
        <v>24.22</v>
      </c>
      <c r="S2211" t="n">
        <v>17.37</v>
      </c>
      <c r="T2211" t="n">
        <v>1328.64</v>
      </c>
      <c r="U2211" t="n">
        <v>0.72</v>
      </c>
      <c r="V2211" t="n">
        <v>0.75</v>
      </c>
      <c r="W2211" t="n">
        <v>1.14</v>
      </c>
      <c r="X2211" t="n">
        <v>0.08</v>
      </c>
      <c r="Y2211" t="n">
        <v>1</v>
      </c>
      <c r="Z2211" t="n">
        <v>10</v>
      </c>
    </row>
    <row r="2212">
      <c r="A2212" t="n">
        <v>56</v>
      </c>
      <c r="B2212" t="n">
        <v>95</v>
      </c>
      <c r="C2212" t="inlineStr">
        <is>
          <t xml:space="preserve">CONCLUIDO	</t>
        </is>
      </c>
      <c r="D2212" t="n">
        <v>10.6088</v>
      </c>
      <c r="E2212" t="n">
        <v>9.43</v>
      </c>
      <c r="F2212" t="n">
        <v>6.77</v>
      </c>
      <c r="G2212" t="n">
        <v>81.26000000000001</v>
      </c>
      <c r="H2212" t="n">
        <v>1.28</v>
      </c>
      <c r="I2212" t="n">
        <v>5</v>
      </c>
      <c r="J2212" t="n">
        <v>207.43</v>
      </c>
      <c r="K2212" t="n">
        <v>53.44</v>
      </c>
      <c r="L2212" t="n">
        <v>15</v>
      </c>
      <c r="M2212" t="n">
        <v>3</v>
      </c>
      <c r="N2212" t="n">
        <v>44</v>
      </c>
      <c r="O2212" t="n">
        <v>25817.56</v>
      </c>
      <c r="P2212" t="n">
        <v>82.61</v>
      </c>
      <c r="Q2212" t="n">
        <v>204.14</v>
      </c>
      <c r="R2212" t="n">
        <v>24.4</v>
      </c>
      <c r="S2212" t="n">
        <v>17.37</v>
      </c>
      <c r="T2212" t="n">
        <v>1417.14</v>
      </c>
      <c r="U2212" t="n">
        <v>0.71</v>
      </c>
      <c r="V2212" t="n">
        <v>0.75</v>
      </c>
      <c r="W2212" t="n">
        <v>1.14</v>
      </c>
      <c r="X2212" t="n">
        <v>0.08</v>
      </c>
      <c r="Y2212" t="n">
        <v>1</v>
      </c>
      <c r="Z2212" t="n">
        <v>10</v>
      </c>
    </row>
    <row r="2213">
      <c r="A2213" t="n">
        <v>57</v>
      </c>
      <c r="B2213" t="n">
        <v>95</v>
      </c>
      <c r="C2213" t="inlineStr">
        <is>
          <t xml:space="preserve">CONCLUIDO	</t>
        </is>
      </c>
      <c r="D2213" t="n">
        <v>10.606</v>
      </c>
      <c r="E2213" t="n">
        <v>9.43</v>
      </c>
      <c r="F2213" t="n">
        <v>6.77</v>
      </c>
      <c r="G2213" t="n">
        <v>81.29000000000001</v>
      </c>
      <c r="H2213" t="n">
        <v>1.3</v>
      </c>
      <c r="I2213" t="n">
        <v>5</v>
      </c>
      <c r="J2213" t="n">
        <v>207.83</v>
      </c>
      <c r="K2213" t="n">
        <v>53.44</v>
      </c>
      <c r="L2213" t="n">
        <v>15.25</v>
      </c>
      <c r="M2213" t="n">
        <v>3</v>
      </c>
      <c r="N2213" t="n">
        <v>44.15</v>
      </c>
      <c r="O2213" t="n">
        <v>25866.82</v>
      </c>
      <c r="P2213" t="n">
        <v>82.84999999999999</v>
      </c>
      <c r="Q2213" t="n">
        <v>204.14</v>
      </c>
      <c r="R2213" t="n">
        <v>24.5</v>
      </c>
      <c r="S2213" t="n">
        <v>17.37</v>
      </c>
      <c r="T2213" t="n">
        <v>1465.25</v>
      </c>
      <c r="U2213" t="n">
        <v>0.71</v>
      </c>
      <c r="V2213" t="n">
        <v>0.75</v>
      </c>
      <c r="W2213" t="n">
        <v>1.14</v>
      </c>
      <c r="X2213" t="n">
        <v>0.08</v>
      </c>
      <c r="Y2213" t="n">
        <v>1</v>
      </c>
      <c r="Z2213" t="n">
        <v>10</v>
      </c>
    </row>
    <row r="2214">
      <c r="A2214" t="n">
        <v>58</v>
      </c>
      <c r="B2214" t="n">
        <v>95</v>
      </c>
      <c r="C2214" t="inlineStr">
        <is>
          <t xml:space="preserve">CONCLUIDO	</t>
        </is>
      </c>
      <c r="D2214" t="n">
        <v>10.6088</v>
      </c>
      <c r="E2214" t="n">
        <v>9.43</v>
      </c>
      <c r="F2214" t="n">
        <v>6.77</v>
      </c>
      <c r="G2214" t="n">
        <v>81.26000000000001</v>
      </c>
      <c r="H2214" t="n">
        <v>1.32</v>
      </c>
      <c r="I2214" t="n">
        <v>5</v>
      </c>
      <c r="J2214" t="n">
        <v>208.23</v>
      </c>
      <c r="K2214" t="n">
        <v>53.44</v>
      </c>
      <c r="L2214" t="n">
        <v>15.5</v>
      </c>
      <c r="M2214" t="n">
        <v>3</v>
      </c>
      <c r="N2214" t="n">
        <v>44.3</v>
      </c>
      <c r="O2214" t="n">
        <v>25916.13</v>
      </c>
      <c r="P2214" t="n">
        <v>82.91</v>
      </c>
      <c r="Q2214" t="n">
        <v>204.14</v>
      </c>
      <c r="R2214" t="n">
        <v>24.37</v>
      </c>
      <c r="S2214" t="n">
        <v>17.37</v>
      </c>
      <c r="T2214" t="n">
        <v>1401.29</v>
      </c>
      <c r="U2214" t="n">
        <v>0.71</v>
      </c>
      <c r="V2214" t="n">
        <v>0.75</v>
      </c>
      <c r="W2214" t="n">
        <v>1.14</v>
      </c>
      <c r="X2214" t="n">
        <v>0.08</v>
      </c>
      <c r="Y2214" t="n">
        <v>1</v>
      </c>
      <c r="Z2214" t="n">
        <v>10</v>
      </c>
    </row>
    <row r="2215">
      <c r="A2215" t="n">
        <v>59</v>
      </c>
      <c r="B2215" t="n">
        <v>95</v>
      </c>
      <c r="C2215" t="inlineStr">
        <is>
          <t xml:space="preserve">CONCLUIDO	</t>
        </is>
      </c>
      <c r="D2215" t="n">
        <v>10.6051</v>
      </c>
      <c r="E2215" t="n">
        <v>9.43</v>
      </c>
      <c r="F2215" t="n">
        <v>6.77</v>
      </c>
      <c r="G2215" t="n">
        <v>81.3</v>
      </c>
      <c r="H2215" t="n">
        <v>1.34</v>
      </c>
      <c r="I2215" t="n">
        <v>5</v>
      </c>
      <c r="J2215" t="n">
        <v>208.63</v>
      </c>
      <c r="K2215" t="n">
        <v>53.44</v>
      </c>
      <c r="L2215" t="n">
        <v>15.75</v>
      </c>
      <c r="M2215" t="n">
        <v>3</v>
      </c>
      <c r="N2215" t="n">
        <v>44.45</v>
      </c>
      <c r="O2215" t="n">
        <v>25965.5</v>
      </c>
      <c r="P2215" t="n">
        <v>82.89</v>
      </c>
      <c r="Q2215" t="n">
        <v>204.14</v>
      </c>
      <c r="R2215" t="n">
        <v>24.48</v>
      </c>
      <c r="S2215" t="n">
        <v>17.37</v>
      </c>
      <c r="T2215" t="n">
        <v>1458.19</v>
      </c>
      <c r="U2215" t="n">
        <v>0.71</v>
      </c>
      <c r="V2215" t="n">
        <v>0.75</v>
      </c>
      <c r="W2215" t="n">
        <v>1.14</v>
      </c>
      <c r="X2215" t="n">
        <v>0.08</v>
      </c>
      <c r="Y2215" t="n">
        <v>1</v>
      </c>
      <c r="Z2215" t="n">
        <v>10</v>
      </c>
    </row>
    <row r="2216">
      <c r="A2216" t="n">
        <v>60</v>
      </c>
      <c r="B2216" t="n">
        <v>95</v>
      </c>
      <c r="C2216" t="inlineStr">
        <is>
          <t xml:space="preserve">CONCLUIDO	</t>
        </is>
      </c>
      <c r="D2216" t="n">
        <v>10.6098</v>
      </c>
      <c r="E2216" t="n">
        <v>9.43</v>
      </c>
      <c r="F2216" t="n">
        <v>6.77</v>
      </c>
      <c r="G2216" t="n">
        <v>81.25</v>
      </c>
      <c r="H2216" t="n">
        <v>1.36</v>
      </c>
      <c r="I2216" t="n">
        <v>5</v>
      </c>
      <c r="J2216" t="n">
        <v>209.03</v>
      </c>
      <c r="K2216" t="n">
        <v>53.44</v>
      </c>
      <c r="L2216" t="n">
        <v>16</v>
      </c>
      <c r="M2216" t="n">
        <v>3</v>
      </c>
      <c r="N2216" t="n">
        <v>44.6</v>
      </c>
      <c r="O2216" t="n">
        <v>26014.91</v>
      </c>
      <c r="P2216" t="n">
        <v>82.65000000000001</v>
      </c>
      <c r="Q2216" t="n">
        <v>204.14</v>
      </c>
      <c r="R2216" t="n">
        <v>24.41</v>
      </c>
      <c r="S2216" t="n">
        <v>17.37</v>
      </c>
      <c r="T2216" t="n">
        <v>1421.8</v>
      </c>
      <c r="U2216" t="n">
        <v>0.71</v>
      </c>
      <c r="V2216" t="n">
        <v>0.75</v>
      </c>
      <c r="W2216" t="n">
        <v>1.14</v>
      </c>
      <c r="X2216" t="n">
        <v>0.08</v>
      </c>
      <c r="Y2216" t="n">
        <v>1</v>
      </c>
      <c r="Z2216" t="n">
        <v>10</v>
      </c>
    </row>
    <row r="2217">
      <c r="A2217" t="n">
        <v>61</v>
      </c>
      <c r="B2217" t="n">
        <v>95</v>
      </c>
      <c r="C2217" t="inlineStr">
        <is>
          <t xml:space="preserve">CONCLUIDO	</t>
        </is>
      </c>
      <c r="D2217" t="n">
        <v>10.6029</v>
      </c>
      <c r="E2217" t="n">
        <v>9.43</v>
      </c>
      <c r="F2217" t="n">
        <v>6.78</v>
      </c>
      <c r="G2217" t="n">
        <v>81.31999999999999</v>
      </c>
      <c r="H2217" t="n">
        <v>1.38</v>
      </c>
      <c r="I2217" t="n">
        <v>5</v>
      </c>
      <c r="J2217" t="n">
        <v>209.43</v>
      </c>
      <c r="K2217" t="n">
        <v>53.44</v>
      </c>
      <c r="L2217" t="n">
        <v>16.25</v>
      </c>
      <c r="M2217" t="n">
        <v>3</v>
      </c>
      <c r="N2217" t="n">
        <v>44.75</v>
      </c>
      <c r="O2217" t="n">
        <v>26064.38</v>
      </c>
      <c r="P2217" t="n">
        <v>82.59</v>
      </c>
      <c r="Q2217" t="n">
        <v>204.14</v>
      </c>
      <c r="R2217" t="n">
        <v>24.51</v>
      </c>
      <c r="S2217" t="n">
        <v>17.37</v>
      </c>
      <c r="T2217" t="n">
        <v>1470.26</v>
      </c>
      <c r="U2217" t="n">
        <v>0.71</v>
      </c>
      <c r="V2217" t="n">
        <v>0.75</v>
      </c>
      <c r="W2217" t="n">
        <v>1.14</v>
      </c>
      <c r="X2217" t="n">
        <v>0.09</v>
      </c>
      <c r="Y2217" t="n">
        <v>1</v>
      </c>
      <c r="Z2217" t="n">
        <v>10</v>
      </c>
    </row>
    <row r="2218">
      <c r="A2218" t="n">
        <v>62</v>
      </c>
      <c r="B2218" t="n">
        <v>95</v>
      </c>
      <c r="C2218" t="inlineStr">
        <is>
          <t xml:space="preserve">CONCLUIDO	</t>
        </is>
      </c>
      <c r="D2218" t="n">
        <v>10.6085</v>
      </c>
      <c r="E2218" t="n">
        <v>9.43</v>
      </c>
      <c r="F2218" t="n">
        <v>6.77</v>
      </c>
      <c r="G2218" t="n">
        <v>81.26000000000001</v>
      </c>
      <c r="H2218" t="n">
        <v>1.4</v>
      </c>
      <c r="I2218" t="n">
        <v>5</v>
      </c>
      <c r="J2218" t="n">
        <v>209.84</v>
      </c>
      <c r="K2218" t="n">
        <v>53.44</v>
      </c>
      <c r="L2218" t="n">
        <v>16.5</v>
      </c>
      <c r="M2218" t="n">
        <v>3</v>
      </c>
      <c r="N2218" t="n">
        <v>44.9</v>
      </c>
      <c r="O2218" t="n">
        <v>26113.9</v>
      </c>
      <c r="P2218" t="n">
        <v>82.33</v>
      </c>
      <c r="Q2218" t="n">
        <v>204.18</v>
      </c>
      <c r="R2218" t="n">
        <v>24.39</v>
      </c>
      <c r="S2218" t="n">
        <v>17.37</v>
      </c>
      <c r="T2218" t="n">
        <v>1412.57</v>
      </c>
      <c r="U2218" t="n">
        <v>0.71</v>
      </c>
      <c r="V2218" t="n">
        <v>0.75</v>
      </c>
      <c r="W2218" t="n">
        <v>1.14</v>
      </c>
      <c r="X2218" t="n">
        <v>0.08</v>
      </c>
      <c r="Y2218" t="n">
        <v>1</v>
      </c>
      <c r="Z2218" t="n">
        <v>10</v>
      </c>
    </row>
    <row r="2219">
      <c r="A2219" t="n">
        <v>63</v>
      </c>
      <c r="B2219" t="n">
        <v>95</v>
      </c>
      <c r="C2219" t="inlineStr">
        <is>
          <t xml:space="preserve">CONCLUIDO	</t>
        </is>
      </c>
      <c r="D2219" t="n">
        <v>10.6085</v>
      </c>
      <c r="E2219" t="n">
        <v>9.43</v>
      </c>
      <c r="F2219" t="n">
        <v>6.77</v>
      </c>
      <c r="G2219" t="n">
        <v>81.26000000000001</v>
      </c>
      <c r="H2219" t="n">
        <v>1.42</v>
      </c>
      <c r="I2219" t="n">
        <v>5</v>
      </c>
      <c r="J2219" t="n">
        <v>210.24</v>
      </c>
      <c r="K2219" t="n">
        <v>53.44</v>
      </c>
      <c r="L2219" t="n">
        <v>16.75</v>
      </c>
      <c r="M2219" t="n">
        <v>3</v>
      </c>
      <c r="N2219" t="n">
        <v>45.05</v>
      </c>
      <c r="O2219" t="n">
        <v>26163.47</v>
      </c>
      <c r="P2219" t="n">
        <v>82.13</v>
      </c>
      <c r="Q2219" t="n">
        <v>204.14</v>
      </c>
      <c r="R2219" t="n">
        <v>24.33</v>
      </c>
      <c r="S2219" t="n">
        <v>17.37</v>
      </c>
      <c r="T2219" t="n">
        <v>1382.21</v>
      </c>
      <c r="U2219" t="n">
        <v>0.71</v>
      </c>
      <c r="V2219" t="n">
        <v>0.75</v>
      </c>
      <c r="W2219" t="n">
        <v>1.14</v>
      </c>
      <c r="X2219" t="n">
        <v>0.08</v>
      </c>
      <c r="Y2219" t="n">
        <v>1</v>
      </c>
      <c r="Z2219" t="n">
        <v>10</v>
      </c>
    </row>
    <row r="2220">
      <c r="A2220" t="n">
        <v>64</v>
      </c>
      <c r="B2220" t="n">
        <v>95</v>
      </c>
      <c r="C2220" t="inlineStr">
        <is>
          <t xml:space="preserve">CONCLUIDO	</t>
        </is>
      </c>
      <c r="D2220" t="n">
        <v>10.6154</v>
      </c>
      <c r="E2220" t="n">
        <v>9.42</v>
      </c>
      <c r="F2220" t="n">
        <v>6.77</v>
      </c>
      <c r="G2220" t="n">
        <v>81.19</v>
      </c>
      <c r="H2220" t="n">
        <v>1.43</v>
      </c>
      <c r="I2220" t="n">
        <v>5</v>
      </c>
      <c r="J2220" t="n">
        <v>210.64</v>
      </c>
      <c r="K2220" t="n">
        <v>53.44</v>
      </c>
      <c r="L2220" t="n">
        <v>17</v>
      </c>
      <c r="M2220" t="n">
        <v>3</v>
      </c>
      <c r="N2220" t="n">
        <v>45.21</v>
      </c>
      <c r="O2220" t="n">
        <v>26213.09</v>
      </c>
      <c r="P2220" t="n">
        <v>81.65000000000001</v>
      </c>
      <c r="Q2220" t="n">
        <v>204.14</v>
      </c>
      <c r="R2220" t="n">
        <v>24.14</v>
      </c>
      <c r="S2220" t="n">
        <v>17.37</v>
      </c>
      <c r="T2220" t="n">
        <v>1286.39</v>
      </c>
      <c r="U2220" t="n">
        <v>0.72</v>
      </c>
      <c r="V2220" t="n">
        <v>0.75</v>
      </c>
      <c r="W2220" t="n">
        <v>1.14</v>
      </c>
      <c r="X2220" t="n">
        <v>0.07000000000000001</v>
      </c>
      <c r="Y2220" t="n">
        <v>1</v>
      </c>
      <c r="Z2220" t="n">
        <v>10</v>
      </c>
    </row>
    <row r="2221">
      <c r="A2221" t="n">
        <v>65</v>
      </c>
      <c r="B2221" t="n">
        <v>95</v>
      </c>
      <c r="C2221" t="inlineStr">
        <is>
          <t xml:space="preserve">CONCLUIDO	</t>
        </is>
      </c>
      <c r="D2221" t="n">
        <v>10.6173</v>
      </c>
      <c r="E2221" t="n">
        <v>9.42</v>
      </c>
      <c r="F2221" t="n">
        <v>6.76</v>
      </c>
      <c r="G2221" t="n">
        <v>81.17</v>
      </c>
      <c r="H2221" t="n">
        <v>1.45</v>
      </c>
      <c r="I2221" t="n">
        <v>5</v>
      </c>
      <c r="J2221" t="n">
        <v>211.04</v>
      </c>
      <c r="K2221" t="n">
        <v>53.44</v>
      </c>
      <c r="L2221" t="n">
        <v>17.25</v>
      </c>
      <c r="M2221" t="n">
        <v>3</v>
      </c>
      <c r="N2221" t="n">
        <v>45.36</v>
      </c>
      <c r="O2221" t="n">
        <v>26262.77</v>
      </c>
      <c r="P2221" t="n">
        <v>81.18000000000001</v>
      </c>
      <c r="Q2221" t="n">
        <v>204.15</v>
      </c>
      <c r="R2221" t="n">
        <v>24.06</v>
      </c>
      <c r="S2221" t="n">
        <v>17.37</v>
      </c>
      <c r="T2221" t="n">
        <v>1249.26</v>
      </c>
      <c r="U2221" t="n">
        <v>0.72</v>
      </c>
      <c r="V2221" t="n">
        <v>0.76</v>
      </c>
      <c r="W2221" t="n">
        <v>1.14</v>
      </c>
      <c r="X2221" t="n">
        <v>0.07000000000000001</v>
      </c>
      <c r="Y2221" t="n">
        <v>1</v>
      </c>
      <c r="Z2221" t="n">
        <v>10</v>
      </c>
    </row>
    <row r="2222">
      <c r="A2222" t="n">
        <v>66</v>
      </c>
      <c r="B2222" t="n">
        <v>95</v>
      </c>
      <c r="C2222" t="inlineStr">
        <is>
          <t xml:space="preserve">CONCLUIDO	</t>
        </is>
      </c>
      <c r="D2222" t="n">
        <v>10.6104</v>
      </c>
      <c r="E2222" t="n">
        <v>9.42</v>
      </c>
      <c r="F2222" t="n">
        <v>6.77</v>
      </c>
      <c r="G2222" t="n">
        <v>81.23999999999999</v>
      </c>
      <c r="H2222" t="n">
        <v>1.47</v>
      </c>
      <c r="I2222" t="n">
        <v>5</v>
      </c>
      <c r="J2222" t="n">
        <v>211.45</v>
      </c>
      <c r="K2222" t="n">
        <v>53.44</v>
      </c>
      <c r="L2222" t="n">
        <v>17.5</v>
      </c>
      <c r="M2222" t="n">
        <v>3</v>
      </c>
      <c r="N2222" t="n">
        <v>45.51</v>
      </c>
      <c r="O2222" t="n">
        <v>26312.5</v>
      </c>
      <c r="P2222" t="n">
        <v>80.69</v>
      </c>
      <c r="Q2222" t="n">
        <v>204.14</v>
      </c>
      <c r="R2222" t="n">
        <v>24.2</v>
      </c>
      <c r="S2222" t="n">
        <v>17.37</v>
      </c>
      <c r="T2222" t="n">
        <v>1319.28</v>
      </c>
      <c r="U2222" t="n">
        <v>0.72</v>
      </c>
      <c r="V2222" t="n">
        <v>0.75</v>
      </c>
      <c r="W2222" t="n">
        <v>1.15</v>
      </c>
      <c r="X2222" t="n">
        <v>0.08</v>
      </c>
      <c r="Y2222" t="n">
        <v>1</v>
      </c>
      <c r="Z2222" t="n">
        <v>10</v>
      </c>
    </row>
    <row r="2223">
      <c r="A2223" t="n">
        <v>67</v>
      </c>
      <c r="B2223" t="n">
        <v>95</v>
      </c>
      <c r="C2223" t="inlineStr">
        <is>
          <t xml:space="preserve">CONCLUIDO	</t>
        </is>
      </c>
      <c r="D2223" t="n">
        <v>10.6132</v>
      </c>
      <c r="E2223" t="n">
        <v>9.42</v>
      </c>
      <c r="F2223" t="n">
        <v>6.77</v>
      </c>
      <c r="G2223" t="n">
        <v>81.20999999999999</v>
      </c>
      <c r="H2223" t="n">
        <v>1.49</v>
      </c>
      <c r="I2223" t="n">
        <v>5</v>
      </c>
      <c r="J2223" t="n">
        <v>211.85</v>
      </c>
      <c r="K2223" t="n">
        <v>53.44</v>
      </c>
      <c r="L2223" t="n">
        <v>17.75</v>
      </c>
      <c r="M2223" t="n">
        <v>3</v>
      </c>
      <c r="N2223" t="n">
        <v>45.67</v>
      </c>
      <c r="O2223" t="n">
        <v>26362.28</v>
      </c>
      <c r="P2223" t="n">
        <v>80.27</v>
      </c>
      <c r="Q2223" t="n">
        <v>204.18</v>
      </c>
      <c r="R2223" t="n">
        <v>24.18</v>
      </c>
      <c r="S2223" t="n">
        <v>17.37</v>
      </c>
      <c r="T2223" t="n">
        <v>1305.92</v>
      </c>
      <c r="U2223" t="n">
        <v>0.72</v>
      </c>
      <c r="V2223" t="n">
        <v>0.75</v>
      </c>
      <c r="W2223" t="n">
        <v>1.14</v>
      </c>
      <c r="X2223" t="n">
        <v>0.08</v>
      </c>
      <c r="Y2223" t="n">
        <v>1</v>
      </c>
      <c r="Z2223" t="n">
        <v>10</v>
      </c>
    </row>
    <row r="2224">
      <c r="A2224" t="n">
        <v>68</v>
      </c>
      <c r="B2224" t="n">
        <v>95</v>
      </c>
      <c r="C2224" t="inlineStr">
        <is>
          <t xml:space="preserve">CONCLUIDO	</t>
        </is>
      </c>
      <c r="D2224" t="n">
        <v>10.6091</v>
      </c>
      <c r="E2224" t="n">
        <v>9.43</v>
      </c>
      <c r="F2224" t="n">
        <v>6.77</v>
      </c>
      <c r="G2224" t="n">
        <v>81.25</v>
      </c>
      <c r="H2224" t="n">
        <v>1.51</v>
      </c>
      <c r="I2224" t="n">
        <v>5</v>
      </c>
      <c r="J2224" t="n">
        <v>212.25</v>
      </c>
      <c r="K2224" t="n">
        <v>53.44</v>
      </c>
      <c r="L2224" t="n">
        <v>18</v>
      </c>
      <c r="M2224" t="n">
        <v>3</v>
      </c>
      <c r="N2224" t="n">
        <v>45.82</v>
      </c>
      <c r="O2224" t="n">
        <v>26412.11</v>
      </c>
      <c r="P2224" t="n">
        <v>80.3</v>
      </c>
      <c r="Q2224" t="n">
        <v>204.15</v>
      </c>
      <c r="R2224" t="n">
        <v>24.25</v>
      </c>
      <c r="S2224" t="n">
        <v>17.37</v>
      </c>
      <c r="T2224" t="n">
        <v>1340.12</v>
      </c>
      <c r="U2224" t="n">
        <v>0.72</v>
      </c>
      <c r="V2224" t="n">
        <v>0.75</v>
      </c>
      <c r="W2224" t="n">
        <v>1.15</v>
      </c>
      <c r="X2224" t="n">
        <v>0.08</v>
      </c>
      <c r="Y2224" t="n">
        <v>1</v>
      </c>
      <c r="Z2224" t="n">
        <v>10</v>
      </c>
    </row>
    <row r="2225">
      <c r="A2225" t="n">
        <v>69</v>
      </c>
      <c r="B2225" t="n">
        <v>95</v>
      </c>
      <c r="C2225" t="inlineStr">
        <is>
          <t xml:space="preserve">CONCLUIDO	</t>
        </is>
      </c>
      <c r="D2225" t="n">
        <v>10.6057</v>
      </c>
      <c r="E2225" t="n">
        <v>9.43</v>
      </c>
      <c r="F2225" t="n">
        <v>6.77</v>
      </c>
      <c r="G2225" t="n">
        <v>81.29000000000001</v>
      </c>
      <c r="H2225" t="n">
        <v>1.52</v>
      </c>
      <c r="I2225" t="n">
        <v>5</v>
      </c>
      <c r="J2225" t="n">
        <v>212.66</v>
      </c>
      <c r="K2225" t="n">
        <v>53.44</v>
      </c>
      <c r="L2225" t="n">
        <v>18.25</v>
      </c>
      <c r="M2225" t="n">
        <v>3</v>
      </c>
      <c r="N2225" t="n">
        <v>45.97</v>
      </c>
      <c r="O2225" t="n">
        <v>26462</v>
      </c>
      <c r="P2225" t="n">
        <v>80.04000000000001</v>
      </c>
      <c r="Q2225" t="n">
        <v>204.14</v>
      </c>
      <c r="R2225" t="n">
        <v>24.45</v>
      </c>
      <c r="S2225" t="n">
        <v>17.37</v>
      </c>
      <c r="T2225" t="n">
        <v>1441.87</v>
      </c>
      <c r="U2225" t="n">
        <v>0.71</v>
      </c>
      <c r="V2225" t="n">
        <v>0.75</v>
      </c>
      <c r="W2225" t="n">
        <v>1.14</v>
      </c>
      <c r="X2225" t="n">
        <v>0.08</v>
      </c>
      <c r="Y2225" t="n">
        <v>1</v>
      </c>
      <c r="Z2225" t="n">
        <v>10</v>
      </c>
    </row>
    <row r="2226">
      <c r="A2226" t="n">
        <v>70</v>
      </c>
      <c r="B2226" t="n">
        <v>95</v>
      </c>
      <c r="C2226" t="inlineStr">
        <is>
          <t xml:space="preserve">CONCLUIDO	</t>
        </is>
      </c>
      <c r="D2226" t="n">
        <v>10.6101</v>
      </c>
      <c r="E2226" t="n">
        <v>9.43</v>
      </c>
      <c r="F2226" t="n">
        <v>6.77</v>
      </c>
      <c r="G2226" t="n">
        <v>81.23999999999999</v>
      </c>
      <c r="H2226" t="n">
        <v>1.54</v>
      </c>
      <c r="I2226" t="n">
        <v>5</v>
      </c>
      <c r="J2226" t="n">
        <v>213.06</v>
      </c>
      <c r="K2226" t="n">
        <v>53.44</v>
      </c>
      <c r="L2226" t="n">
        <v>18.5</v>
      </c>
      <c r="M2226" t="n">
        <v>3</v>
      </c>
      <c r="N2226" t="n">
        <v>46.13</v>
      </c>
      <c r="O2226" t="n">
        <v>26511.94</v>
      </c>
      <c r="P2226" t="n">
        <v>79.52</v>
      </c>
      <c r="Q2226" t="n">
        <v>204.14</v>
      </c>
      <c r="R2226" t="n">
        <v>24.24</v>
      </c>
      <c r="S2226" t="n">
        <v>17.37</v>
      </c>
      <c r="T2226" t="n">
        <v>1335.18</v>
      </c>
      <c r="U2226" t="n">
        <v>0.72</v>
      </c>
      <c r="V2226" t="n">
        <v>0.75</v>
      </c>
      <c r="W2226" t="n">
        <v>1.15</v>
      </c>
      <c r="X2226" t="n">
        <v>0.08</v>
      </c>
      <c r="Y2226" t="n">
        <v>1</v>
      </c>
      <c r="Z2226" t="n">
        <v>10</v>
      </c>
    </row>
    <row r="2227">
      <c r="A2227" t="n">
        <v>71</v>
      </c>
      <c r="B2227" t="n">
        <v>95</v>
      </c>
      <c r="C2227" t="inlineStr">
        <is>
          <t xml:space="preserve">CONCLUIDO	</t>
        </is>
      </c>
      <c r="D2227" t="n">
        <v>10.6847</v>
      </c>
      <c r="E2227" t="n">
        <v>9.359999999999999</v>
      </c>
      <c r="F2227" t="n">
        <v>6.74</v>
      </c>
      <c r="G2227" t="n">
        <v>101.12</v>
      </c>
      <c r="H2227" t="n">
        <v>1.56</v>
      </c>
      <c r="I2227" t="n">
        <v>4</v>
      </c>
      <c r="J2227" t="n">
        <v>213.47</v>
      </c>
      <c r="K2227" t="n">
        <v>53.44</v>
      </c>
      <c r="L2227" t="n">
        <v>18.75</v>
      </c>
      <c r="M2227" t="n">
        <v>2</v>
      </c>
      <c r="N2227" t="n">
        <v>46.28</v>
      </c>
      <c r="O2227" t="n">
        <v>26561.93</v>
      </c>
      <c r="P2227" t="n">
        <v>78.56999999999999</v>
      </c>
      <c r="Q2227" t="n">
        <v>204.14</v>
      </c>
      <c r="R2227" t="n">
        <v>23.44</v>
      </c>
      <c r="S2227" t="n">
        <v>17.37</v>
      </c>
      <c r="T2227" t="n">
        <v>942.02</v>
      </c>
      <c r="U2227" t="n">
        <v>0.74</v>
      </c>
      <c r="V2227" t="n">
        <v>0.76</v>
      </c>
      <c r="W2227" t="n">
        <v>1.14</v>
      </c>
      <c r="X2227" t="n">
        <v>0.05</v>
      </c>
      <c r="Y2227" t="n">
        <v>1</v>
      </c>
      <c r="Z2227" t="n">
        <v>10</v>
      </c>
    </row>
    <row r="2228">
      <c r="A2228" t="n">
        <v>72</v>
      </c>
      <c r="B2228" t="n">
        <v>95</v>
      </c>
      <c r="C2228" t="inlineStr">
        <is>
          <t xml:space="preserve">CONCLUIDO	</t>
        </is>
      </c>
      <c r="D2228" t="n">
        <v>10.6806</v>
      </c>
      <c r="E2228" t="n">
        <v>9.359999999999999</v>
      </c>
      <c r="F2228" t="n">
        <v>6.75</v>
      </c>
      <c r="G2228" t="n">
        <v>101.18</v>
      </c>
      <c r="H2228" t="n">
        <v>1.58</v>
      </c>
      <c r="I2228" t="n">
        <v>4</v>
      </c>
      <c r="J2228" t="n">
        <v>213.87</v>
      </c>
      <c r="K2228" t="n">
        <v>53.44</v>
      </c>
      <c r="L2228" t="n">
        <v>19</v>
      </c>
      <c r="M2228" t="n">
        <v>2</v>
      </c>
      <c r="N2228" t="n">
        <v>46.44</v>
      </c>
      <c r="O2228" t="n">
        <v>26611.98</v>
      </c>
      <c r="P2228" t="n">
        <v>78.64</v>
      </c>
      <c r="Q2228" t="n">
        <v>204.14</v>
      </c>
      <c r="R2228" t="n">
        <v>23.49</v>
      </c>
      <c r="S2228" t="n">
        <v>17.37</v>
      </c>
      <c r="T2228" t="n">
        <v>969.25</v>
      </c>
      <c r="U2228" t="n">
        <v>0.74</v>
      </c>
      <c r="V2228" t="n">
        <v>0.76</v>
      </c>
      <c r="W2228" t="n">
        <v>1.14</v>
      </c>
      <c r="X2228" t="n">
        <v>0.05</v>
      </c>
      <c r="Y2228" t="n">
        <v>1</v>
      </c>
      <c r="Z2228" t="n">
        <v>10</v>
      </c>
    </row>
    <row r="2229">
      <c r="A2229" t="n">
        <v>73</v>
      </c>
      <c r="B2229" t="n">
        <v>95</v>
      </c>
      <c r="C2229" t="inlineStr">
        <is>
          <t xml:space="preserve">CONCLUIDO	</t>
        </is>
      </c>
      <c r="D2229" t="n">
        <v>10.6784</v>
      </c>
      <c r="E2229" t="n">
        <v>9.359999999999999</v>
      </c>
      <c r="F2229" t="n">
        <v>6.75</v>
      </c>
      <c r="G2229" t="n">
        <v>101.21</v>
      </c>
      <c r="H2229" t="n">
        <v>1.6</v>
      </c>
      <c r="I2229" t="n">
        <v>4</v>
      </c>
      <c r="J2229" t="n">
        <v>214.28</v>
      </c>
      <c r="K2229" t="n">
        <v>53.44</v>
      </c>
      <c r="L2229" t="n">
        <v>19.25</v>
      </c>
      <c r="M2229" t="n">
        <v>2</v>
      </c>
      <c r="N2229" t="n">
        <v>46.6</v>
      </c>
      <c r="O2229" t="n">
        <v>26662.08</v>
      </c>
      <c r="P2229" t="n">
        <v>78.76000000000001</v>
      </c>
      <c r="Q2229" t="n">
        <v>204.15</v>
      </c>
      <c r="R2229" t="n">
        <v>23.63</v>
      </c>
      <c r="S2229" t="n">
        <v>17.37</v>
      </c>
      <c r="T2229" t="n">
        <v>1038.13</v>
      </c>
      <c r="U2229" t="n">
        <v>0.74</v>
      </c>
      <c r="V2229" t="n">
        <v>0.76</v>
      </c>
      <c r="W2229" t="n">
        <v>1.14</v>
      </c>
      <c r="X2229" t="n">
        <v>0.06</v>
      </c>
      <c r="Y2229" t="n">
        <v>1</v>
      </c>
      <c r="Z2229" t="n">
        <v>10</v>
      </c>
    </row>
    <row r="2230">
      <c r="A2230" t="n">
        <v>74</v>
      </c>
      <c r="B2230" t="n">
        <v>95</v>
      </c>
      <c r="C2230" t="inlineStr">
        <is>
          <t xml:space="preserve">CONCLUIDO	</t>
        </is>
      </c>
      <c r="D2230" t="n">
        <v>10.6768</v>
      </c>
      <c r="E2230" t="n">
        <v>9.369999999999999</v>
      </c>
      <c r="F2230" t="n">
        <v>6.75</v>
      </c>
      <c r="G2230" t="n">
        <v>101.23</v>
      </c>
      <c r="H2230" t="n">
        <v>1.61</v>
      </c>
      <c r="I2230" t="n">
        <v>4</v>
      </c>
      <c r="J2230" t="n">
        <v>214.69</v>
      </c>
      <c r="K2230" t="n">
        <v>53.44</v>
      </c>
      <c r="L2230" t="n">
        <v>19.5</v>
      </c>
      <c r="M2230" t="n">
        <v>2</v>
      </c>
      <c r="N2230" t="n">
        <v>46.75</v>
      </c>
      <c r="O2230" t="n">
        <v>26712.23</v>
      </c>
      <c r="P2230" t="n">
        <v>78.93000000000001</v>
      </c>
      <c r="Q2230" t="n">
        <v>204.14</v>
      </c>
      <c r="R2230" t="n">
        <v>23.65</v>
      </c>
      <c r="S2230" t="n">
        <v>17.37</v>
      </c>
      <c r="T2230" t="n">
        <v>1046.69</v>
      </c>
      <c r="U2230" t="n">
        <v>0.73</v>
      </c>
      <c r="V2230" t="n">
        <v>0.76</v>
      </c>
      <c r="W2230" t="n">
        <v>1.14</v>
      </c>
      <c r="X2230" t="n">
        <v>0.06</v>
      </c>
      <c r="Y2230" t="n">
        <v>1</v>
      </c>
      <c r="Z2230" t="n">
        <v>10</v>
      </c>
    </row>
    <row r="2231">
      <c r="A2231" t="n">
        <v>75</v>
      </c>
      <c r="B2231" t="n">
        <v>95</v>
      </c>
      <c r="C2231" t="inlineStr">
        <is>
          <t xml:space="preserve">CONCLUIDO	</t>
        </is>
      </c>
      <c r="D2231" t="n">
        <v>10.672</v>
      </c>
      <c r="E2231" t="n">
        <v>9.369999999999999</v>
      </c>
      <c r="F2231" t="n">
        <v>6.75</v>
      </c>
      <c r="G2231" t="n">
        <v>101.29</v>
      </c>
      <c r="H2231" t="n">
        <v>1.63</v>
      </c>
      <c r="I2231" t="n">
        <v>4</v>
      </c>
      <c r="J2231" t="n">
        <v>215.09</v>
      </c>
      <c r="K2231" t="n">
        <v>53.44</v>
      </c>
      <c r="L2231" t="n">
        <v>19.75</v>
      </c>
      <c r="M2231" t="n">
        <v>2</v>
      </c>
      <c r="N2231" t="n">
        <v>46.91</v>
      </c>
      <c r="O2231" t="n">
        <v>26762.44</v>
      </c>
      <c r="P2231" t="n">
        <v>78.93000000000001</v>
      </c>
      <c r="Q2231" t="n">
        <v>204.18</v>
      </c>
      <c r="R2231" t="n">
        <v>23.7</v>
      </c>
      <c r="S2231" t="n">
        <v>17.37</v>
      </c>
      <c r="T2231" t="n">
        <v>1073.33</v>
      </c>
      <c r="U2231" t="n">
        <v>0.73</v>
      </c>
      <c r="V2231" t="n">
        <v>0.76</v>
      </c>
      <c r="W2231" t="n">
        <v>1.14</v>
      </c>
      <c r="X2231" t="n">
        <v>0.06</v>
      </c>
      <c r="Y2231" t="n">
        <v>1</v>
      </c>
      <c r="Z2231" t="n">
        <v>10</v>
      </c>
    </row>
    <row r="2232">
      <c r="A2232" t="n">
        <v>76</v>
      </c>
      <c r="B2232" t="n">
        <v>95</v>
      </c>
      <c r="C2232" t="inlineStr">
        <is>
          <t xml:space="preserve">CONCLUIDO	</t>
        </is>
      </c>
      <c r="D2232" t="n">
        <v>10.68</v>
      </c>
      <c r="E2232" t="n">
        <v>9.359999999999999</v>
      </c>
      <c r="F2232" t="n">
        <v>6.75</v>
      </c>
      <c r="G2232" t="n">
        <v>101.19</v>
      </c>
      <c r="H2232" t="n">
        <v>1.65</v>
      </c>
      <c r="I2232" t="n">
        <v>4</v>
      </c>
      <c r="J2232" t="n">
        <v>215.5</v>
      </c>
      <c r="K2232" t="n">
        <v>53.44</v>
      </c>
      <c r="L2232" t="n">
        <v>20</v>
      </c>
      <c r="M2232" t="n">
        <v>2</v>
      </c>
      <c r="N2232" t="n">
        <v>47.07</v>
      </c>
      <c r="O2232" t="n">
        <v>26812.71</v>
      </c>
      <c r="P2232" t="n">
        <v>79.16</v>
      </c>
      <c r="Q2232" t="n">
        <v>204.14</v>
      </c>
      <c r="R2232" t="n">
        <v>23.58</v>
      </c>
      <c r="S2232" t="n">
        <v>17.37</v>
      </c>
      <c r="T2232" t="n">
        <v>1010.69</v>
      </c>
      <c r="U2232" t="n">
        <v>0.74</v>
      </c>
      <c r="V2232" t="n">
        <v>0.76</v>
      </c>
      <c r="W2232" t="n">
        <v>1.14</v>
      </c>
      <c r="X2232" t="n">
        <v>0.05</v>
      </c>
      <c r="Y2232" t="n">
        <v>1</v>
      </c>
      <c r="Z2232" t="n">
        <v>10</v>
      </c>
    </row>
    <row r="2233">
      <c r="A2233" t="n">
        <v>77</v>
      </c>
      <c r="B2233" t="n">
        <v>95</v>
      </c>
      <c r="C2233" t="inlineStr">
        <is>
          <t xml:space="preserve">CONCLUIDO	</t>
        </is>
      </c>
      <c r="D2233" t="n">
        <v>10.685</v>
      </c>
      <c r="E2233" t="n">
        <v>9.359999999999999</v>
      </c>
      <c r="F2233" t="n">
        <v>6.74</v>
      </c>
      <c r="G2233" t="n">
        <v>101.12</v>
      </c>
      <c r="H2233" t="n">
        <v>1.67</v>
      </c>
      <c r="I2233" t="n">
        <v>4</v>
      </c>
      <c r="J2233" t="n">
        <v>215.91</v>
      </c>
      <c r="K2233" t="n">
        <v>53.44</v>
      </c>
      <c r="L2233" t="n">
        <v>20.25</v>
      </c>
      <c r="M2233" t="n">
        <v>2</v>
      </c>
      <c r="N2233" t="n">
        <v>47.23</v>
      </c>
      <c r="O2233" t="n">
        <v>26863.02</v>
      </c>
      <c r="P2233" t="n">
        <v>79.17</v>
      </c>
      <c r="Q2233" t="n">
        <v>204.14</v>
      </c>
      <c r="R2233" t="n">
        <v>23.42</v>
      </c>
      <c r="S2233" t="n">
        <v>17.37</v>
      </c>
      <c r="T2233" t="n">
        <v>932.1</v>
      </c>
      <c r="U2233" t="n">
        <v>0.74</v>
      </c>
      <c r="V2233" t="n">
        <v>0.76</v>
      </c>
      <c r="W2233" t="n">
        <v>1.14</v>
      </c>
      <c r="X2233" t="n">
        <v>0.05</v>
      </c>
      <c r="Y2233" t="n">
        <v>1</v>
      </c>
      <c r="Z2233" t="n">
        <v>10</v>
      </c>
    </row>
    <row r="2234">
      <c r="A2234" t="n">
        <v>78</v>
      </c>
      <c r="B2234" t="n">
        <v>95</v>
      </c>
      <c r="C2234" t="inlineStr">
        <is>
          <t xml:space="preserve">CONCLUIDO	</t>
        </is>
      </c>
      <c r="D2234" t="n">
        <v>10.6809</v>
      </c>
      <c r="E2234" t="n">
        <v>9.359999999999999</v>
      </c>
      <c r="F2234" t="n">
        <v>6.75</v>
      </c>
      <c r="G2234" t="n">
        <v>101.17</v>
      </c>
      <c r="H2234" t="n">
        <v>1.68</v>
      </c>
      <c r="I2234" t="n">
        <v>4</v>
      </c>
      <c r="J2234" t="n">
        <v>216.32</v>
      </c>
      <c r="K2234" t="n">
        <v>53.44</v>
      </c>
      <c r="L2234" t="n">
        <v>20.5</v>
      </c>
      <c r="M2234" t="n">
        <v>2</v>
      </c>
      <c r="N2234" t="n">
        <v>47.38</v>
      </c>
      <c r="O2234" t="n">
        <v>26913.4</v>
      </c>
      <c r="P2234" t="n">
        <v>79.18000000000001</v>
      </c>
      <c r="Q2234" t="n">
        <v>204.14</v>
      </c>
      <c r="R2234" t="n">
        <v>23.55</v>
      </c>
      <c r="S2234" t="n">
        <v>17.37</v>
      </c>
      <c r="T2234" t="n">
        <v>998.5</v>
      </c>
      <c r="U2234" t="n">
        <v>0.74</v>
      </c>
      <c r="V2234" t="n">
        <v>0.76</v>
      </c>
      <c r="W2234" t="n">
        <v>1.14</v>
      </c>
      <c r="X2234" t="n">
        <v>0.05</v>
      </c>
      <c r="Y2234" t="n">
        <v>1</v>
      </c>
      <c r="Z2234" t="n">
        <v>10</v>
      </c>
    </row>
    <row r="2235">
      <c r="A2235" t="n">
        <v>79</v>
      </c>
      <c r="B2235" t="n">
        <v>95</v>
      </c>
      <c r="C2235" t="inlineStr">
        <is>
          <t xml:space="preserve">CONCLUIDO	</t>
        </is>
      </c>
      <c r="D2235" t="n">
        <v>10.6746</v>
      </c>
      <c r="E2235" t="n">
        <v>9.369999999999999</v>
      </c>
      <c r="F2235" t="n">
        <v>6.75</v>
      </c>
      <c r="G2235" t="n">
        <v>101.26</v>
      </c>
      <c r="H2235" t="n">
        <v>1.7</v>
      </c>
      <c r="I2235" t="n">
        <v>4</v>
      </c>
      <c r="J2235" t="n">
        <v>216.73</v>
      </c>
      <c r="K2235" t="n">
        <v>53.44</v>
      </c>
      <c r="L2235" t="n">
        <v>20.75</v>
      </c>
      <c r="M2235" t="n">
        <v>2</v>
      </c>
      <c r="N2235" t="n">
        <v>47.54</v>
      </c>
      <c r="O2235" t="n">
        <v>26963.82</v>
      </c>
      <c r="P2235" t="n">
        <v>79.02</v>
      </c>
      <c r="Q2235" t="n">
        <v>204.14</v>
      </c>
      <c r="R2235" t="n">
        <v>23.67</v>
      </c>
      <c r="S2235" t="n">
        <v>17.37</v>
      </c>
      <c r="T2235" t="n">
        <v>1058.29</v>
      </c>
      <c r="U2235" t="n">
        <v>0.73</v>
      </c>
      <c r="V2235" t="n">
        <v>0.76</v>
      </c>
      <c r="W2235" t="n">
        <v>1.14</v>
      </c>
      <c r="X2235" t="n">
        <v>0.06</v>
      </c>
      <c r="Y2235" t="n">
        <v>1</v>
      </c>
      <c r="Z2235" t="n">
        <v>10</v>
      </c>
    </row>
    <row r="2236">
      <c r="A2236" t="n">
        <v>80</v>
      </c>
      <c r="B2236" t="n">
        <v>95</v>
      </c>
      <c r="C2236" t="inlineStr">
        <is>
          <t xml:space="preserve">CONCLUIDO	</t>
        </is>
      </c>
      <c r="D2236" t="n">
        <v>10.6743</v>
      </c>
      <c r="E2236" t="n">
        <v>9.369999999999999</v>
      </c>
      <c r="F2236" t="n">
        <v>6.75</v>
      </c>
      <c r="G2236" t="n">
        <v>101.26</v>
      </c>
      <c r="H2236" t="n">
        <v>1.72</v>
      </c>
      <c r="I2236" t="n">
        <v>4</v>
      </c>
      <c r="J2236" t="n">
        <v>217.14</v>
      </c>
      <c r="K2236" t="n">
        <v>53.44</v>
      </c>
      <c r="L2236" t="n">
        <v>21</v>
      </c>
      <c r="M2236" t="n">
        <v>2</v>
      </c>
      <c r="N2236" t="n">
        <v>47.7</v>
      </c>
      <c r="O2236" t="n">
        <v>27014.3</v>
      </c>
      <c r="P2236" t="n">
        <v>78.94</v>
      </c>
      <c r="Q2236" t="n">
        <v>204.14</v>
      </c>
      <c r="R2236" t="n">
        <v>23.65</v>
      </c>
      <c r="S2236" t="n">
        <v>17.37</v>
      </c>
      <c r="T2236" t="n">
        <v>1049.03</v>
      </c>
      <c r="U2236" t="n">
        <v>0.73</v>
      </c>
      <c r="V2236" t="n">
        <v>0.76</v>
      </c>
      <c r="W2236" t="n">
        <v>1.14</v>
      </c>
      <c r="X2236" t="n">
        <v>0.06</v>
      </c>
      <c r="Y2236" t="n">
        <v>1</v>
      </c>
      <c r="Z2236" t="n">
        <v>10</v>
      </c>
    </row>
    <row r="2237">
      <c r="A2237" t="n">
        <v>81</v>
      </c>
      <c r="B2237" t="n">
        <v>95</v>
      </c>
      <c r="C2237" t="inlineStr">
        <is>
          <t xml:space="preserve">CONCLUIDO	</t>
        </is>
      </c>
      <c r="D2237" t="n">
        <v>10.6749</v>
      </c>
      <c r="E2237" t="n">
        <v>9.369999999999999</v>
      </c>
      <c r="F2237" t="n">
        <v>6.75</v>
      </c>
      <c r="G2237" t="n">
        <v>101.25</v>
      </c>
      <c r="H2237" t="n">
        <v>1.74</v>
      </c>
      <c r="I2237" t="n">
        <v>4</v>
      </c>
      <c r="J2237" t="n">
        <v>217.55</v>
      </c>
      <c r="K2237" t="n">
        <v>53.44</v>
      </c>
      <c r="L2237" t="n">
        <v>21.25</v>
      </c>
      <c r="M2237" t="n">
        <v>2</v>
      </c>
      <c r="N2237" t="n">
        <v>47.86</v>
      </c>
      <c r="O2237" t="n">
        <v>27064.84</v>
      </c>
      <c r="P2237" t="n">
        <v>78.8</v>
      </c>
      <c r="Q2237" t="n">
        <v>204.14</v>
      </c>
      <c r="R2237" t="n">
        <v>23.64</v>
      </c>
      <c r="S2237" t="n">
        <v>17.37</v>
      </c>
      <c r="T2237" t="n">
        <v>1043.84</v>
      </c>
      <c r="U2237" t="n">
        <v>0.73</v>
      </c>
      <c r="V2237" t="n">
        <v>0.76</v>
      </c>
      <c r="W2237" t="n">
        <v>1.14</v>
      </c>
      <c r="X2237" t="n">
        <v>0.06</v>
      </c>
      <c r="Y2237" t="n">
        <v>1</v>
      </c>
      <c r="Z2237" t="n">
        <v>10</v>
      </c>
    </row>
    <row r="2238">
      <c r="A2238" t="n">
        <v>82</v>
      </c>
      <c r="B2238" t="n">
        <v>95</v>
      </c>
      <c r="C2238" t="inlineStr">
        <is>
          <t xml:space="preserve">CONCLUIDO	</t>
        </is>
      </c>
      <c r="D2238" t="n">
        <v>10.6784</v>
      </c>
      <c r="E2238" t="n">
        <v>9.359999999999999</v>
      </c>
      <c r="F2238" t="n">
        <v>6.75</v>
      </c>
      <c r="G2238" t="n">
        <v>101.21</v>
      </c>
      <c r="H2238" t="n">
        <v>1.75</v>
      </c>
      <c r="I2238" t="n">
        <v>4</v>
      </c>
      <c r="J2238" t="n">
        <v>217.96</v>
      </c>
      <c r="K2238" t="n">
        <v>53.44</v>
      </c>
      <c r="L2238" t="n">
        <v>21.5</v>
      </c>
      <c r="M2238" t="n">
        <v>2</v>
      </c>
      <c r="N2238" t="n">
        <v>48.02</v>
      </c>
      <c r="O2238" t="n">
        <v>27115.43</v>
      </c>
      <c r="P2238" t="n">
        <v>78.59</v>
      </c>
      <c r="Q2238" t="n">
        <v>204.18</v>
      </c>
      <c r="R2238" t="n">
        <v>23.58</v>
      </c>
      <c r="S2238" t="n">
        <v>17.37</v>
      </c>
      <c r="T2238" t="n">
        <v>1010.38</v>
      </c>
      <c r="U2238" t="n">
        <v>0.74</v>
      </c>
      <c r="V2238" t="n">
        <v>0.76</v>
      </c>
      <c r="W2238" t="n">
        <v>1.14</v>
      </c>
      <c r="X2238" t="n">
        <v>0.06</v>
      </c>
      <c r="Y2238" t="n">
        <v>1</v>
      </c>
      <c r="Z2238" t="n">
        <v>10</v>
      </c>
    </row>
    <row r="2239">
      <c r="A2239" t="n">
        <v>83</v>
      </c>
      <c r="B2239" t="n">
        <v>95</v>
      </c>
      <c r="C2239" t="inlineStr">
        <is>
          <t xml:space="preserve">CONCLUIDO	</t>
        </is>
      </c>
      <c r="D2239" t="n">
        <v>10.6825</v>
      </c>
      <c r="E2239" t="n">
        <v>9.359999999999999</v>
      </c>
      <c r="F2239" t="n">
        <v>6.74</v>
      </c>
      <c r="G2239" t="n">
        <v>101.15</v>
      </c>
      <c r="H2239" t="n">
        <v>1.77</v>
      </c>
      <c r="I2239" t="n">
        <v>4</v>
      </c>
      <c r="J2239" t="n">
        <v>218.37</v>
      </c>
      <c r="K2239" t="n">
        <v>53.44</v>
      </c>
      <c r="L2239" t="n">
        <v>21.75</v>
      </c>
      <c r="M2239" t="n">
        <v>2</v>
      </c>
      <c r="N2239" t="n">
        <v>48.18</v>
      </c>
      <c r="O2239" t="n">
        <v>27166.08</v>
      </c>
      <c r="P2239" t="n">
        <v>78.41</v>
      </c>
      <c r="Q2239" t="n">
        <v>204.14</v>
      </c>
      <c r="R2239" t="n">
        <v>23.52</v>
      </c>
      <c r="S2239" t="n">
        <v>17.37</v>
      </c>
      <c r="T2239" t="n">
        <v>982.35</v>
      </c>
      <c r="U2239" t="n">
        <v>0.74</v>
      </c>
      <c r="V2239" t="n">
        <v>0.76</v>
      </c>
      <c r="W2239" t="n">
        <v>1.14</v>
      </c>
      <c r="X2239" t="n">
        <v>0.05</v>
      </c>
      <c r="Y2239" t="n">
        <v>1</v>
      </c>
      <c r="Z2239" t="n">
        <v>10</v>
      </c>
    </row>
    <row r="2240">
      <c r="A2240" t="n">
        <v>84</v>
      </c>
      <c r="B2240" t="n">
        <v>95</v>
      </c>
      <c r="C2240" t="inlineStr">
        <is>
          <t xml:space="preserve">CONCLUIDO	</t>
        </is>
      </c>
      <c r="D2240" t="n">
        <v>10.686</v>
      </c>
      <c r="E2240" t="n">
        <v>9.359999999999999</v>
      </c>
      <c r="F2240" t="n">
        <v>6.74</v>
      </c>
      <c r="G2240" t="n">
        <v>101.11</v>
      </c>
      <c r="H2240" t="n">
        <v>1.79</v>
      </c>
      <c r="I2240" t="n">
        <v>4</v>
      </c>
      <c r="J2240" t="n">
        <v>218.78</v>
      </c>
      <c r="K2240" t="n">
        <v>53.44</v>
      </c>
      <c r="L2240" t="n">
        <v>22</v>
      </c>
      <c r="M2240" t="n">
        <v>2</v>
      </c>
      <c r="N2240" t="n">
        <v>48.34</v>
      </c>
      <c r="O2240" t="n">
        <v>27216.79</v>
      </c>
      <c r="P2240" t="n">
        <v>78.05</v>
      </c>
      <c r="Q2240" t="n">
        <v>204.14</v>
      </c>
      <c r="R2240" t="n">
        <v>23.37</v>
      </c>
      <c r="S2240" t="n">
        <v>17.37</v>
      </c>
      <c r="T2240" t="n">
        <v>906.39</v>
      </c>
      <c r="U2240" t="n">
        <v>0.74</v>
      </c>
      <c r="V2240" t="n">
        <v>0.76</v>
      </c>
      <c r="W2240" t="n">
        <v>1.14</v>
      </c>
      <c r="X2240" t="n">
        <v>0.05</v>
      </c>
      <c r="Y2240" t="n">
        <v>1</v>
      </c>
      <c r="Z2240" t="n">
        <v>10</v>
      </c>
    </row>
    <row r="2241">
      <c r="A2241" t="n">
        <v>85</v>
      </c>
      <c r="B2241" t="n">
        <v>95</v>
      </c>
      <c r="C2241" t="inlineStr">
        <is>
          <t xml:space="preserve">CONCLUIDO	</t>
        </is>
      </c>
      <c r="D2241" t="n">
        <v>10.6847</v>
      </c>
      <c r="E2241" t="n">
        <v>9.359999999999999</v>
      </c>
      <c r="F2241" t="n">
        <v>6.74</v>
      </c>
      <c r="G2241" t="n">
        <v>101.12</v>
      </c>
      <c r="H2241" t="n">
        <v>1.8</v>
      </c>
      <c r="I2241" t="n">
        <v>4</v>
      </c>
      <c r="J2241" t="n">
        <v>219.19</v>
      </c>
      <c r="K2241" t="n">
        <v>53.44</v>
      </c>
      <c r="L2241" t="n">
        <v>22.25</v>
      </c>
      <c r="M2241" t="n">
        <v>2</v>
      </c>
      <c r="N2241" t="n">
        <v>48.51</v>
      </c>
      <c r="O2241" t="n">
        <v>27267.55</v>
      </c>
      <c r="P2241" t="n">
        <v>77.73999999999999</v>
      </c>
      <c r="Q2241" t="n">
        <v>204.14</v>
      </c>
      <c r="R2241" t="n">
        <v>23.45</v>
      </c>
      <c r="S2241" t="n">
        <v>17.37</v>
      </c>
      <c r="T2241" t="n">
        <v>946.55</v>
      </c>
      <c r="U2241" t="n">
        <v>0.74</v>
      </c>
      <c r="V2241" t="n">
        <v>0.76</v>
      </c>
      <c r="W2241" t="n">
        <v>1.14</v>
      </c>
      <c r="X2241" t="n">
        <v>0.05</v>
      </c>
      <c r="Y2241" t="n">
        <v>1</v>
      </c>
      <c r="Z2241" t="n">
        <v>10</v>
      </c>
    </row>
    <row r="2242">
      <c r="A2242" t="n">
        <v>86</v>
      </c>
      <c r="B2242" t="n">
        <v>95</v>
      </c>
      <c r="C2242" t="inlineStr">
        <is>
          <t xml:space="preserve">CONCLUIDO	</t>
        </is>
      </c>
      <c r="D2242" t="n">
        <v>10.6844</v>
      </c>
      <c r="E2242" t="n">
        <v>9.359999999999999</v>
      </c>
      <c r="F2242" t="n">
        <v>6.74</v>
      </c>
      <c r="G2242" t="n">
        <v>101.13</v>
      </c>
      <c r="H2242" t="n">
        <v>1.82</v>
      </c>
      <c r="I2242" t="n">
        <v>4</v>
      </c>
      <c r="J2242" t="n">
        <v>219.6</v>
      </c>
      <c r="K2242" t="n">
        <v>53.44</v>
      </c>
      <c r="L2242" t="n">
        <v>22.5</v>
      </c>
      <c r="M2242" t="n">
        <v>2</v>
      </c>
      <c r="N2242" t="n">
        <v>48.67</v>
      </c>
      <c r="O2242" t="n">
        <v>27318.36</v>
      </c>
      <c r="P2242" t="n">
        <v>77.45</v>
      </c>
      <c r="Q2242" t="n">
        <v>204.14</v>
      </c>
      <c r="R2242" t="n">
        <v>23.42</v>
      </c>
      <c r="S2242" t="n">
        <v>17.37</v>
      </c>
      <c r="T2242" t="n">
        <v>933.24</v>
      </c>
      <c r="U2242" t="n">
        <v>0.74</v>
      </c>
      <c r="V2242" t="n">
        <v>0.76</v>
      </c>
      <c r="W2242" t="n">
        <v>1.14</v>
      </c>
      <c r="X2242" t="n">
        <v>0.05</v>
      </c>
      <c r="Y2242" t="n">
        <v>1</v>
      </c>
      <c r="Z2242" t="n">
        <v>10</v>
      </c>
    </row>
    <row r="2243">
      <c r="A2243" t="n">
        <v>87</v>
      </c>
      <c r="B2243" t="n">
        <v>95</v>
      </c>
      <c r="C2243" t="inlineStr">
        <is>
          <t xml:space="preserve">CONCLUIDO	</t>
        </is>
      </c>
      <c r="D2243" t="n">
        <v>10.6857</v>
      </c>
      <c r="E2243" t="n">
        <v>9.359999999999999</v>
      </c>
      <c r="F2243" t="n">
        <v>6.74</v>
      </c>
      <c r="G2243" t="n">
        <v>101.11</v>
      </c>
      <c r="H2243" t="n">
        <v>1.84</v>
      </c>
      <c r="I2243" t="n">
        <v>4</v>
      </c>
      <c r="J2243" t="n">
        <v>220.01</v>
      </c>
      <c r="K2243" t="n">
        <v>53.44</v>
      </c>
      <c r="L2243" t="n">
        <v>22.75</v>
      </c>
      <c r="M2243" t="n">
        <v>2</v>
      </c>
      <c r="N2243" t="n">
        <v>48.83</v>
      </c>
      <c r="O2243" t="n">
        <v>27369.23</v>
      </c>
      <c r="P2243" t="n">
        <v>76.98</v>
      </c>
      <c r="Q2243" t="n">
        <v>204.14</v>
      </c>
      <c r="R2243" t="n">
        <v>23.41</v>
      </c>
      <c r="S2243" t="n">
        <v>17.37</v>
      </c>
      <c r="T2243" t="n">
        <v>925.61</v>
      </c>
      <c r="U2243" t="n">
        <v>0.74</v>
      </c>
      <c r="V2243" t="n">
        <v>0.76</v>
      </c>
      <c r="W2243" t="n">
        <v>1.14</v>
      </c>
      <c r="X2243" t="n">
        <v>0.05</v>
      </c>
      <c r="Y2243" t="n">
        <v>1</v>
      </c>
      <c r="Z2243" t="n">
        <v>10</v>
      </c>
    </row>
    <row r="2244">
      <c r="A2244" t="n">
        <v>88</v>
      </c>
      <c r="B2244" t="n">
        <v>95</v>
      </c>
      <c r="C2244" t="inlineStr">
        <is>
          <t xml:space="preserve">CONCLUIDO	</t>
        </is>
      </c>
      <c r="D2244" t="n">
        <v>10.6911</v>
      </c>
      <c r="E2244" t="n">
        <v>9.35</v>
      </c>
      <c r="F2244" t="n">
        <v>6.74</v>
      </c>
      <c r="G2244" t="n">
        <v>101.04</v>
      </c>
      <c r="H2244" t="n">
        <v>1.85</v>
      </c>
      <c r="I2244" t="n">
        <v>4</v>
      </c>
      <c r="J2244" t="n">
        <v>220.43</v>
      </c>
      <c r="K2244" t="n">
        <v>53.44</v>
      </c>
      <c r="L2244" t="n">
        <v>23</v>
      </c>
      <c r="M2244" t="n">
        <v>2</v>
      </c>
      <c r="N2244" t="n">
        <v>48.99</v>
      </c>
      <c r="O2244" t="n">
        <v>27420.16</v>
      </c>
      <c r="P2244" t="n">
        <v>76.56</v>
      </c>
      <c r="Q2244" t="n">
        <v>204.14</v>
      </c>
      <c r="R2244" t="n">
        <v>23.17</v>
      </c>
      <c r="S2244" t="n">
        <v>17.37</v>
      </c>
      <c r="T2244" t="n">
        <v>808.22</v>
      </c>
      <c r="U2244" t="n">
        <v>0.75</v>
      </c>
      <c r="V2244" t="n">
        <v>0.76</v>
      </c>
      <c r="W2244" t="n">
        <v>1.14</v>
      </c>
      <c r="X2244" t="n">
        <v>0.04</v>
      </c>
      <c r="Y2244" t="n">
        <v>1</v>
      </c>
      <c r="Z2244" t="n">
        <v>10</v>
      </c>
    </row>
    <row r="2245">
      <c r="A2245" t="n">
        <v>89</v>
      </c>
      <c r="B2245" t="n">
        <v>95</v>
      </c>
      <c r="C2245" t="inlineStr">
        <is>
          <t xml:space="preserve">CONCLUIDO	</t>
        </is>
      </c>
      <c r="D2245" t="n">
        <v>10.6949</v>
      </c>
      <c r="E2245" t="n">
        <v>9.35</v>
      </c>
      <c r="F2245" t="n">
        <v>6.73</v>
      </c>
      <c r="G2245" t="n">
        <v>100.99</v>
      </c>
      <c r="H2245" t="n">
        <v>1.87</v>
      </c>
      <c r="I2245" t="n">
        <v>4</v>
      </c>
      <c r="J2245" t="n">
        <v>220.84</v>
      </c>
      <c r="K2245" t="n">
        <v>53.44</v>
      </c>
      <c r="L2245" t="n">
        <v>23.25</v>
      </c>
      <c r="M2245" t="n">
        <v>2</v>
      </c>
      <c r="N2245" t="n">
        <v>49.16</v>
      </c>
      <c r="O2245" t="n">
        <v>27471.15</v>
      </c>
      <c r="P2245" t="n">
        <v>76.22</v>
      </c>
      <c r="Q2245" t="n">
        <v>204.14</v>
      </c>
      <c r="R2245" t="n">
        <v>23.07</v>
      </c>
      <c r="S2245" t="n">
        <v>17.37</v>
      </c>
      <c r="T2245" t="n">
        <v>756.02</v>
      </c>
      <c r="U2245" t="n">
        <v>0.75</v>
      </c>
      <c r="V2245" t="n">
        <v>0.76</v>
      </c>
      <c r="W2245" t="n">
        <v>1.14</v>
      </c>
      <c r="X2245" t="n">
        <v>0.04</v>
      </c>
      <c r="Y2245" t="n">
        <v>1</v>
      </c>
      <c r="Z2245" t="n">
        <v>10</v>
      </c>
    </row>
    <row r="2246">
      <c r="A2246" t="n">
        <v>90</v>
      </c>
      <c r="B2246" t="n">
        <v>95</v>
      </c>
      <c r="C2246" t="inlineStr">
        <is>
          <t xml:space="preserve">CONCLUIDO	</t>
        </is>
      </c>
      <c r="D2246" t="n">
        <v>10.6895</v>
      </c>
      <c r="E2246" t="n">
        <v>9.359999999999999</v>
      </c>
      <c r="F2246" t="n">
        <v>6.74</v>
      </c>
      <c r="G2246" t="n">
        <v>101.06</v>
      </c>
      <c r="H2246" t="n">
        <v>1.89</v>
      </c>
      <c r="I2246" t="n">
        <v>4</v>
      </c>
      <c r="J2246" t="n">
        <v>221.25</v>
      </c>
      <c r="K2246" t="n">
        <v>53.44</v>
      </c>
      <c r="L2246" t="n">
        <v>23.5</v>
      </c>
      <c r="M2246" t="n">
        <v>1</v>
      </c>
      <c r="N2246" t="n">
        <v>49.32</v>
      </c>
      <c r="O2246" t="n">
        <v>27522.19</v>
      </c>
      <c r="P2246" t="n">
        <v>75.93000000000001</v>
      </c>
      <c r="Q2246" t="n">
        <v>204.14</v>
      </c>
      <c r="R2246" t="n">
        <v>23.15</v>
      </c>
      <c r="S2246" t="n">
        <v>17.37</v>
      </c>
      <c r="T2246" t="n">
        <v>798.24</v>
      </c>
      <c r="U2246" t="n">
        <v>0.75</v>
      </c>
      <c r="V2246" t="n">
        <v>0.76</v>
      </c>
      <c r="W2246" t="n">
        <v>1.14</v>
      </c>
      <c r="X2246" t="n">
        <v>0.05</v>
      </c>
      <c r="Y2246" t="n">
        <v>1</v>
      </c>
      <c r="Z2246" t="n">
        <v>10</v>
      </c>
    </row>
    <row r="2247">
      <c r="A2247" t="n">
        <v>91</v>
      </c>
      <c r="B2247" t="n">
        <v>95</v>
      </c>
      <c r="C2247" t="inlineStr">
        <is>
          <t xml:space="preserve">CONCLUIDO	</t>
        </is>
      </c>
      <c r="D2247" t="n">
        <v>10.6901</v>
      </c>
      <c r="E2247" t="n">
        <v>9.35</v>
      </c>
      <c r="F2247" t="n">
        <v>6.74</v>
      </c>
      <c r="G2247" t="n">
        <v>101.05</v>
      </c>
      <c r="H2247" t="n">
        <v>1.9</v>
      </c>
      <c r="I2247" t="n">
        <v>4</v>
      </c>
      <c r="J2247" t="n">
        <v>221.67</v>
      </c>
      <c r="K2247" t="n">
        <v>53.44</v>
      </c>
      <c r="L2247" t="n">
        <v>23.75</v>
      </c>
      <c r="M2247" t="n">
        <v>1</v>
      </c>
      <c r="N2247" t="n">
        <v>49.48</v>
      </c>
      <c r="O2247" t="n">
        <v>27573.29</v>
      </c>
      <c r="P2247" t="n">
        <v>75.8</v>
      </c>
      <c r="Q2247" t="n">
        <v>204.14</v>
      </c>
      <c r="R2247" t="n">
        <v>23.17</v>
      </c>
      <c r="S2247" t="n">
        <v>17.37</v>
      </c>
      <c r="T2247" t="n">
        <v>809.42</v>
      </c>
      <c r="U2247" t="n">
        <v>0.75</v>
      </c>
      <c r="V2247" t="n">
        <v>0.76</v>
      </c>
      <c r="W2247" t="n">
        <v>1.14</v>
      </c>
      <c r="X2247" t="n">
        <v>0.05</v>
      </c>
      <c r="Y2247" t="n">
        <v>1</v>
      </c>
      <c r="Z2247" t="n">
        <v>10</v>
      </c>
    </row>
    <row r="2248">
      <c r="A2248" t="n">
        <v>92</v>
      </c>
      <c r="B2248" t="n">
        <v>95</v>
      </c>
      <c r="C2248" t="inlineStr">
        <is>
          <t xml:space="preserve">CONCLUIDO	</t>
        </is>
      </c>
      <c r="D2248" t="n">
        <v>10.6885</v>
      </c>
      <c r="E2248" t="n">
        <v>9.359999999999999</v>
      </c>
      <c r="F2248" t="n">
        <v>6.74</v>
      </c>
      <c r="G2248" t="n">
        <v>101.08</v>
      </c>
      <c r="H2248" t="n">
        <v>1.92</v>
      </c>
      <c r="I2248" t="n">
        <v>4</v>
      </c>
      <c r="J2248" t="n">
        <v>222.08</v>
      </c>
      <c r="K2248" t="n">
        <v>53.44</v>
      </c>
      <c r="L2248" t="n">
        <v>24</v>
      </c>
      <c r="M2248" t="n">
        <v>1</v>
      </c>
      <c r="N2248" t="n">
        <v>49.65</v>
      </c>
      <c r="O2248" t="n">
        <v>27624.44</v>
      </c>
      <c r="P2248" t="n">
        <v>75.7</v>
      </c>
      <c r="Q2248" t="n">
        <v>204.14</v>
      </c>
      <c r="R2248" t="n">
        <v>23.19</v>
      </c>
      <c r="S2248" t="n">
        <v>17.37</v>
      </c>
      <c r="T2248" t="n">
        <v>818.65</v>
      </c>
      <c r="U2248" t="n">
        <v>0.75</v>
      </c>
      <c r="V2248" t="n">
        <v>0.76</v>
      </c>
      <c r="W2248" t="n">
        <v>1.14</v>
      </c>
      <c r="X2248" t="n">
        <v>0.05</v>
      </c>
      <c r="Y2248" t="n">
        <v>1</v>
      </c>
      <c r="Z2248" t="n">
        <v>10</v>
      </c>
    </row>
    <row r="2249">
      <c r="A2249" t="n">
        <v>93</v>
      </c>
      <c r="B2249" t="n">
        <v>95</v>
      </c>
      <c r="C2249" t="inlineStr">
        <is>
          <t xml:space="preserve">CONCLUIDO	</t>
        </is>
      </c>
      <c r="D2249" t="n">
        <v>10.6876</v>
      </c>
      <c r="E2249" t="n">
        <v>9.359999999999999</v>
      </c>
      <c r="F2249" t="n">
        <v>6.74</v>
      </c>
      <c r="G2249" t="n">
        <v>101.09</v>
      </c>
      <c r="H2249" t="n">
        <v>1.94</v>
      </c>
      <c r="I2249" t="n">
        <v>4</v>
      </c>
      <c r="J2249" t="n">
        <v>222.5</v>
      </c>
      <c r="K2249" t="n">
        <v>53.44</v>
      </c>
      <c r="L2249" t="n">
        <v>24.25</v>
      </c>
      <c r="M2249" t="n">
        <v>1</v>
      </c>
      <c r="N2249" t="n">
        <v>49.81</v>
      </c>
      <c r="O2249" t="n">
        <v>27675.78</v>
      </c>
      <c r="P2249" t="n">
        <v>75.56999999999999</v>
      </c>
      <c r="Q2249" t="n">
        <v>204.14</v>
      </c>
      <c r="R2249" t="n">
        <v>23.24</v>
      </c>
      <c r="S2249" t="n">
        <v>17.37</v>
      </c>
      <c r="T2249" t="n">
        <v>840.17</v>
      </c>
      <c r="U2249" t="n">
        <v>0.75</v>
      </c>
      <c r="V2249" t="n">
        <v>0.76</v>
      </c>
      <c r="W2249" t="n">
        <v>1.14</v>
      </c>
      <c r="X2249" t="n">
        <v>0.05</v>
      </c>
      <c r="Y2249" t="n">
        <v>1</v>
      </c>
      <c r="Z2249" t="n">
        <v>10</v>
      </c>
    </row>
    <row r="2250">
      <c r="A2250" t="n">
        <v>94</v>
      </c>
      <c r="B2250" t="n">
        <v>95</v>
      </c>
      <c r="C2250" t="inlineStr">
        <is>
          <t xml:space="preserve">CONCLUIDO	</t>
        </is>
      </c>
      <c r="D2250" t="n">
        <v>10.6869</v>
      </c>
      <c r="E2250" t="n">
        <v>9.359999999999999</v>
      </c>
      <c r="F2250" t="n">
        <v>6.74</v>
      </c>
      <c r="G2250" t="n">
        <v>101.1</v>
      </c>
      <c r="H2250" t="n">
        <v>1.95</v>
      </c>
      <c r="I2250" t="n">
        <v>4</v>
      </c>
      <c r="J2250" t="n">
        <v>222.92</v>
      </c>
      <c r="K2250" t="n">
        <v>53.44</v>
      </c>
      <c r="L2250" t="n">
        <v>24.5</v>
      </c>
      <c r="M2250" t="n">
        <v>0</v>
      </c>
      <c r="N2250" t="n">
        <v>49.98</v>
      </c>
      <c r="O2250" t="n">
        <v>27727.05</v>
      </c>
      <c r="P2250" t="n">
        <v>75.42</v>
      </c>
      <c r="Q2250" t="n">
        <v>204.14</v>
      </c>
      <c r="R2250" t="n">
        <v>23.25</v>
      </c>
      <c r="S2250" t="n">
        <v>17.37</v>
      </c>
      <c r="T2250" t="n">
        <v>846.62</v>
      </c>
      <c r="U2250" t="n">
        <v>0.75</v>
      </c>
      <c r="V2250" t="n">
        <v>0.76</v>
      </c>
      <c r="W2250" t="n">
        <v>1.14</v>
      </c>
      <c r="X2250" t="n">
        <v>0.05</v>
      </c>
      <c r="Y2250" t="n">
        <v>1</v>
      </c>
      <c r="Z2250" t="n">
        <v>10</v>
      </c>
    </row>
    <row r="2251">
      <c r="A2251" t="n">
        <v>0</v>
      </c>
      <c r="B2251" t="n">
        <v>55</v>
      </c>
      <c r="C2251" t="inlineStr">
        <is>
          <t xml:space="preserve">CONCLUIDO	</t>
        </is>
      </c>
      <c r="D2251" t="n">
        <v>8.8626</v>
      </c>
      <c r="E2251" t="n">
        <v>11.28</v>
      </c>
      <c r="F2251" t="n">
        <v>7.84</v>
      </c>
      <c r="G2251" t="n">
        <v>8.25</v>
      </c>
      <c r="H2251" t="n">
        <v>0.15</v>
      </c>
      <c r="I2251" t="n">
        <v>57</v>
      </c>
      <c r="J2251" t="n">
        <v>116.05</v>
      </c>
      <c r="K2251" t="n">
        <v>43.4</v>
      </c>
      <c r="L2251" t="n">
        <v>1</v>
      </c>
      <c r="M2251" t="n">
        <v>55</v>
      </c>
      <c r="N2251" t="n">
        <v>16.65</v>
      </c>
      <c r="O2251" t="n">
        <v>14546.17</v>
      </c>
      <c r="P2251" t="n">
        <v>77.78</v>
      </c>
      <c r="Q2251" t="n">
        <v>204.19</v>
      </c>
      <c r="R2251" t="n">
        <v>57.49</v>
      </c>
      <c r="S2251" t="n">
        <v>17.37</v>
      </c>
      <c r="T2251" t="n">
        <v>17701.33</v>
      </c>
      <c r="U2251" t="n">
        <v>0.3</v>
      </c>
      <c r="V2251" t="n">
        <v>0.65</v>
      </c>
      <c r="W2251" t="n">
        <v>1.23</v>
      </c>
      <c r="X2251" t="n">
        <v>1.14</v>
      </c>
      <c r="Y2251" t="n">
        <v>1</v>
      </c>
      <c r="Z2251" t="n">
        <v>10</v>
      </c>
    </row>
    <row r="2252">
      <c r="A2252" t="n">
        <v>1</v>
      </c>
      <c r="B2252" t="n">
        <v>55</v>
      </c>
      <c r="C2252" t="inlineStr">
        <is>
          <t xml:space="preserve">CONCLUIDO	</t>
        </is>
      </c>
      <c r="D2252" t="n">
        <v>9.339</v>
      </c>
      <c r="E2252" t="n">
        <v>10.71</v>
      </c>
      <c r="F2252" t="n">
        <v>7.57</v>
      </c>
      <c r="G2252" t="n">
        <v>10.33</v>
      </c>
      <c r="H2252" t="n">
        <v>0.19</v>
      </c>
      <c r="I2252" t="n">
        <v>44</v>
      </c>
      <c r="J2252" t="n">
        <v>116.37</v>
      </c>
      <c r="K2252" t="n">
        <v>43.4</v>
      </c>
      <c r="L2252" t="n">
        <v>1.25</v>
      </c>
      <c r="M2252" t="n">
        <v>42</v>
      </c>
      <c r="N2252" t="n">
        <v>16.72</v>
      </c>
      <c r="O2252" t="n">
        <v>14585.96</v>
      </c>
      <c r="P2252" t="n">
        <v>74.81999999999999</v>
      </c>
      <c r="Q2252" t="n">
        <v>204.18</v>
      </c>
      <c r="R2252" t="n">
        <v>49.19</v>
      </c>
      <c r="S2252" t="n">
        <v>17.37</v>
      </c>
      <c r="T2252" t="n">
        <v>13617.93</v>
      </c>
      <c r="U2252" t="n">
        <v>0.35</v>
      </c>
      <c r="V2252" t="n">
        <v>0.67</v>
      </c>
      <c r="W2252" t="n">
        <v>1.21</v>
      </c>
      <c r="X2252" t="n">
        <v>0.88</v>
      </c>
      <c r="Y2252" t="n">
        <v>1</v>
      </c>
      <c r="Z2252" t="n">
        <v>10</v>
      </c>
    </row>
    <row r="2253">
      <c r="A2253" t="n">
        <v>2</v>
      </c>
      <c r="B2253" t="n">
        <v>55</v>
      </c>
      <c r="C2253" t="inlineStr">
        <is>
          <t xml:space="preserve">CONCLUIDO	</t>
        </is>
      </c>
      <c r="D2253" t="n">
        <v>9.670400000000001</v>
      </c>
      <c r="E2253" t="n">
        <v>10.34</v>
      </c>
      <c r="F2253" t="n">
        <v>7.4</v>
      </c>
      <c r="G2253" t="n">
        <v>12.33</v>
      </c>
      <c r="H2253" t="n">
        <v>0.23</v>
      </c>
      <c r="I2253" t="n">
        <v>36</v>
      </c>
      <c r="J2253" t="n">
        <v>116.69</v>
      </c>
      <c r="K2253" t="n">
        <v>43.4</v>
      </c>
      <c r="L2253" t="n">
        <v>1.5</v>
      </c>
      <c r="M2253" t="n">
        <v>34</v>
      </c>
      <c r="N2253" t="n">
        <v>16.79</v>
      </c>
      <c r="O2253" t="n">
        <v>14625.77</v>
      </c>
      <c r="P2253" t="n">
        <v>72.8</v>
      </c>
      <c r="Q2253" t="n">
        <v>204.18</v>
      </c>
      <c r="R2253" t="n">
        <v>43.65</v>
      </c>
      <c r="S2253" t="n">
        <v>17.37</v>
      </c>
      <c r="T2253" t="n">
        <v>10887.51</v>
      </c>
      <c r="U2253" t="n">
        <v>0.4</v>
      </c>
      <c r="V2253" t="n">
        <v>0.6899999999999999</v>
      </c>
      <c r="W2253" t="n">
        <v>1.2</v>
      </c>
      <c r="X2253" t="n">
        <v>0.7</v>
      </c>
      <c r="Y2253" t="n">
        <v>1</v>
      </c>
      <c r="Z2253" t="n">
        <v>10</v>
      </c>
    </row>
    <row r="2254">
      <c r="A2254" t="n">
        <v>3</v>
      </c>
      <c r="B2254" t="n">
        <v>55</v>
      </c>
      <c r="C2254" t="inlineStr">
        <is>
          <t xml:space="preserve">CONCLUIDO	</t>
        </is>
      </c>
      <c r="D2254" t="n">
        <v>9.8787</v>
      </c>
      <c r="E2254" t="n">
        <v>10.12</v>
      </c>
      <c r="F2254" t="n">
        <v>7.3</v>
      </c>
      <c r="G2254" t="n">
        <v>14.13</v>
      </c>
      <c r="H2254" t="n">
        <v>0.26</v>
      </c>
      <c r="I2254" t="n">
        <v>31</v>
      </c>
      <c r="J2254" t="n">
        <v>117.01</v>
      </c>
      <c r="K2254" t="n">
        <v>43.4</v>
      </c>
      <c r="L2254" t="n">
        <v>1.75</v>
      </c>
      <c r="M2254" t="n">
        <v>29</v>
      </c>
      <c r="N2254" t="n">
        <v>16.86</v>
      </c>
      <c r="O2254" t="n">
        <v>14665.62</v>
      </c>
      <c r="P2254" t="n">
        <v>71.48</v>
      </c>
      <c r="Q2254" t="n">
        <v>204.16</v>
      </c>
      <c r="R2254" t="n">
        <v>40.52</v>
      </c>
      <c r="S2254" t="n">
        <v>17.37</v>
      </c>
      <c r="T2254" t="n">
        <v>9346.4</v>
      </c>
      <c r="U2254" t="n">
        <v>0.43</v>
      </c>
      <c r="V2254" t="n">
        <v>0.7</v>
      </c>
      <c r="W2254" t="n">
        <v>1.19</v>
      </c>
      <c r="X2254" t="n">
        <v>0.61</v>
      </c>
      <c r="Y2254" t="n">
        <v>1</v>
      </c>
      <c r="Z2254" t="n">
        <v>10</v>
      </c>
    </row>
    <row r="2255">
      <c r="A2255" t="n">
        <v>4</v>
      </c>
      <c r="B2255" t="n">
        <v>55</v>
      </c>
      <c r="C2255" t="inlineStr">
        <is>
          <t xml:space="preserve">CONCLUIDO	</t>
        </is>
      </c>
      <c r="D2255" t="n">
        <v>10.0533</v>
      </c>
      <c r="E2255" t="n">
        <v>9.949999999999999</v>
      </c>
      <c r="F2255" t="n">
        <v>7.22</v>
      </c>
      <c r="G2255" t="n">
        <v>16.04</v>
      </c>
      <c r="H2255" t="n">
        <v>0.3</v>
      </c>
      <c r="I2255" t="n">
        <v>27</v>
      </c>
      <c r="J2255" t="n">
        <v>117.34</v>
      </c>
      <c r="K2255" t="n">
        <v>43.4</v>
      </c>
      <c r="L2255" t="n">
        <v>2</v>
      </c>
      <c r="M2255" t="n">
        <v>25</v>
      </c>
      <c r="N2255" t="n">
        <v>16.94</v>
      </c>
      <c r="O2255" t="n">
        <v>14705.49</v>
      </c>
      <c r="P2255" t="n">
        <v>70.44</v>
      </c>
      <c r="Q2255" t="n">
        <v>204.17</v>
      </c>
      <c r="R2255" t="n">
        <v>38.09</v>
      </c>
      <c r="S2255" t="n">
        <v>17.37</v>
      </c>
      <c r="T2255" t="n">
        <v>8150.21</v>
      </c>
      <c r="U2255" t="n">
        <v>0.46</v>
      </c>
      <c r="V2255" t="n">
        <v>0.71</v>
      </c>
      <c r="W2255" t="n">
        <v>1.18</v>
      </c>
      <c r="X2255" t="n">
        <v>0.53</v>
      </c>
      <c r="Y2255" t="n">
        <v>1</v>
      </c>
      <c r="Z2255" t="n">
        <v>10</v>
      </c>
    </row>
    <row r="2256">
      <c r="A2256" t="n">
        <v>5</v>
      </c>
      <c r="B2256" t="n">
        <v>55</v>
      </c>
      <c r="C2256" t="inlineStr">
        <is>
          <t xml:space="preserve">CONCLUIDO	</t>
        </is>
      </c>
      <c r="D2256" t="n">
        <v>10.2389</v>
      </c>
      <c r="E2256" t="n">
        <v>9.77</v>
      </c>
      <c r="F2256" t="n">
        <v>7.13</v>
      </c>
      <c r="G2256" t="n">
        <v>18.61</v>
      </c>
      <c r="H2256" t="n">
        <v>0.34</v>
      </c>
      <c r="I2256" t="n">
        <v>23</v>
      </c>
      <c r="J2256" t="n">
        <v>117.66</v>
      </c>
      <c r="K2256" t="n">
        <v>43.4</v>
      </c>
      <c r="L2256" t="n">
        <v>2.25</v>
      </c>
      <c r="M2256" t="n">
        <v>21</v>
      </c>
      <c r="N2256" t="n">
        <v>17.01</v>
      </c>
      <c r="O2256" t="n">
        <v>14745.39</v>
      </c>
      <c r="P2256" t="n">
        <v>69.19</v>
      </c>
      <c r="Q2256" t="n">
        <v>204.23</v>
      </c>
      <c r="R2256" t="n">
        <v>35.67</v>
      </c>
      <c r="S2256" t="n">
        <v>17.37</v>
      </c>
      <c r="T2256" t="n">
        <v>6961.87</v>
      </c>
      <c r="U2256" t="n">
        <v>0.49</v>
      </c>
      <c r="V2256" t="n">
        <v>0.72</v>
      </c>
      <c r="W2256" t="n">
        <v>1.17</v>
      </c>
      <c r="X2256" t="n">
        <v>0.44</v>
      </c>
      <c r="Y2256" t="n">
        <v>1</v>
      </c>
      <c r="Z2256" t="n">
        <v>10</v>
      </c>
    </row>
    <row r="2257">
      <c r="A2257" t="n">
        <v>6</v>
      </c>
      <c r="B2257" t="n">
        <v>55</v>
      </c>
      <c r="C2257" t="inlineStr">
        <is>
          <t xml:space="preserve">CONCLUIDO	</t>
        </is>
      </c>
      <c r="D2257" t="n">
        <v>10.3395</v>
      </c>
      <c r="E2257" t="n">
        <v>9.67</v>
      </c>
      <c r="F2257" t="n">
        <v>7.09</v>
      </c>
      <c r="G2257" t="n">
        <v>20.25</v>
      </c>
      <c r="H2257" t="n">
        <v>0.37</v>
      </c>
      <c r="I2257" t="n">
        <v>21</v>
      </c>
      <c r="J2257" t="n">
        <v>117.98</v>
      </c>
      <c r="K2257" t="n">
        <v>43.4</v>
      </c>
      <c r="L2257" t="n">
        <v>2.5</v>
      </c>
      <c r="M2257" t="n">
        <v>19</v>
      </c>
      <c r="N2257" t="n">
        <v>17.08</v>
      </c>
      <c r="O2257" t="n">
        <v>14785.31</v>
      </c>
      <c r="P2257" t="n">
        <v>68.48</v>
      </c>
      <c r="Q2257" t="n">
        <v>204.22</v>
      </c>
      <c r="R2257" t="n">
        <v>34.21</v>
      </c>
      <c r="S2257" t="n">
        <v>17.37</v>
      </c>
      <c r="T2257" t="n">
        <v>6243.98</v>
      </c>
      <c r="U2257" t="n">
        <v>0.51</v>
      </c>
      <c r="V2257" t="n">
        <v>0.72</v>
      </c>
      <c r="W2257" t="n">
        <v>1.17</v>
      </c>
      <c r="X2257" t="n">
        <v>0.39</v>
      </c>
      <c r="Y2257" t="n">
        <v>1</v>
      </c>
      <c r="Z2257" t="n">
        <v>10</v>
      </c>
    </row>
    <row r="2258">
      <c r="A2258" t="n">
        <v>7</v>
      </c>
      <c r="B2258" t="n">
        <v>55</v>
      </c>
      <c r="C2258" t="inlineStr">
        <is>
          <t xml:space="preserve">CONCLUIDO	</t>
        </is>
      </c>
      <c r="D2258" t="n">
        <v>10.436</v>
      </c>
      <c r="E2258" t="n">
        <v>9.58</v>
      </c>
      <c r="F2258" t="n">
        <v>7.04</v>
      </c>
      <c r="G2258" t="n">
        <v>22.24</v>
      </c>
      <c r="H2258" t="n">
        <v>0.41</v>
      </c>
      <c r="I2258" t="n">
        <v>19</v>
      </c>
      <c r="J2258" t="n">
        <v>118.31</v>
      </c>
      <c r="K2258" t="n">
        <v>43.4</v>
      </c>
      <c r="L2258" t="n">
        <v>2.75</v>
      </c>
      <c r="M2258" t="n">
        <v>17</v>
      </c>
      <c r="N2258" t="n">
        <v>17.16</v>
      </c>
      <c r="O2258" t="n">
        <v>14825.26</v>
      </c>
      <c r="P2258" t="n">
        <v>67.77</v>
      </c>
      <c r="Q2258" t="n">
        <v>204.15</v>
      </c>
      <c r="R2258" t="n">
        <v>32.93</v>
      </c>
      <c r="S2258" t="n">
        <v>17.37</v>
      </c>
      <c r="T2258" t="n">
        <v>5611.42</v>
      </c>
      <c r="U2258" t="n">
        <v>0.53</v>
      </c>
      <c r="V2258" t="n">
        <v>0.72</v>
      </c>
      <c r="W2258" t="n">
        <v>1.16</v>
      </c>
      <c r="X2258" t="n">
        <v>0.35</v>
      </c>
      <c r="Y2258" t="n">
        <v>1</v>
      </c>
      <c r="Z2258" t="n">
        <v>10</v>
      </c>
    </row>
    <row r="2259">
      <c r="A2259" t="n">
        <v>8</v>
      </c>
      <c r="B2259" t="n">
        <v>55</v>
      </c>
      <c r="C2259" t="inlineStr">
        <is>
          <t xml:space="preserve">CONCLUIDO	</t>
        </is>
      </c>
      <c r="D2259" t="n">
        <v>10.5282</v>
      </c>
      <c r="E2259" t="n">
        <v>9.5</v>
      </c>
      <c r="F2259" t="n">
        <v>7.01</v>
      </c>
      <c r="G2259" t="n">
        <v>24.73</v>
      </c>
      <c r="H2259" t="n">
        <v>0.45</v>
      </c>
      <c r="I2259" t="n">
        <v>17</v>
      </c>
      <c r="J2259" t="n">
        <v>118.63</v>
      </c>
      <c r="K2259" t="n">
        <v>43.4</v>
      </c>
      <c r="L2259" t="n">
        <v>3</v>
      </c>
      <c r="M2259" t="n">
        <v>15</v>
      </c>
      <c r="N2259" t="n">
        <v>17.23</v>
      </c>
      <c r="O2259" t="n">
        <v>14865.24</v>
      </c>
      <c r="P2259" t="n">
        <v>66.84999999999999</v>
      </c>
      <c r="Q2259" t="n">
        <v>204.15</v>
      </c>
      <c r="R2259" t="n">
        <v>31.47</v>
      </c>
      <c r="S2259" t="n">
        <v>17.37</v>
      </c>
      <c r="T2259" t="n">
        <v>4894.42</v>
      </c>
      <c r="U2259" t="n">
        <v>0.55</v>
      </c>
      <c r="V2259" t="n">
        <v>0.73</v>
      </c>
      <c r="W2259" t="n">
        <v>1.17</v>
      </c>
      <c r="X2259" t="n">
        <v>0.32</v>
      </c>
      <c r="Y2259" t="n">
        <v>1</v>
      </c>
      <c r="Z2259" t="n">
        <v>10</v>
      </c>
    </row>
    <row r="2260">
      <c r="A2260" t="n">
        <v>9</v>
      </c>
      <c r="B2260" t="n">
        <v>55</v>
      </c>
      <c r="C2260" t="inlineStr">
        <is>
          <t xml:space="preserve">CONCLUIDO	</t>
        </is>
      </c>
      <c r="D2260" t="n">
        <v>10.5783</v>
      </c>
      <c r="E2260" t="n">
        <v>9.449999999999999</v>
      </c>
      <c r="F2260" t="n">
        <v>6.99</v>
      </c>
      <c r="G2260" t="n">
        <v>26.2</v>
      </c>
      <c r="H2260" t="n">
        <v>0.48</v>
      </c>
      <c r="I2260" t="n">
        <v>16</v>
      </c>
      <c r="J2260" t="n">
        <v>118.96</v>
      </c>
      <c r="K2260" t="n">
        <v>43.4</v>
      </c>
      <c r="L2260" t="n">
        <v>3.25</v>
      </c>
      <c r="M2260" t="n">
        <v>14</v>
      </c>
      <c r="N2260" t="n">
        <v>17.31</v>
      </c>
      <c r="O2260" t="n">
        <v>14905.25</v>
      </c>
      <c r="P2260" t="n">
        <v>66.54000000000001</v>
      </c>
      <c r="Q2260" t="n">
        <v>204.15</v>
      </c>
      <c r="R2260" t="n">
        <v>31.23</v>
      </c>
      <c r="S2260" t="n">
        <v>17.37</v>
      </c>
      <c r="T2260" t="n">
        <v>4775.7</v>
      </c>
      <c r="U2260" t="n">
        <v>0.5600000000000001</v>
      </c>
      <c r="V2260" t="n">
        <v>0.73</v>
      </c>
      <c r="W2260" t="n">
        <v>1.16</v>
      </c>
      <c r="X2260" t="n">
        <v>0.3</v>
      </c>
      <c r="Y2260" t="n">
        <v>1</v>
      </c>
      <c r="Z2260" t="n">
        <v>10</v>
      </c>
    </row>
    <row r="2261">
      <c r="A2261" t="n">
        <v>10</v>
      </c>
      <c r="B2261" t="n">
        <v>55</v>
      </c>
      <c r="C2261" t="inlineStr">
        <is>
          <t xml:space="preserve">CONCLUIDO	</t>
        </is>
      </c>
      <c r="D2261" t="n">
        <v>10.6333</v>
      </c>
      <c r="E2261" t="n">
        <v>9.4</v>
      </c>
      <c r="F2261" t="n">
        <v>6.96</v>
      </c>
      <c r="G2261" t="n">
        <v>27.85</v>
      </c>
      <c r="H2261" t="n">
        <v>0.52</v>
      </c>
      <c r="I2261" t="n">
        <v>15</v>
      </c>
      <c r="J2261" t="n">
        <v>119.28</v>
      </c>
      <c r="K2261" t="n">
        <v>43.4</v>
      </c>
      <c r="L2261" t="n">
        <v>3.5</v>
      </c>
      <c r="M2261" t="n">
        <v>13</v>
      </c>
      <c r="N2261" t="n">
        <v>17.38</v>
      </c>
      <c r="O2261" t="n">
        <v>14945.29</v>
      </c>
      <c r="P2261" t="n">
        <v>66.04000000000001</v>
      </c>
      <c r="Q2261" t="n">
        <v>204.14</v>
      </c>
      <c r="R2261" t="n">
        <v>30.18</v>
      </c>
      <c r="S2261" t="n">
        <v>17.37</v>
      </c>
      <c r="T2261" t="n">
        <v>4256.71</v>
      </c>
      <c r="U2261" t="n">
        <v>0.58</v>
      </c>
      <c r="V2261" t="n">
        <v>0.73</v>
      </c>
      <c r="W2261" t="n">
        <v>1.16</v>
      </c>
      <c r="X2261" t="n">
        <v>0.27</v>
      </c>
      <c r="Y2261" t="n">
        <v>1</v>
      </c>
      <c r="Z2261" t="n">
        <v>10</v>
      </c>
    </row>
    <row r="2262">
      <c r="A2262" t="n">
        <v>11</v>
      </c>
      <c r="B2262" t="n">
        <v>55</v>
      </c>
      <c r="C2262" t="inlineStr">
        <is>
          <t xml:space="preserve">CONCLUIDO	</t>
        </is>
      </c>
      <c r="D2262" t="n">
        <v>10.6752</v>
      </c>
      <c r="E2262" t="n">
        <v>9.369999999999999</v>
      </c>
      <c r="F2262" t="n">
        <v>6.95</v>
      </c>
      <c r="G2262" t="n">
        <v>29.78</v>
      </c>
      <c r="H2262" t="n">
        <v>0.55</v>
      </c>
      <c r="I2262" t="n">
        <v>14</v>
      </c>
      <c r="J2262" t="n">
        <v>119.61</v>
      </c>
      <c r="K2262" t="n">
        <v>43.4</v>
      </c>
      <c r="L2262" t="n">
        <v>3.75</v>
      </c>
      <c r="M2262" t="n">
        <v>12</v>
      </c>
      <c r="N2262" t="n">
        <v>17.46</v>
      </c>
      <c r="O2262" t="n">
        <v>14985.35</v>
      </c>
      <c r="P2262" t="n">
        <v>65.75</v>
      </c>
      <c r="Q2262" t="n">
        <v>204.16</v>
      </c>
      <c r="R2262" t="n">
        <v>29.79</v>
      </c>
      <c r="S2262" t="n">
        <v>17.37</v>
      </c>
      <c r="T2262" t="n">
        <v>4069.59</v>
      </c>
      <c r="U2262" t="n">
        <v>0.58</v>
      </c>
      <c r="V2262" t="n">
        <v>0.73</v>
      </c>
      <c r="W2262" t="n">
        <v>1.16</v>
      </c>
      <c r="X2262" t="n">
        <v>0.26</v>
      </c>
      <c r="Y2262" t="n">
        <v>1</v>
      </c>
      <c r="Z2262" t="n">
        <v>10</v>
      </c>
    </row>
    <row r="2263">
      <c r="A2263" t="n">
        <v>12</v>
      </c>
      <c r="B2263" t="n">
        <v>55</v>
      </c>
      <c r="C2263" t="inlineStr">
        <is>
          <t xml:space="preserve">CONCLUIDO	</t>
        </is>
      </c>
      <c r="D2263" t="n">
        <v>10.7188</v>
      </c>
      <c r="E2263" t="n">
        <v>9.33</v>
      </c>
      <c r="F2263" t="n">
        <v>6.93</v>
      </c>
      <c r="G2263" t="n">
        <v>32.01</v>
      </c>
      <c r="H2263" t="n">
        <v>0.59</v>
      </c>
      <c r="I2263" t="n">
        <v>13</v>
      </c>
      <c r="J2263" t="n">
        <v>119.93</v>
      </c>
      <c r="K2263" t="n">
        <v>43.4</v>
      </c>
      <c r="L2263" t="n">
        <v>4</v>
      </c>
      <c r="M2263" t="n">
        <v>11</v>
      </c>
      <c r="N2263" t="n">
        <v>17.53</v>
      </c>
      <c r="O2263" t="n">
        <v>15025.44</v>
      </c>
      <c r="P2263" t="n">
        <v>65.17</v>
      </c>
      <c r="Q2263" t="n">
        <v>204.15</v>
      </c>
      <c r="R2263" t="n">
        <v>29.37</v>
      </c>
      <c r="S2263" t="n">
        <v>17.37</v>
      </c>
      <c r="T2263" t="n">
        <v>3864.75</v>
      </c>
      <c r="U2263" t="n">
        <v>0.59</v>
      </c>
      <c r="V2263" t="n">
        <v>0.74</v>
      </c>
      <c r="W2263" t="n">
        <v>1.16</v>
      </c>
      <c r="X2263" t="n">
        <v>0.24</v>
      </c>
      <c r="Y2263" t="n">
        <v>1</v>
      </c>
      <c r="Z2263" t="n">
        <v>10</v>
      </c>
    </row>
    <row r="2264">
      <c r="A2264" t="n">
        <v>13</v>
      </c>
      <c r="B2264" t="n">
        <v>55</v>
      </c>
      <c r="C2264" t="inlineStr">
        <is>
          <t xml:space="preserve">CONCLUIDO	</t>
        </is>
      </c>
      <c r="D2264" t="n">
        <v>10.7713</v>
      </c>
      <c r="E2264" t="n">
        <v>9.279999999999999</v>
      </c>
      <c r="F2264" t="n">
        <v>6.91</v>
      </c>
      <c r="G2264" t="n">
        <v>34.57</v>
      </c>
      <c r="H2264" t="n">
        <v>0.62</v>
      </c>
      <c r="I2264" t="n">
        <v>12</v>
      </c>
      <c r="J2264" t="n">
        <v>120.26</v>
      </c>
      <c r="K2264" t="n">
        <v>43.4</v>
      </c>
      <c r="L2264" t="n">
        <v>4.25</v>
      </c>
      <c r="M2264" t="n">
        <v>10</v>
      </c>
      <c r="N2264" t="n">
        <v>17.61</v>
      </c>
      <c r="O2264" t="n">
        <v>15065.56</v>
      </c>
      <c r="P2264" t="n">
        <v>64.67</v>
      </c>
      <c r="Q2264" t="n">
        <v>204.14</v>
      </c>
      <c r="R2264" t="n">
        <v>28.82</v>
      </c>
      <c r="S2264" t="n">
        <v>17.37</v>
      </c>
      <c r="T2264" t="n">
        <v>3594.31</v>
      </c>
      <c r="U2264" t="n">
        <v>0.6</v>
      </c>
      <c r="V2264" t="n">
        <v>0.74</v>
      </c>
      <c r="W2264" t="n">
        <v>1.15</v>
      </c>
      <c r="X2264" t="n">
        <v>0.22</v>
      </c>
      <c r="Y2264" t="n">
        <v>1</v>
      </c>
      <c r="Z2264" t="n">
        <v>10</v>
      </c>
    </row>
    <row r="2265">
      <c r="A2265" t="n">
        <v>14</v>
      </c>
      <c r="B2265" t="n">
        <v>55</v>
      </c>
      <c r="C2265" t="inlineStr">
        <is>
          <t xml:space="preserve">CONCLUIDO	</t>
        </is>
      </c>
      <c r="D2265" t="n">
        <v>10.772</v>
      </c>
      <c r="E2265" t="n">
        <v>9.279999999999999</v>
      </c>
      <c r="F2265" t="n">
        <v>6.91</v>
      </c>
      <c r="G2265" t="n">
        <v>34.56</v>
      </c>
      <c r="H2265" t="n">
        <v>0.66</v>
      </c>
      <c r="I2265" t="n">
        <v>12</v>
      </c>
      <c r="J2265" t="n">
        <v>120.58</v>
      </c>
      <c r="K2265" t="n">
        <v>43.4</v>
      </c>
      <c r="L2265" t="n">
        <v>4.5</v>
      </c>
      <c r="M2265" t="n">
        <v>10</v>
      </c>
      <c r="N2265" t="n">
        <v>17.68</v>
      </c>
      <c r="O2265" t="n">
        <v>15105.7</v>
      </c>
      <c r="P2265" t="n">
        <v>64.23999999999999</v>
      </c>
      <c r="Q2265" t="n">
        <v>204.14</v>
      </c>
      <c r="R2265" t="n">
        <v>28.72</v>
      </c>
      <c r="S2265" t="n">
        <v>17.37</v>
      </c>
      <c r="T2265" t="n">
        <v>3541.66</v>
      </c>
      <c r="U2265" t="n">
        <v>0.6</v>
      </c>
      <c r="V2265" t="n">
        <v>0.74</v>
      </c>
      <c r="W2265" t="n">
        <v>1.16</v>
      </c>
      <c r="X2265" t="n">
        <v>0.22</v>
      </c>
      <c r="Y2265" t="n">
        <v>1</v>
      </c>
      <c r="Z2265" t="n">
        <v>10</v>
      </c>
    </row>
    <row r="2266">
      <c r="A2266" t="n">
        <v>15</v>
      </c>
      <c r="B2266" t="n">
        <v>55</v>
      </c>
      <c r="C2266" t="inlineStr">
        <is>
          <t xml:space="preserve">CONCLUIDO	</t>
        </is>
      </c>
      <c r="D2266" t="n">
        <v>10.832</v>
      </c>
      <c r="E2266" t="n">
        <v>9.23</v>
      </c>
      <c r="F2266" t="n">
        <v>6.88</v>
      </c>
      <c r="G2266" t="n">
        <v>37.55</v>
      </c>
      <c r="H2266" t="n">
        <v>0.6899999999999999</v>
      </c>
      <c r="I2266" t="n">
        <v>11</v>
      </c>
      <c r="J2266" t="n">
        <v>120.91</v>
      </c>
      <c r="K2266" t="n">
        <v>43.4</v>
      </c>
      <c r="L2266" t="n">
        <v>4.75</v>
      </c>
      <c r="M2266" t="n">
        <v>9</v>
      </c>
      <c r="N2266" t="n">
        <v>17.76</v>
      </c>
      <c r="O2266" t="n">
        <v>15145.88</v>
      </c>
      <c r="P2266" t="n">
        <v>63.72</v>
      </c>
      <c r="Q2266" t="n">
        <v>204.17</v>
      </c>
      <c r="R2266" t="n">
        <v>27.64</v>
      </c>
      <c r="S2266" t="n">
        <v>17.37</v>
      </c>
      <c r="T2266" t="n">
        <v>3004.95</v>
      </c>
      <c r="U2266" t="n">
        <v>0.63</v>
      </c>
      <c r="V2266" t="n">
        <v>0.74</v>
      </c>
      <c r="W2266" t="n">
        <v>1.16</v>
      </c>
      <c r="X2266" t="n">
        <v>0.19</v>
      </c>
      <c r="Y2266" t="n">
        <v>1</v>
      </c>
      <c r="Z2266" t="n">
        <v>10</v>
      </c>
    </row>
    <row r="2267">
      <c r="A2267" t="n">
        <v>16</v>
      </c>
      <c r="B2267" t="n">
        <v>55</v>
      </c>
      <c r="C2267" t="inlineStr">
        <is>
          <t xml:space="preserve">CONCLUIDO	</t>
        </is>
      </c>
      <c r="D2267" t="n">
        <v>10.8903</v>
      </c>
      <c r="E2267" t="n">
        <v>9.18</v>
      </c>
      <c r="F2267" t="n">
        <v>6.86</v>
      </c>
      <c r="G2267" t="n">
        <v>41.16</v>
      </c>
      <c r="H2267" t="n">
        <v>0.73</v>
      </c>
      <c r="I2267" t="n">
        <v>10</v>
      </c>
      <c r="J2267" t="n">
        <v>121.23</v>
      </c>
      <c r="K2267" t="n">
        <v>43.4</v>
      </c>
      <c r="L2267" t="n">
        <v>5</v>
      </c>
      <c r="M2267" t="n">
        <v>8</v>
      </c>
      <c r="N2267" t="n">
        <v>17.83</v>
      </c>
      <c r="O2267" t="n">
        <v>15186.08</v>
      </c>
      <c r="P2267" t="n">
        <v>62.81</v>
      </c>
      <c r="Q2267" t="n">
        <v>204.14</v>
      </c>
      <c r="R2267" t="n">
        <v>27.17</v>
      </c>
      <c r="S2267" t="n">
        <v>17.37</v>
      </c>
      <c r="T2267" t="n">
        <v>2775.04</v>
      </c>
      <c r="U2267" t="n">
        <v>0.64</v>
      </c>
      <c r="V2267" t="n">
        <v>0.74</v>
      </c>
      <c r="W2267" t="n">
        <v>1.15</v>
      </c>
      <c r="X2267" t="n">
        <v>0.17</v>
      </c>
      <c r="Y2267" t="n">
        <v>1</v>
      </c>
      <c r="Z2267" t="n">
        <v>10</v>
      </c>
    </row>
    <row r="2268">
      <c r="A2268" t="n">
        <v>17</v>
      </c>
      <c r="B2268" t="n">
        <v>55</v>
      </c>
      <c r="C2268" t="inlineStr">
        <is>
          <t xml:space="preserve">CONCLUIDO	</t>
        </is>
      </c>
      <c r="D2268" t="n">
        <v>10.8834</v>
      </c>
      <c r="E2268" t="n">
        <v>9.19</v>
      </c>
      <c r="F2268" t="n">
        <v>6.87</v>
      </c>
      <c r="G2268" t="n">
        <v>41.19</v>
      </c>
      <c r="H2268" t="n">
        <v>0.76</v>
      </c>
      <c r="I2268" t="n">
        <v>10</v>
      </c>
      <c r="J2268" t="n">
        <v>121.56</v>
      </c>
      <c r="K2268" t="n">
        <v>43.4</v>
      </c>
      <c r="L2268" t="n">
        <v>5.25</v>
      </c>
      <c r="M2268" t="n">
        <v>8</v>
      </c>
      <c r="N2268" t="n">
        <v>17.91</v>
      </c>
      <c r="O2268" t="n">
        <v>15226.31</v>
      </c>
      <c r="P2268" t="n">
        <v>62.74</v>
      </c>
      <c r="Q2268" t="n">
        <v>204.14</v>
      </c>
      <c r="R2268" t="n">
        <v>27.24</v>
      </c>
      <c r="S2268" t="n">
        <v>17.37</v>
      </c>
      <c r="T2268" t="n">
        <v>2813.75</v>
      </c>
      <c r="U2268" t="n">
        <v>0.64</v>
      </c>
      <c r="V2268" t="n">
        <v>0.74</v>
      </c>
      <c r="W2268" t="n">
        <v>1.15</v>
      </c>
      <c r="X2268" t="n">
        <v>0.17</v>
      </c>
      <c r="Y2268" t="n">
        <v>1</v>
      </c>
      <c r="Z2268" t="n">
        <v>10</v>
      </c>
    </row>
    <row r="2269">
      <c r="A2269" t="n">
        <v>18</v>
      </c>
      <c r="B2269" t="n">
        <v>55</v>
      </c>
      <c r="C2269" t="inlineStr">
        <is>
          <t xml:space="preserve">CONCLUIDO	</t>
        </is>
      </c>
      <c r="D2269" t="n">
        <v>10.8751</v>
      </c>
      <c r="E2269" t="n">
        <v>9.199999999999999</v>
      </c>
      <c r="F2269" t="n">
        <v>6.87</v>
      </c>
      <c r="G2269" t="n">
        <v>41.23</v>
      </c>
      <c r="H2269" t="n">
        <v>0.8</v>
      </c>
      <c r="I2269" t="n">
        <v>10</v>
      </c>
      <c r="J2269" t="n">
        <v>121.89</v>
      </c>
      <c r="K2269" t="n">
        <v>43.4</v>
      </c>
      <c r="L2269" t="n">
        <v>5.5</v>
      </c>
      <c r="M2269" t="n">
        <v>8</v>
      </c>
      <c r="N2269" t="n">
        <v>17.99</v>
      </c>
      <c r="O2269" t="n">
        <v>15266.56</v>
      </c>
      <c r="P2269" t="n">
        <v>62.42</v>
      </c>
      <c r="Q2269" t="n">
        <v>204.15</v>
      </c>
      <c r="R2269" t="n">
        <v>27.32</v>
      </c>
      <c r="S2269" t="n">
        <v>17.37</v>
      </c>
      <c r="T2269" t="n">
        <v>2852.14</v>
      </c>
      <c r="U2269" t="n">
        <v>0.64</v>
      </c>
      <c r="V2269" t="n">
        <v>0.74</v>
      </c>
      <c r="W2269" t="n">
        <v>1.16</v>
      </c>
      <c r="X2269" t="n">
        <v>0.18</v>
      </c>
      <c r="Y2269" t="n">
        <v>1</v>
      </c>
      <c r="Z2269" t="n">
        <v>10</v>
      </c>
    </row>
    <row r="2270">
      <c r="A2270" t="n">
        <v>19</v>
      </c>
      <c r="B2270" t="n">
        <v>55</v>
      </c>
      <c r="C2270" t="inlineStr">
        <is>
          <t xml:space="preserve">CONCLUIDO	</t>
        </is>
      </c>
      <c r="D2270" t="n">
        <v>10.916</v>
      </c>
      <c r="E2270" t="n">
        <v>9.16</v>
      </c>
      <c r="F2270" t="n">
        <v>6.86</v>
      </c>
      <c r="G2270" t="n">
        <v>45.74</v>
      </c>
      <c r="H2270" t="n">
        <v>0.83</v>
      </c>
      <c r="I2270" t="n">
        <v>9</v>
      </c>
      <c r="J2270" t="n">
        <v>122.21</v>
      </c>
      <c r="K2270" t="n">
        <v>43.4</v>
      </c>
      <c r="L2270" t="n">
        <v>5.75</v>
      </c>
      <c r="M2270" t="n">
        <v>7</v>
      </c>
      <c r="N2270" t="n">
        <v>18.06</v>
      </c>
      <c r="O2270" t="n">
        <v>15306.85</v>
      </c>
      <c r="P2270" t="n">
        <v>62.39</v>
      </c>
      <c r="Q2270" t="n">
        <v>204.14</v>
      </c>
      <c r="R2270" t="n">
        <v>27.13</v>
      </c>
      <c r="S2270" t="n">
        <v>17.37</v>
      </c>
      <c r="T2270" t="n">
        <v>2761.53</v>
      </c>
      <c r="U2270" t="n">
        <v>0.64</v>
      </c>
      <c r="V2270" t="n">
        <v>0.74</v>
      </c>
      <c r="W2270" t="n">
        <v>1.15</v>
      </c>
      <c r="X2270" t="n">
        <v>0.17</v>
      </c>
      <c r="Y2270" t="n">
        <v>1</v>
      </c>
      <c r="Z2270" t="n">
        <v>10</v>
      </c>
    </row>
    <row r="2271">
      <c r="A2271" t="n">
        <v>20</v>
      </c>
      <c r="B2271" t="n">
        <v>55</v>
      </c>
      <c r="C2271" t="inlineStr">
        <is>
          <t xml:space="preserve">CONCLUIDO	</t>
        </is>
      </c>
      <c r="D2271" t="n">
        <v>10.9243</v>
      </c>
      <c r="E2271" t="n">
        <v>9.15</v>
      </c>
      <c r="F2271" t="n">
        <v>6.85</v>
      </c>
      <c r="G2271" t="n">
        <v>45.7</v>
      </c>
      <c r="H2271" t="n">
        <v>0.86</v>
      </c>
      <c r="I2271" t="n">
        <v>9</v>
      </c>
      <c r="J2271" t="n">
        <v>122.54</v>
      </c>
      <c r="K2271" t="n">
        <v>43.4</v>
      </c>
      <c r="L2271" t="n">
        <v>6</v>
      </c>
      <c r="M2271" t="n">
        <v>7</v>
      </c>
      <c r="N2271" t="n">
        <v>18.14</v>
      </c>
      <c r="O2271" t="n">
        <v>15347.16</v>
      </c>
      <c r="P2271" t="n">
        <v>61.89</v>
      </c>
      <c r="Q2271" t="n">
        <v>204.14</v>
      </c>
      <c r="R2271" t="n">
        <v>27.02</v>
      </c>
      <c r="S2271" t="n">
        <v>17.37</v>
      </c>
      <c r="T2271" t="n">
        <v>2706.48</v>
      </c>
      <c r="U2271" t="n">
        <v>0.64</v>
      </c>
      <c r="V2271" t="n">
        <v>0.74</v>
      </c>
      <c r="W2271" t="n">
        <v>1.15</v>
      </c>
      <c r="X2271" t="n">
        <v>0.16</v>
      </c>
      <c r="Y2271" t="n">
        <v>1</v>
      </c>
      <c r="Z2271" t="n">
        <v>10</v>
      </c>
    </row>
    <row r="2272">
      <c r="A2272" t="n">
        <v>21</v>
      </c>
      <c r="B2272" t="n">
        <v>55</v>
      </c>
      <c r="C2272" t="inlineStr">
        <is>
          <t xml:space="preserve">CONCLUIDO	</t>
        </is>
      </c>
      <c r="D2272" t="n">
        <v>10.9756</v>
      </c>
      <c r="E2272" t="n">
        <v>9.109999999999999</v>
      </c>
      <c r="F2272" t="n">
        <v>6.84</v>
      </c>
      <c r="G2272" t="n">
        <v>51.27</v>
      </c>
      <c r="H2272" t="n">
        <v>0.9</v>
      </c>
      <c r="I2272" t="n">
        <v>8</v>
      </c>
      <c r="J2272" t="n">
        <v>122.87</v>
      </c>
      <c r="K2272" t="n">
        <v>43.4</v>
      </c>
      <c r="L2272" t="n">
        <v>6.25</v>
      </c>
      <c r="M2272" t="n">
        <v>6</v>
      </c>
      <c r="N2272" t="n">
        <v>18.22</v>
      </c>
      <c r="O2272" t="n">
        <v>15387.5</v>
      </c>
      <c r="P2272" t="n">
        <v>61.06</v>
      </c>
      <c r="Q2272" t="n">
        <v>204.16</v>
      </c>
      <c r="R2272" t="n">
        <v>26.37</v>
      </c>
      <c r="S2272" t="n">
        <v>17.37</v>
      </c>
      <c r="T2272" t="n">
        <v>2385.49</v>
      </c>
      <c r="U2272" t="n">
        <v>0.66</v>
      </c>
      <c r="V2272" t="n">
        <v>0.75</v>
      </c>
      <c r="W2272" t="n">
        <v>1.15</v>
      </c>
      <c r="X2272" t="n">
        <v>0.14</v>
      </c>
      <c r="Y2272" t="n">
        <v>1</v>
      </c>
      <c r="Z2272" t="n">
        <v>10</v>
      </c>
    </row>
    <row r="2273">
      <c r="A2273" t="n">
        <v>22</v>
      </c>
      <c r="B2273" t="n">
        <v>55</v>
      </c>
      <c r="C2273" t="inlineStr">
        <is>
          <t xml:space="preserve">CONCLUIDO	</t>
        </is>
      </c>
      <c r="D2273" t="n">
        <v>10.993</v>
      </c>
      <c r="E2273" t="n">
        <v>9.1</v>
      </c>
      <c r="F2273" t="n">
        <v>6.82</v>
      </c>
      <c r="G2273" t="n">
        <v>51.16</v>
      </c>
      <c r="H2273" t="n">
        <v>0.93</v>
      </c>
      <c r="I2273" t="n">
        <v>8</v>
      </c>
      <c r="J2273" t="n">
        <v>123.19</v>
      </c>
      <c r="K2273" t="n">
        <v>43.4</v>
      </c>
      <c r="L2273" t="n">
        <v>6.5</v>
      </c>
      <c r="M2273" t="n">
        <v>6</v>
      </c>
      <c r="N2273" t="n">
        <v>18.29</v>
      </c>
      <c r="O2273" t="n">
        <v>15427.87</v>
      </c>
      <c r="P2273" t="n">
        <v>60.55</v>
      </c>
      <c r="Q2273" t="n">
        <v>204.14</v>
      </c>
      <c r="R2273" t="n">
        <v>25.89</v>
      </c>
      <c r="S2273" t="n">
        <v>17.37</v>
      </c>
      <c r="T2273" t="n">
        <v>2148.17</v>
      </c>
      <c r="U2273" t="n">
        <v>0.67</v>
      </c>
      <c r="V2273" t="n">
        <v>0.75</v>
      </c>
      <c r="W2273" t="n">
        <v>1.15</v>
      </c>
      <c r="X2273" t="n">
        <v>0.13</v>
      </c>
      <c r="Y2273" t="n">
        <v>1</v>
      </c>
      <c r="Z2273" t="n">
        <v>10</v>
      </c>
    </row>
    <row r="2274">
      <c r="A2274" t="n">
        <v>23</v>
      </c>
      <c r="B2274" t="n">
        <v>55</v>
      </c>
      <c r="C2274" t="inlineStr">
        <is>
          <t xml:space="preserve">CONCLUIDO	</t>
        </is>
      </c>
      <c r="D2274" t="n">
        <v>10.9813</v>
      </c>
      <c r="E2274" t="n">
        <v>9.109999999999999</v>
      </c>
      <c r="F2274" t="n">
        <v>6.83</v>
      </c>
      <c r="G2274" t="n">
        <v>51.23</v>
      </c>
      <c r="H2274" t="n">
        <v>0.96</v>
      </c>
      <c r="I2274" t="n">
        <v>8</v>
      </c>
      <c r="J2274" t="n">
        <v>123.52</v>
      </c>
      <c r="K2274" t="n">
        <v>43.4</v>
      </c>
      <c r="L2274" t="n">
        <v>6.75</v>
      </c>
      <c r="M2274" t="n">
        <v>6</v>
      </c>
      <c r="N2274" t="n">
        <v>18.37</v>
      </c>
      <c r="O2274" t="n">
        <v>15468.27</v>
      </c>
      <c r="P2274" t="n">
        <v>60.27</v>
      </c>
      <c r="Q2274" t="n">
        <v>204.14</v>
      </c>
      <c r="R2274" t="n">
        <v>26.08</v>
      </c>
      <c r="S2274" t="n">
        <v>17.37</v>
      </c>
      <c r="T2274" t="n">
        <v>2243.64</v>
      </c>
      <c r="U2274" t="n">
        <v>0.67</v>
      </c>
      <c r="V2274" t="n">
        <v>0.75</v>
      </c>
      <c r="W2274" t="n">
        <v>1.15</v>
      </c>
      <c r="X2274" t="n">
        <v>0.14</v>
      </c>
      <c r="Y2274" t="n">
        <v>1</v>
      </c>
      <c r="Z2274" t="n">
        <v>10</v>
      </c>
    </row>
    <row r="2275">
      <c r="A2275" t="n">
        <v>24</v>
      </c>
      <c r="B2275" t="n">
        <v>55</v>
      </c>
      <c r="C2275" t="inlineStr">
        <is>
          <t xml:space="preserve">CONCLUIDO	</t>
        </is>
      </c>
      <c r="D2275" t="n">
        <v>10.9806</v>
      </c>
      <c r="E2275" t="n">
        <v>9.109999999999999</v>
      </c>
      <c r="F2275" t="n">
        <v>6.83</v>
      </c>
      <c r="G2275" t="n">
        <v>51.24</v>
      </c>
      <c r="H2275" t="n">
        <v>1</v>
      </c>
      <c r="I2275" t="n">
        <v>8</v>
      </c>
      <c r="J2275" t="n">
        <v>123.85</v>
      </c>
      <c r="K2275" t="n">
        <v>43.4</v>
      </c>
      <c r="L2275" t="n">
        <v>7</v>
      </c>
      <c r="M2275" t="n">
        <v>6</v>
      </c>
      <c r="N2275" t="n">
        <v>18.45</v>
      </c>
      <c r="O2275" t="n">
        <v>15508.69</v>
      </c>
      <c r="P2275" t="n">
        <v>59.83</v>
      </c>
      <c r="Q2275" t="n">
        <v>204.14</v>
      </c>
      <c r="R2275" t="n">
        <v>26.09</v>
      </c>
      <c r="S2275" t="n">
        <v>17.37</v>
      </c>
      <c r="T2275" t="n">
        <v>2248.42</v>
      </c>
      <c r="U2275" t="n">
        <v>0.67</v>
      </c>
      <c r="V2275" t="n">
        <v>0.75</v>
      </c>
      <c r="W2275" t="n">
        <v>1.15</v>
      </c>
      <c r="X2275" t="n">
        <v>0.14</v>
      </c>
      <c r="Y2275" t="n">
        <v>1</v>
      </c>
      <c r="Z2275" t="n">
        <v>10</v>
      </c>
    </row>
    <row r="2276">
      <c r="A2276" t="n">
        <v>25</v>
      </c>
      <c r="B2276" t="n">
        <v>55</v>
      </c>
      <c r="C2276" t="inlineStr">
        <is>
          <t xml:space="preserve">CONCLUIDO	</t>
        </is>
      </c>
      <c r="D2276" t="n">
        <v>11.0416</v>
      </c>
      <c r="E2276" t="n">
        <v>9.06</v>
      </c>
      <c r="F2276" t="n">
        <v>6.81</v>
      </c>
      <c r="G2276" t="n">
        <v>58.33</v>
      </c>
      <c r="H2276" t="n">
        <v>1.03</v>
      </c>
      <c r="I2276" t="n">
        <v>7</v>
      </c>
      <c r="J2276" t="n">
        <v>124.18</v>
      </c>
      <c r="K2276" t="n">
        <v>43.4</v>
      </c>
      <c r="L2276" t="n">
        <v>7.25</v>
      </c>
      <c r="M2276" t="n">
        <v>5</v>
      </c>
      <c r="N2276" t="n">
        <v>18.53</v>
      </c>
      <c r="O2276" t="n">
        <v>15549.15</v>
      </c>
      <c r="P2276" t="n">
        <v>59.44</v>
      </c>
      <c r="Q2276" t="n">
        <v>204.16</v>
      </c>
      <c r="R2276" t="n">
        <v>25.39</v>
      </c>
      <c r="S2276" t="n">
        <v>17.37</v>
      </c>
      <c r="T2276" t="n">
        <v>1903.13</v>
      </c>
      <c r="U2276" t="n">
        <v>0.68</v>
      </c>
      <c r="V2276" t="n">
        <v>0.75</v>
      </c>
      <c r="W2276" t="n">
        <v>1.15</v>
      </c>
      <c r="X2276" t="n">
        <v>0.11</v>
      </c>
      <c r="Y2276" t="n">
        <v>1</v>
      </c>
      <c r="Z2276" t="n">
        <v>10</v>
      </c>
    </row>
    <row r="2277">
      <c r="A2277" t="n">
        <v>26</v>
      </c>
      <c r="B2277" t="n">
        <v>55</v>
      </c>
      <c r="C2277" t="inlineStr">
        <is>
          <t xml:space="preserve">CONCLUIDO	</t>
        </is>
      </c>
      <c r="D2277" t="n">
        <v>11.0308</v>
      </c>
      <c r="E2277" t="n">
        <v>9.07</v>
      </c>
      <c r="F2277" t="n">
        <v>6.81</v>
      </c>
      <c r="G2277" t="n">
        <v>58.41</v>
      </c>
      <c r="H2277" t="n">
        <v>1.06</v>
      </c>
      <c r="I2277" t="n">
        <v>7</v>
      </c>
      <c r="J2277" t="n">
        <v>124.51</v>
      </c>
      <c r="K2277" t="n">
        <v>43.4</v>
      </c>
      <c r="L2277" t="n">
        <v>7.5</v>
      </c>
      <c r="M2277" t="n">
        <v>5</v>
      </c>
      <c r="N2277" t="n">
        <v>18.61</v>
      </c>
      <c r="O2277" t="n">
        <v>15589.63</v>
      </c>
      <c r="P2277" t="n">
        <v>59.49</v>
      </c>
      <c r="Q2277" t="n">
        <v>204.14</v>
      </c>
      <c r="R2277" t="n">
        <v>25.65</v>
      </c>
      <c r="S2277" t="n">
        <v>17.37</v>
      </c>
      <c r="T2277" t="n">
        <v>2033.97</v>
      </c>
      <c r="U2277" t="n">
        <v>0.68</v>
      </c>
      <c r="V2277" t="n">
        <v>0.75</v>
      </c>
      <c r="W2277" t="n">
        <v>1.15</v>
      </c>
      <c r="X2277" t="n">
        <v>0.12</v>
      </c>
      <c r="Y2277" t="n">
        <v>1</v>
      </c>
      <c r="Z2277" t="n">
        <v>10</v>
      </c>
    </row>
    <row r="2278">
      <c r="A2278" t="n">
        <v>27</v>
      </c>
      <c r="B2278" t="n">
        <v>55</v>
      </c>
      <c r="C2278" t="inlineStr">
        <is>
          <t xml:space="preserve">CONCLUIDO	</t>
        </is>
      </c>
      <c r="D2278" t="n">
        <v>11.0311</v>
      </c>
      <c r="E2278" t="n">
        <v>9.07</v>
      </c>
      <c r="F2278" t="n">
        <v>6.81</v>
      </c>
      <c r="G2278" t="n">
        <v>58.4</v>
      </c>
      <c r="H2278" t="n">
        <v>1.1</v>
      </c>
      <c r="I2278" t="n">
        <v>7</v>
      </c>
      <c r="J2278" t="n">
        <v>124.83</v>
      </c>
      <c r="K2278" t="n">
        <v>43.4</v>
      </c>
      <c r="L2278" t="n">
        <v>7.75</v>
      </c>
      <c r="M2278" t="n">
        <v>5</v>
      </c>
      <c r="N2278" t="n">
        <v>18.68</v>
      </c>
      <c r="O2278" t="n">
        <v>15630.14</v>
      </c>
      <c r="P2278" t="n">
        <v>59.1</v>
      </c>
      <c r="Q2278" t="n">
        <v>204.14</v>
      </c>
      <c r="R2278" t="n">
        <v>25.62</v>
      </c>
      <c r="S2278" t="n">
        <v>17.37</v>
      </c>
      <c r="T2278" t="n">
        <v>2018.35</v>
      </c>
      <c r="U2278" t="n">
        <v>0.68</v>
      </c>
      <c r="V2278" t="n">
        <v>0.75</v>
      </c>
      <c r="W2278" t="n">
        <v>1.15</v>
      </c>
      <c r="X2278" t="n">
        <v>0.12</v>
      </c>
      <c r="Y2278" t="n">
        <v>1</v>
      </c>
      <c r="Z2278" t="n">
        <v>10</v>
      </c>
    </row>
    <row r="2279">
      <c r="A2279" t="n">
        <v>28</v>
      </c>
      <c r="B2279" t="n">
        <v>55</v>
      </c>
      <c r="C2279" t="inlineStr">
        <is>
          <t xml:space="preserve">CONCLUIDO	</t>
        </is>
      </c>
      <c r="D2279" t="n">
        <v>11.0223</v>
      </c>
      <c r="E2279" t="n">
        <v>9.07</v>
      </c>
      <c r="F2279" t="n">
        <v>6.82</v>
      </c>
      <c r="G2279" t="n">
        <v>58.47</v>
      </c>
      <c r="H2279" t="n">
        <v>1.13</v>
      </c>
      <c r="I2279" t="n">
        <v>7</v>
      </c>
      <c r="J2279" t="n">
        <v>125.16</v>
      </c>
      <c r="K2279" t="n">
        <v>43.4</v>
      </c>
      <c r="L2279" t="n">
        <v>8</v>
      </c>
      <c r="M2279" t="n">
        <v>5</v>
      </c>
      <c r="N2279" t="n">
        <v>18.76</v>
      </c>
      <c r="O2279" t="n">
        <v>15670.68</v>
      </c>
      <c r="P2279" t="n">
        <v>58.57</v>
      </c>
      <c r="Q2279" t="n">
        <v>204.14</v>
      </c>
      <c r="R2279" t="n">
        <v>25.87</v>
      </c>
      <c r="S2279" t="n">
        <v>17.37</v>
      </c>
      <c r="T2279" t="n">
        <v>2141.18</v>
      </c>
      <c r="U2279" t="n">
        <v>0.67</v>
      </c>
      <c r="V2279" t="n">
        <v>0.75</v>
      </c>
      <c r="W2279" t="n">
        <v>1.15</v>
      </c>
      <c r="X2279" t="n">
        <v>0.13</v>
      </c>
      <c r="Y2279" t="n">
        <v>1</v>
      </c>
      <c r="Z2279" t="n">
        <v>10</v>
      </c>
    </row>
    <row r="2280">
      <c r="A2280" t="n">
        <v>29</v>
      </c>
      <c r="B2280" t="n">
        <v>55</v>
      </c>
      <c r="C2280" t="inlineStr">
        <is>
          <t xml:space="preserve">CONCLUIDO	</t>
        </is>
      </c>
      <c r="D2280" t="n">
        <v>11.096</v>
      </c>
      <c r="E2280" t="n">
        <v>9.01</v>
      </c>
      <c r="F2280" t="n">
        <v>6.78</v>
      </c>
      <c r="G2280" t="n">
        <v>67.84999999999999</v>
      </c>
      <c r="H2280" t="n">
        <v>1.16</v>
      </c>
      <c r="I2280" t="n">
        <v>6</v>
      </c>
      <c r="J2280" t="n">
        <v>125.49</v>
      </c>
      <c r="K2280" t="n">
        <v>43.4</v>
      </c>
      <c r="L2280" t="n">
        <v>8.25</v>
      </c>
      <c r="M2280" t="n">
        <v>4</v>
      </c>
      <c r="N2280" t="n">
        <v>18.84</v>
      </c>
      <c r="O2280" t="n">
        <v>15711.24</v>
      </c>
      <c r="P2280" t="n">
        <v>57.56</v>
      </c>
      <c r="Q2280" t="n">
        <v>204.15</v>
      </c>
      <c r="R2280" t="n">
        <v>24.79</v>
      </c>
      <c r="S2280" t="n">
        <v>17.37</v>
      </c>
      <c r="T2280" t="n">
        <v>1608.19</v>
      </c>
      <c r="U2280" t="n">
        <v>0.7</v>
      </c>
      <c r="V2280" t="n">
        <v>0.75</v>
      </c>
      <c r="W2280" t="n">
        <v>1.14</v>
      </c>
      <c r="X2280" t="n">
        <v>0.09</v>
      </c>
      <c r="Y2280" t="n">
        <v>1</v>
      </c>
      <c r="Z2280" t="n">
        <v>10</v>
      </c>
    </row>
    <row r="2281">
      <c r="A2281" t="n">
        <v>30</v>
      </c>
      <c r="B2281" t="n">
        <v>55</v>
      </c>
      <c r="C2281" t="inlineStr">
        <is>
          <t xml:space="preserve">CONCLUIDO	</t>
        </is>
      </c>
      <c r="D2281" t="n">
        <v>11.094</v>
      </c>
      <c r="E2281" t="n">
        <v>9.01</v>
      </c>
      <c r="F2281" t="n">
        <v>6.79</v>
      </c>
      <c r="G2281" t="n">
        <v>67.86</v>
      </c>
      <c r="H2281" t="n">
        <v>1.19</v>
      </c>
      <c r="I2281" t="n">
        <v>6</v>
      </c>
      <c r="J2281" t="n">
        <v>125.82</v>
      </c>
      <c r="K2281" t="n">
        <v>43.4</v>
      </c>
      <c r="L2281" t="n">
        <v>8.5</v>
      </c>
      <c r="M2281" t="n">
        <v>4</v>
      </c>
      <c r="N2281" t="n">
        <v>18.92</v>
      </c>
      <c r="O2281" t="n">
        <v>15751.84</v>
      </c>
      <c r="P2281" t="n">
        <v>57.43</v>
      </c>
      <c r="Q2281" t="n">
        <v>204.14</v>
      </c>
      <c r="R2281" t="n">
        <v>24.79</v>
      </c>
      <c r="S2281" t="n">
        <v>17.37</v>
      </c>
      <c r="T2281" t="n">
        <v>1607.38</v>
      </c>
      <c r="U2281" t="n">
        <v>0.7</v>
      </c>
      <c r="V2281" t="n">
        <v>0.75</v>
      </c>
      <c r="W2281" t="n">
        <v>1.15</v>
      </c>
      <c r="X2281" t="n">
        <v>0.1</v>
      </c>
      <c r="Y2281" t="n">
        <v>1</v>
      </c>
      <c r="Z2281" t="n">
        <v>10</v>
      </c>
    </row>
    <row r="2282">
      <c r="A2282" t="n">
        <v>31</v>
      </c>
      <c r="B2282" t="n">
        <v>55</v>
      </c>
      <c r="C2282" t="inlineStr">
        <is>
          <t xml:space="preserve">CONCLUIDO	</t>
        </is>
      </c>
      <c r="D2282" t="n">
        <v>11.094</v>
      </c>
      <c r="E2282" t="n">
        <v>9.01</v>
      </c>
      <c r="F2282" t="n">
        <v>6.79</v>
      </c>
      <c r="G2282" t="n">
        <v>67.86</v>
      </c>
      <c r="H2282" t="n">
        <v>1.22</v>
      </c>
      <c r="I2282" t="n">
        <v>6</v>
      </c>
      <c r="J2282" t="n">
        <v>126.15</v>
      </c>
      <c r="K2282" t="n">
        <v>43.4</v>
      </c>
      <c r="L2282" t="n">
        <v>8.75</v>
      </c>
      <c r="M2282" t="n">
        <v>4</v>
      </c>
      <c r="N2282" t="n">
        <v>19</v>
      </c>
      <c r="O2282" t="n">
        <v>15792.46</v>
      </c>
      <c r="P2282" t="n">
        <v>57.43</v>
      </c>
      <c r="Q2282" t="n">
        <v>204.14</v>
      </c>
      <c r="R2282" t="n">
        <v>24.91</v>
      </c>
      <c r="S2282" t="n">
        <v>17.37</v>
      </c>
      <c r="T2282" t="n">
        <v>1666.53</v>
      </c>
      <c r="U2282" t="n">
        <v>0.7</v>
      </c>
      <c r="V2282" t="n">
        <v>0.75</v>
      </c>
      <c r="W2282" t="n">
        <v>1.14</v>
      </c>
      <c r="X2282" t="n">
        <v>0.1</v>
      </c>
      <c r="Y2282" t="n">
        <v>1</v>
      </c>
      <c r="Z2282" t="n">
        <v>10</v>
      </c>
    </row>
    <row r="2283">
      <c r="A2283" t="n">
        <v>32</v>
      </c>
      <c r="B2283" t="n">
        <v>55</v>
      </c>
      <c r="C2283" t="inlineStr">
        <is>
          <t xml:space="preserve">CONCLUIDO	</t>
        </is>
      </c>
      <c r="D2283" t="n">
        <v>11.0943</v>
      </c>
      <c r="E2283" t="n">
        <v>9.01</v>
      </c>
      <c r="F2283" t="n">
        <v>6.79</v>
      </c>
      <c r="G2283" t="n">
        <v>67.86</v>
      </c>
      <c r="H2283" t="n">
        <v>1.26</v>
      </c>
      <c r="I2283" t="n">
        <v>6</v>
      </c>
      <c r="J2283" t="n">
        <v>126.48</v>
      </c>
      <c r="K2283" t="n">
        <v>43.4</v>
      </c>
      <c r="L2283" t="n">
        <v>9</v>
      </c>
      <c r="M2283" t="n">
        <v>4</v>
      </c>
      <c r="N2283" t="n">
        <v>19.08</v>
      </c>
      <c r="O2283" t="n">
        <v>15833.12</v>
      </c>
      <c r="P2283" t="n">
        <v>56.84</v>
      </c>
      <c r="Q2283" t="n">
        <v>204.14</v>
      </c>
      <c r="R2283" t="n">
        <v>24.75</v>
      </c>
      <c r="S2283" t="n">
        <v>17.37</v>
      </c>
      <c r="T2283" t="n">
        <v>1589.28</v>
      </c>
      <c r="U2283" t="n">
        <v>0.7</v>
      </c>
      <c r="V2283" t="n">
        <v>0.75</v>
      </c>
      <c r="W2283" t="n">
        <v>1.15</v>
      </c>
      <c r="X2283" t="n">
        <v>0.1</v>
      </c>
      <c r="Y2283" t="n">
        <v>1</v>
      </c>
      <c r="Z2283" t="n">
        <v>10</v>
      </c>
    </row>
    <row r="2284">
      <c r="A2284" t="n">
        <v>33</v>
      </c>
      <c r="B2284" t="n">
        <v>55</v>
      </c>
      <c r="C2284" t="inlineStr">
        <is>
          <t xml:space="preserve">CONCLUIDO	</t>
        </is>
      </c>
      <c r="D2284" t="n">
        <v>11.0878</v>
      </c>
      <c r="E2284" t="n">
        <v>9.02</v>
      </c>
      <c r="F2284" t="n">
        <v>6.79</v>
      </c>
      <c r="G2284" t="n">
        <v>67.91</v>
      </c>
      <c r="H2284" t="n">
        <v>1.29</v>
      </c>
      <c r="I2284" t="n">
        <v>6</v>
      </c>
      <c r="J2284" t="n">
        <v>126.81</v>
      </c>
      <c r="K2284" t="n">
        <v>43.4</v>
      </c>
      <c r="L2284" t="n">
        <v>9.25</v>
      </c>
      <c r="M2284" t="n">
        <v>4</v>
      </c>
      <c r="N2284" t="n">
        <v>19.16</v>
      </c>
      <c r="O2284" t="n">
        <v>15873.8</v>
      </c>
      <c r="P2284" t="n">
        <v>56.44</v>
      </c>
      <c r="Q2284" t="n">
        <v>204.15</v>
      </c>
      <c r="R2284" t="n">
        <v>24.97</v>
      </c>
      <c r="S2284" t="n">
        <v>17.37</v>
      </c>
      <c r="T2284" t="n">
        <v>1699.19</v>
      </c>
      <c r="U2284" t="n">
        <v>0.7</v>
      </c>
      <c r="V2284" t="n">
        <v>0.75</v>
      </c>
      <c r="W2284" t="n">
        <v>1.15</v>
      </c>
      <c r="X2284" t="n">
        <v>0.1</v>
      </c>
      <c r="Y2284" t="n">
        <v>1</v>
      </c>
      <c r="Z2284" t="n">
        <v>10</v>
      </c>
    </row>
    <row r="2285">
      <c r="A2285" t="n">
        <v>34</v>
      </c>
      <c r="B2285" t="n">
        <v>55</v>
      </c>
      <c r="C2285" t="inlineStr">
        <is>
          <t xml:space="preserve">CONCLUIDO	</t>
        </is>
      </c>
      <c r="D2285" t="n">
        <v>11.0906</v>
      </c>
      <c r="E2285" t="n">
        <v>9.02</v>
      </c>
      <c r="F2285" t="n">
        <v>6.79</v>
      </c>
      <c r="G2285" t="n">
        <v>67.89</v>
      </c>
      <c r="H2285" t="n">
        <v>1.32</v>
      </c>
      <c r="I2285" t="n">
        <v>6</v>
      </c>
      <c r="J2285" t="n">
        <v>127.14</v>
      </c>
      <c r="K2285" t="n">
        <v>43.4</v>
      </c>
      <c r="L2285" t="n">
        <v>9.5</v>
      </c>
      <c r="M2285" t="n">
        <v>3</v>
      </c>
      <c r="N2285" t="n">
        <v>19.24</v>
      </c>
      <c r="O2285" t="n">
        <v>15914.51</v>
      </c>
      <c r="P2285" t="n">
        <v>56.17</v>
      </c>
      <c r="Q2285" t="n">
        <v>204.14</v>
      </c>
      <c r="R2285" t="n">
        <v>24.87</v>
      </c>
      <c r="S2285" t="n">
        <v>17.37</v>
      </c>
      <c r="T2285" t="n">
        <v>1649.01</v>
      </c>
      <c r="U2285" t="n">
        <v>0.7</v>
      </c>
      <c r="V2285" t="n">
        <v>0.75</v>
      </c>
      <c r="W2285" t="n">
        <v>1.15</v>
      </c>
      <c r="X2285" t="n">
        <v>0.1</v>
      </c>
      <c r="Y2285" t="n">
        <v>1</v>
      </c>
      <c r="Z2285" t="n">
        <v>10</v>
      </c>
    </row>
    <row r="2286">
      <c r="A2286" t="n">
        <v>35</v>
      </c>
      <c r="B2286" t="n">
        <v>55</v>
      </c>
      <c r="C2286" t="inlineStr">
        <is>
          <t xml:space="preserve">CONCLUIDO	</t>
        </is>
      </c>
      <c r="D2286" t="n">
        <v>11.0943</v>
      </c>
      <c r="E2286" t="n">
        <v>9.01</v>
      </c>
      <c r="F2286" t="n">
        <v>6.79</v>
      </c>
      <c r="G2286" t="n">
        <v>67.86</v>
      </c>
      <c r="H2286" t="n">
        <v>1.35</v>
      </c>
      <c r="I2286" t="n">
        <v>6</v>
      </c>
      <c r="J2286" t="n">
        <v>127.47</v>
      </c>
      <c r="K2286" t="n">
        <v>43.4</v>
      </c>
      <c r="L2286" t="n">
        <v>9.75</v>
      </c>
      <c r="M2286" t="n">
        <v>3</v>
      </c>
      <c r="N2286" t="n">
        <v>19.32</v>
      </c>
      <c r="O2286" t="n">
        <v>15955.25</v>
      </c>
      <c r="P2286" t="n">
        <v>55.72</v>
      </c>
      <c r="Q2286" t="n">
        <v>204.21</v>
      </c>
      <c r="R2286" t="n">
        <v>24.76</v>
      </c>
      <c r="S2286" t="n">
        <v>17.37</v>
      </c>
      <c r="T2286" t="n">
        <v>1593.57</v>
      </c>
      <c r="U2286" t="n">
        <v>0.7</v>
      </c>
      <c r="V2286" t="n">
        <v>0.75</v>
      </c>
      <c r="W2286" t="n">
        <v>1.15</v>
      </c>
      <c r="X2286" t="n">
        <v>0.09</v>
      </c>
      <c r="Y2286" t="n">
        <v>1</v>
      </c>
      <c r="Z2286" t="n">
        <v>10</v>
      </c>
    </row>
    <row r="2287">
      <c r="A2287" t="n">
        <v>36</v>
      </c>
      <c r="B2287" t="n">
        <v>55</v>
      </c>
      <c r="C2287" t="inlineStr">
        <is>
          <t xml:space="preserve">CONCLUIDO	</t>
        </is>
      </c>
      <c r="D2287" t="n">
        <v>11.1393</v>
      </c>
      <c r="E2287" t="n">
        <v>8.98</v>
      </c>
      <c r="F2287" t="n">
        <v>6.77</v>
      </c>
      <c r="G2287" t="n">
        <v>81.28</v>
      </c>
      <c r="H2287" t="n">
        <v>1.38</v>
      </c>
      <c r="I2287" t="n">
        <v>5</v>
      </c>
      <c r="J2287" t="n">
        <v>127.8</v>
      </c>
      <c r="K2287" t="n">
        <v>43.4</v>
      </c>
      <c r="L2287" t="n">
        <v>10</v>
      </c>
      <c r="M2287" t="n">
        <v>2</v>
      </c>
      <c r="N2287" t="n">
        <v>19.4</v>
      </c>
      <c r="O2287" t="n">
        <v>15996.02</v>
      </c>
      <c r="P2287" t="n">
        <v>54.86</v>
      </c>
      <c r="Q2287" t="n">
        <v>204.14</v>
      </c>
      <c r="R2287" t="n">
        <v>24.37</v>
      </c>
      <c r="S2287" t="n">
        <v>17.37</v>
      </c>
      <c r="T2287" t="n">
        <v>1402.75</v>
      </c>
      <c r="U2287" t="n">
        <v>0.71</v>
      </c>
      <c r="V2287" t="n">
        <v>0.75</v>
      </c>
      <c r="W2287" t="n">
        <v>1.15</v>
      </c>
      <c r="X2287" t="n">
        <v>0.08</v>
      </c>
      <c r="Y2287" t="n">
        <v>1</v>
      </c>
      <c r="Z2287" t="n">
        <v>10</v>
      </c>
    </row>
    <row r="2288">
      <c r="A2288" t="n">
        <v>37</v>
      </c>
      <c r="B2288" t="n">
        <v>55</v>
      </c>
      <c r="C2288" t="inlineStr">
        <is>
          <t xml:space="preserve">CONCLUIDO	</t>
        </is>
      </c>
      <c r="D2288" t="n">
        <v>11.1441</v>
      </c>
      <c r="E2288" t="n">
        <v>8.970000000000001</v>
      </c>
      <c r="F2288" t="n">
        <v>6.77</v>
      </c>
      <c r="G2288" t="n">
        <v>81.23999999999999</v>
      </c>
      <c r="H2288" t="n">
        <v>1.41</v>
      </c>
      <c r="I2288" t="n">
        <v>5</v>
      </c>
      <c r="J2288" t="n">
        <v>128.13</v>
      </c>
      <c r="K2288" t="n">
        <v>43.4</v>
      </c>
      <c r="L2288" t="n">
        <v>10.25</v>
      </c>
      <c r="M2288" t="n">
        <v>1</v>
      </c>
      <c r="N2288" t="n">
        <v>19.48</v>
      </c>
      <c r="O2288" t="n">
        <v>16036.82</v>
      </c>
      <c r="P2288" t="n">
        <v>54.91</v>
      </c>
      <c r="Q2288" t="n">
        <v>204.14</v>
      </c>
      <c r="R2288" t="n">
        <v>24.26</v>
      </c>
      <c r="S2288" t="n">
        <v>17.37</v>
      </c>
      <c r="T2288" t="n">
        <v>1346.69</v>
      </c>
      <c r="U2288" t="n">
        <v>0.72</v>
      </c>
      <c r="V2288" t="n">
        <v>0.75</v>
      </c>
      <c r="W2288" t="n">
        <v>1.15</v>
      </c>
      <c r="X2288" t="n">
        <v>0.08</v>
      </c>
      <c r="Y2288" t="n">
        <v>1</v>
      </c>
      <c r="Z2288" t="n">
        <v>10</v>
      </c>
    </row>
    <row r="2289">
      <c r="A2289" t="n">
        <v>38</v>
      </c>
      <c r="B2289" t="n">
        <v>55</v>
      </c>
      <c r="C2289" t="inlineStr">
        <is>
          <t xml:space="preserve">CONCLUIDO	</t>
        </is>
      </c>
      <c r="D2289" t="n">
        <v>11.1403</v>
      </c>
      <c r="E2289" t="n">
        <v>8.98</v>
      </c>
      <c r="F2289" t="n">
        <v>6.77</v>
      </c>
      <c r="G2289" t="n">
        <v>81.27</v>
      </c>
      <c r="H2289" t="n">
        <v>1.44</v>
      </c>
      <c r="I2289" t="n">
        <v>5</v>
      </c>
      <c r="J2289" t="n">
        <v>128.46</v>
      </c>
      <c r="K2289" t="n">
        <v>43.4</v>
      </c>
      <c r="L2289" t="n">
        <v>10.5</v>
      </c>
      <c r="M2289" t="n">
        <v>1</v>
      </c>
      <c r="N2289" t="n">
        <v>19.56</v>
      </c>
      <c r="O2289" t="n">
        <v>16077.65</v>
      </c>
      <c r="P2289" t="n">
        <v>55.17</v>
      </c>
      <c r="Q2289" t="n">
        <v>204.14</v>
      </c>
      <c r="R2289" t="n">
        <v>24.37</v>
      </c>
      <c r="S2289" t="n">
        <v>17.37</v>
      </c>
      <c r="T2289" t="n">
        <v>1401.54</v>
      </c>
      <c r="U2289" t="n">
        <v>0.71</v>
      </c>
      <c r="V2289" t="n">
        <v>0.75</v>
      </c>
      <c r="W2289" t="n">
        <v>1.15</v>
      </c>
      <c r="X2289" t="n">
        <v>0.08</v>
      </c>
      <c r="Y2289" t="n">
        <v>1</v>
      </c>
      <c r="Z2289" t="n">
        <v>10</v>
      </c>
    </row>
    <row r="2290">
      <c r="A2290" t="n">
        <v>39</v>
      </c>
      <c r="B2290" t="n">
        <v>55</v>
      </c>
      <c r="C2290" t="inlineStr">
        <is>
          <t xml:space="preserve">CONCLUIDO	</t>
        </is>
      </c>
      <c r="D2290" t="n">
        <v>11.1376</v>
      </c>
      <c r="E2290" t="n">
        <v>8.98</v>
      </c>
      <c r="F2290" t="n">
        <v>6.78</v>
      </c>
      <c r="G2290" t="n">
        <v>81.3</v>
      </c>
      <c r="H2290" t="n">
        <v>1.47</v>
      </c>
      <c r="I2290" t="n">
        <v>5</v>
      </c>
      <c r="J2290" t="n">
        <v>128.79</v>
      </c>
      <c r="K2290" t="n">
        <v>43.4</v>
      </c>
      <c r="L2290" t="n">
        <v>10.75</v>
      </c>
      <c r="M2290" t="n">
        <v>0</v>
      </c>
      <c r="N2290" t="n">
        <v>19.64</v>
      </c>
      <c r="O2290" t="n">
        <v>16118.5</v>
      </c>
      <c r="P2290" t="n">
        <v>55.36</v>
      </c>
      <c r="Q2290" t="n">
        <v>204.14</v>
      </c>
      <c r="R2290" t="n">
        <v>24.35</v>
      </c>
      <c r="S2290" t="n">
        <v>17.37</v>
      </c>
      <c r="T2290" t="n">
        <v>1393.54</v>
      </c>
      <c r="U2290" t="n">
        <v>0.71</v>
      </c>
      <c r="V2290" t="n">
        <v>0.75</v>
      </c>
      <c r="W2290" t="n">
        <v>1.15</v>
      </c>
      <c r="X2290" t="n">
        <v>0.08</v>
      </c>
      <c r="Y2290" t="n">
        <v>1</v>
      </c>
      <c r="Z229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2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INDEX(resultados!$A$2:$ZZ$2290, 1, MATCH($B$1, resultados!$A$1:$ZZ$1, 0))</f>
        <v/>
      </c>
      <c r="B7">
        <f>INDEX(resultados!$A$2:$ZZ$2290, 1, MATCH($B$2, resultados!$A$1:$ZZ$1, 0))</f>
        <v/>
      </c>
      <c r="C7">
        <f>INDEX(resultados!$A$2:$ZZ$2290, 1, MATCH($B$3, resultados!$A$1:$ZZ$1, 0))</f>
        <v/>
      </c>
    </row>
    <row r="8">
      <c r="A8">
        <f>INDEX(resultados!$A$2:$ZZ$2290, 2, MATCH($B$1, resultados!$A$1:$ZZ$1, 0))</f>
        <v/>
      </c>
      <c r="B8">
        <f>INDEX(resultados!$A$2:$ZZ$2290, 2, MATCH($B$2, resultados!$A$1:$ZZ$1, 0))</f>
        <v/>
      </c>
      <c r="C8">
        <f>INDEX(resultados!$A$2:$ZZ$2290, 2, MATCH($B$3, resultados!$A$1:$ZZ$1, 0))</f>
        <v/>
      </c>
    </row>
    <row r="9">
      <c r="A9">
        <f>INDEX(resultados!$A$2:$ZZ$2290, 3, MATCH($B$1, resultados!$A$1:$ZZ$1, 0))</f>
        <v/>
      </c>
      <c r="B9">
        <f>INDEX(resultados!$A$2:$ZZ$2290, 3, MATCH($B$2, resultados!$A$1:$ZZ$1, 0))</f>
        <v/>
      </c>
      <c r="C9">
        <f>INDEX(resultados!$A$2:$ZZ$2290, 3, MATCH($B$3, resultados!$A$1:$ZZ$1, 0))</f>
        <v/>
      </c>
    </row>
    <row r="10">
      <c r="A10">
        <f>INDEX(resultados!$A$2:$ZZ$2290, 4, MATCH($B$1, resultados!$A$1:$ZZ$1, 0))</f>
        <v/>
      </c>
      <c r="B10">
        <f>INDEX(resultados!$A$2:$ZZ$2290, 4, MATCH($B$2, resultados!$A$1:$ZZ$1, 0))</f>
        <v/>
      </c>
      <c r="C10">
        <f>INDEX(resultados!$A$2:$ZZ$2290, 4, MATCH($B$3, resultados!$A$1:$ZZ$1, 0))</f>
        <v/>
      </c>
    </row>
    <row r="11">
      <c r="A11">
        <f>INDEX(resultados!$A$2:$ZZ$2290, 5, MATCH($B$1, resultados!$A$1:$ZZ$1, 0))</f>
        <v/>
      </c>
      <c r="B11">
        <f>INDEX(resultados!$A$2:$ZZ$2290, 5, MATCH($B$2, resultados!$A$1:$ZZ$1, 0))</f>
        <v/>
      </c>
      <c r="C11">
        <f>INDEX(resultados!$A$2:$ZZ$2290, 5, MATCH($B$3, resultados!$A$1:$ZZ$1, 0))</f>
        <v/>
      </c>
    </row>
    <row r="12">
      <c r="A12">
        <f>INDEX(resultados!$A$2:$ZZ$2290, 6, MATCH($B$1, resultados!$A$1:$ZZ$1, 0))</f>
        <v/>
      </c>
      <c r="B12">
        <f>INDEX(resultados!$A$2:$ZZ$2290, 6, MATCH($B$2, resultados!$A$1:$ZZ$1, 0))</f>
        <v/>
      </c>
      <c r="C12">
        <f>INDEX(resultados!$A$2:$ZZ$2290, 6, MATCH($B$3, resultados!$A$1:$ZZ$1, 0))</f>
        <v/>
      </c>
    </row>
    <row r="13">
      <c r="A13">
        <f>INDEX(resultados!$A$2:$ZZ$2290, 7, MATCH($B$1, resultados!$A$1:$ZZ$1, 0))</f>
        <v/>
      </c>
      <c r="B13">
        <f>INDEX(resultados!$A$2:$ZZ$2290, 7, MATCH($B$2, resultados!$A$1:$ZZ$1, 0))</f>
        <v/>
      </c>
      <c r="C13">
        <f>INDEX(resultados!$A$2:$ZZ$2290, 7, MATCH($B$3, resultados!$A$1:$ZZ$1, 0))</f>
        <v/>
      </c>
    </row>
    <row r="14">
      <c r="A14">
        <f>INDEX(resultados!$A$2:$ZZ$2290, 8, MATCH($B$1, resultados!$A$1:$ZZ$1, 0))</f>
        <v/>
      </c>
      <c r="B14">
        <f>INDEX(resultados!$A$2:$ZZ$2290, 8, MATCH($B$2, resultados!$A$1:$ZZ$1, 0))</f>
        <v/>
      </c>
      <c r="C14">
        <f>INDEX(resultados!$A$2:$ZZ$2290, 8, MATCH($B$3, resultados!$A$1:$ZZ$1, 0))</f>
        <v/>
      </c>
    </row>
    <row r="15">
      <c r="A15">
        <f>INDEX(resultados!$A$2:$ZZ$2290, 9, MATCH($B$1, resultados!$A$1:$ZZ$1, 0))</f>
        <v/>
      </c>
      <c r="B15">
        <f>INDEX(resultados!$A$2:$ZZ$2290, 9, MATCH($B$2, resultados!$A$1:$ZZ$1, 0))</f>
        <v/>
      </c>
      <c r="C15">
        <f>INDEX(resultados!$A$2:$ZZ$2290, 9, MATCH($B$3, resultados!$A$1:$ZZ$1, 0))</f>
        <v/>
      </c>
    </row>
    <row r="16">
      <c r="A16">
        <f>INDEX(resultados!$A$2:$ZZ$2290, 10, MATCH($B$1, resultados!$A$1:$ZZ$1, 0))</f>
        <v/>
      </c>
      <c r="B16">
        <f>INDEX(resultados!$A$2:$ZZ$2290, 10, MATCH($B$2, resultados!$A$1:$ZZ$1, 0))</f>
        <v/>
      </c>
      <c r="C16">
        <f>INDEX(resultados!$A$2:$ZZ$2290, 10, MATCH($B$3, resultados!$A$1:$ZZ$1, 0))</f>
        <v/>
      </c>
    </row>
    <row r="17">
      <c r="A17">
        <f>INDEX(resultados!$A$2:$ZZ$2290, 11, MATCH($B$1, resultados!$A$1:$ZZ$1, 0))</f>
        <v/>
      </c>
      <c r="B17">
        <f>INDEX(resultados!$A$2:$ZZ$2290, 11, MATCH($B$2, resultados!$A$1:$ZZ$1, 0))</f>
        <v/>
      </c>
      <c r="C17">
        <f>INDEX(resultados!$A$2:$ZZ$2290, 11, MATCH($B$3, resultados!$A$1:$ZZ$1, 0))</f>
        <v/>
      </c>
    </row>
    <row r="18">
      <c r="A18">
        <f>INDEX(resultados!$A$2:$ZZ$2290, 12, MATCH($B$1, resultados!$A$1:$ZZ$1, 0))</f>
        <v/>
      </c>
      <c r="B18">
        <f>INDEX(resultados!$A$2:$ZZ$2290, 12, MATCH($B$2, resultados!$A$1:$ZZ$1, 0))</f>
        <v/>
      </c>
      <c r="C18">
        <f>INDEX(resultados!$A$2:$ZZ$2290, 12, MATCH($B$3, resultados!$A$1:$ZZ$1, 0))</f>
        <v/>
      </c>
    </row>
    <row r="19">
      <c r="A19">
        <f>INDEX(resultados!$A$2:$ZZ$2290, 13, MATCH($B$1, resultados!$A$1:$ZZ$1, 0))</f>
        <v/>
      </c>
      <c r="B19">
        <f>INDEX(resultados!$A$2:$ZZ$2290, 13, MATCH($B$2, resultados!$A$1:$ZZ$1, 0))</f>
        <v/>
      </c>
      <c r="C19">
        <f>INDEX(resultados!$A$2:$ZZ$2290, 13, MATCH($B$3, resultados!$A$1:$ZZ$1, 0))</f>
        <v/>
      </c>
    </row>
    <row r="20">
      <c r="A20">
        <f>INDEX(resultados!$A$2:$ZZ$2290, 14, MATCH($B$1, resultados!$A$1:$ZZ$1, 0))</f>
        <v/>
      </c>
      <c r="B20">
        <f>INDEX(resultados!$A$2:$ZZ$2290, 14, MATCH($B$2, resultados!$A$1:$ZZ$1, 0))</f>
        <v/>
      </c>
      <c r="C20">
        <f>INDEX(resultados!$A$2:$ZZ$2290, 14, MATCH($B$3, resultados!$A$1:$ZZ$1, 0))</f>
        <v/>
      </c>
    </row>
    <row r="21">
      <c r="A21">
        <f>INDEX(resultados!$A$2:$ZZ$2290, 15, MATCH($B$1, resultados!$A$1:$ZZ$1, 0))</f>
        <v/>
      </c>
      <c r="B21">
        <f>INDEX(resultados!$A$2:$ZZ$2290, 15, MATCH($B$2, resultados!$A$1:$ZZ$1, 0))</f>
        <v/>
      </c>
      <c r="C21">
        <f>INDEX(resultados!$A$2:$ZZ$2290, 15, MATCH($B$3, resultados!$A$1:$ZZ$1, 0))</f>
        <v/>
      </c>
    </row>
    <row r="22">
      <c r="A22">
        <f>INDEX(resultados!$A$2:$ZZ$2290, 16, MATCH($B$1, resultados!$A$1:$ZZ$1, 0))</f>
        <v/>
      </c>
      <c r="B22">
        <f>INDEX(resultados!$A$2:$ZZ$2290, 16, MATCH($B$2, resultados!$A$1:$ZZ$1, 0))</f>
        <v/>
      </c>
      <c r="C22">
        <f>INDEX(resultados!$A$2:$ZZ$2290, 16, MATCH($B$3, resultados!$A$1:$ZZ$1, 0))</f>
        <v/>
      </c>
    </row>
    <row r="23">
      <c r="A23">
        <f>INDEX(resultados!$A$2:$ZZ$2290, 17, MATCH($B$1, resultados!$A$1:$ZZ$1, 0))</f>
        <v/>
      </c>
      <c r="B23">
        <f>INDEX(resultados!$A$2:$ZZ$2290, 17, MATCH($B$2, resultados!$A$1:$ZZ$1, 0))</f>
        <v/>
      </c>
      <c r="C23">
        <f>INDEX(resultados!$A$2:$ZZ$2290, 17, MATCH($B$3, resultados!$A$1:$ZZ$1, 0))</f>
        <v/>
      </c>
    </row>
    <row r="24">
      <c r="A24">
        <f>INDEX(resultados!$A$2:$ZZ$2290, 18, MATCH($B$1, resultados!$A$1:$ZZ$1, 0))</f>
        <v/>
      </c>
      <c r="B24">
        <f>INDEX(resultados!$A$2:$ZZ$2290, 18, MATCH($B$2, resultados!$A$1:$ZZ$1, 0))</f>
        <v/>
      </c>
      <c r="C24">
        <f>INDEX(resultados!$A$2:$ZZ$2290, 18, MATCH($B$3, resultados!$A$1:$ZZ$1, 0))</f>
        <v/>
      </c>
    </row>
    <row r="25">
      <c r="A25">
        <f>INDEX(resultados!$A$2:$ZZ$2290, 19, MATCH($B$1, resultados!$A$1:$ZZ$1, 0))</f>
        <v/>
      </c>
      <c r="B25">
        <f>INDEX(resultados!$A$2:$ZZ$2290, 19, MATCH($B$2, resultados!$A$1:$ZZ$1, 0))</f>
        <v/>
      </c>
      <c r="C25">
        <f>INDEX(resultados!$A$2:$ZZ$2290, 19, MATCH($B$3, resultados!$A$1:$ZZ$1, 0))</f>
        <v/>
      </c>
    </row>
    <row r="26">
      <c r="A26">
        <f>INDEX(resultados!$A$2:$ZZ$2290, 20, MATCH($B$1, resultados!$A$1:$ZZ$1, 0))</f>
        <v/>
      </c>
      <c r="B26">
        <f>INDEX(resultados!$A$2:$ZZ$2290, 20, MATCH($B$2, resultados!$A$1:$ZZ$1, 0))</f>
        <v/>
      </c>
      <c r="C26">
        <f>INDEX(resultados!$A$2:$ZZ$2290, 20, MATCH($B$3, resultados!$A$1:$ZZ$1, 0))</f>
        <v/>
      </c>
    </row>
    <row r="27">
      <c r="A27">
        <f>INDEX(resultados!$A$2:$ZZ$2290, 21, MATCH($B$1, resultados!$A$1:$ZZ$1, 0))</f>
        <v/>
      </c>
      <c r="B27">
        <f>INDEX(resultados!$A$2:$ZZ$2290, 21, MATCH($B$2, resultados!$A$1:$ZZ$1, 0))</f>
        <v/>
      </c>
      <c r="C27">
        <f>INDEX(resultados!$A$2:$ZZ$2290, 21, MATCH($B$3, resultados!$A$1:$ZZ$1, 0))</f>
        <v/>
      </c>
    </row>
    <row r="28">
      <c r="A28">
        <f>INDEX(resultados!$A$2:$ZZ$2290, 22, MATCH($B$1, resultados!$A$1:$ZZ$1, 0))</f>
        <v/>
      </c>
      <c r="B28">
        <f>INDEX(resultados!$A$2:$ZZ$2290, 22, MATCH($B$2, resultados!$A$1:$ZZ$1, 0))</f>
        <v/>
      </c>
      <c r="C28">
        <f>INDEX(resultados!$A$2:$ZZ$2290, 22, MATCH($B$3, resultados!$A$1:$ZZ$1, 0))</f>
        <v/>
      </c>
    </row>
    <row r="29">
      <c r="A29">
        <f>INDEX(resultados!$A$2:$ZZ$2290, 23, MATCH($B$1, resultados!$A$1:$ZZ$1, 0))</f>
        <v/>
      </c>
      <c r="B29">
        <f>INDEX(resultados!$A$2:$ZZ$2290, 23, MATCH($B$2, resultados!$A$1:$ZZ$1, 0))</f>
        <v/>
      </c>
      <c r="C29">
        <f>INDEX(resultados!$A$2:$ZZ$2290, 23, MATCH($B$3, resultados!$A$1:$ZZ$1, 0))</f>
        <v/>
      </c>
    </row>
    <row r="30">
      <c r="A30">
        <f>INDEX(resultados!$A$2:$ZZ$2290, 24, MATCH($B$1, resultados!$A$1:$ZZ$1, 0))</f>
        <v/>
      </c>
      <c r="B30">
        <f>INDEX(resultados!$A$2:$ZZ$2290, 24, MATCH($B$2, resultados!$A$1:$ZZ$1, 0))</f>
        <v/>
      </c>
      <c r="C30">
        <f>INDEX(resultados!$A$2:$ZZ$2290, 24, MATCH($B$3, resultados!$A$1:$ZZ$1, 0))</f>
        <v/>
      </c>
    </row>
    <row r="31">
      <c r="A31">
        <f>INDEX(resultados!$A$2:$ZZ$2290, 25, MATCH($B$1, resultados!$A$1:$ZZ$1, 0))</f>
        <v/>
      </c>
      <c r="B31">
        <f>INDEX(resultados!$A$2:$ZZ$2290, 25, MATCH($B$2, resultados!$A$1:$ZZ$1, 0))</f>
        <v/>
      </c>
      <c r="C31">
        <f>INDEX(resultados!$A$2:$ZZ$2290, 25, MATCH($B$3, resultados!$A$1:$ZZ$1, 0))</f>
        <v/>
      </c>
    </row>
    <row r="32">
      <c r="A32">
        <f>INDEX(resultados!$A$2:$ZZ$2290, 26, MATCH($B$1, resultados!$A$1:$ZZ$1, 0))</f>
        <v/>
      </c>
      <c r="B32">
        <f>INDEX(resultados!$A$2:$ZZ$2290, 26, MATCH($B$2, resultados!$A$1:$ZZ$1, 0))</f>
        <v/>
      </c>
      <c r="C32">
        <f>INDEX(resultados!$A$2:$ZZ$2290, 26, MATCH($B$3, resultados!$A$1:$ZZ$1, 0))</f>
        <v/>
      </c>
    </row>
    <row r="33">
      <c r="A33">
        <f>INDEX(resultados!$A$2:$ZZ$2290, 27, MATCH($B$1, resultados!$A$1:$ZZ$1, 0))</f>
        <v/>
      </c>
      <c r="B33">
        <f>INDEX(resultados!$A$2:$ZZ$2290, 27, MATCH($B$2, resultados!$A$1:$ZZ$1, 0))</f>
        <v/>
      </c>
      <c r="C33">
        <f>INDEX(resultados!$A$2:$ZZ$2290, 27, MATCH($B$3, resultados!$A$1:$ZZ$1, 0))</f>
        <v/>
      </c>
    </row>
    <row r="34">
      <c r="A34">
        <f>INDEX(resultados!$A$2:$ZZ$2290, 28, MATCH($B$1, resultados!$A$1:$ZZ$1, 0))</f>
        <v/>
      </c>
      <c r="B34">
        <f>INDEX(resultados!$A$2:$ZZ$2290, 28, MATCH($B$2, resultados!$A$1:$ZZ$1, 0))</f>
        <v/>
      </c>
      <c r="C34">
        <f>INDEX(resultados!$A$2:$ZZ$2290, 28, MATCH($B$3, resultados!$A$1:$ZZ$1, 0))</f>
        <v/>
      </c>
    </row>
    <row r="35">
      <c r="A35">
        <f>INDEX(resultados!$A$2:$ZZ$2290, 29, MATCH($B$1, resultados!$A$1:$ZZ$1, 0))</f>
        <v/>
      </c>
      <c r="B35">
        <f>INDEX(resultados!$A$2:$ZZ$2290, 29, MATCH($B$2, resultados!$A$1:$ZZ$1, 0))</f>
        <v/>
      </c>
      <c r="C35">
        <f>INDEX(resultados!$A$2:$ZZ$2290, 29, MATCH($B$3, resultados!$A$1:$ZZ$1, 0))</f>
        <v/>
      </c>
    </row>
    <row r="36">
      <c r="A36">
        <f>INDEX(resultados!$A$2:$ZZ$2290, 30, MATCH($B$1, resultados!$A$1:$ZZ$1, 0))</f>
        <v/>
      </c>
      <c r="B36">
        <f>INDEX(resultados!$A$2:$ZZ$2290, 30, MATCH($B$2, resultados!$A$1:$ZZ$1, 0))</f>
        <v/>
      </c>
      <c r="C36">
        <f>INDEX(resultados!$A$2:$ZZ$2290, 30, MATCH($B$3, resultados!$A$1:$ZZ$1, 0))</f>
        <v/>
      </c>
    </row>
    <row r="37">
      <c r="A37">
        <f>INDEX(resultados!$A$2:$ZZ$2290, 31, MATCH($B$1, resultados!$A$1:$ZZ$1, 0))</f>
        <v/>
      </c>
      <c r="B37">
        <f>INDEX(resultados!$A$2:$ZZ$2290, 31, MATCH($B$2, resultados!$A$1:$ZZ$1, 0))</f>
        <v/>
      </c>
      <c r="C37">
        <f>INDEX(resultados!$A$2:$ZZ$2290, 31, MATCH($B$3, resultados!$A$1:$ZZ$1, 0))</f>
        <v/>
      </c>
    </row>
    <row r="38">
      <c r="A38">
        <f>INDEX(resultados!$A$2:$ZZ$2290, 32, MATCH($B$1, resultados!$A$1:$ZZ$1, 0))</f>
        <v/>
      </c>
      <c r="B38">
        <f>INDEX(resultados!$A$2:$ZZ$2290, 32, MATCH($B$2, resultados!$A$1:$ZZ$1, 0))</f>
        <v/>
      </c>
      <c r="C38">
        <f>INDEX(resultados!$A$2:$ZZ$2290, 32, MATCH($B$3, resultados!$A$1:$ZZ$1, 0))</f>
        <v/>
      </c>
    </row>
    <row r="39">
      <c r="A39">
        <f>INDEX(resultados!$A$2:$ZZ$2290, 33, MATCH($B$1, resultados!$A$1:$ZZ$1, 0))</f>
        <v/>
      </c>
      <c r="B39">
        <f>INDEX(resultados!$A$2:$ZZ$2290, 33, MATCH($B$2, resultados!$A$1:$ZZ$1, 0))</f>
        <v/>
      </c>
      <c r="C39">
        <f>INDEX(resultados!$A$2:$ZZ$2290, 33, MATCH($B$3, resultados!$A$1:$ZZ$1, 0))</f>
        <v/>
      </c>
    </row>
    <row r="40">
      <c r="A40">
        <f>INDEX(resultados!$A$2:$ZZ$2290, 34, MATCH($B$1, resultados!$A$1:$ZZ$1, 0))</f>
        <v/>
      </c>
      <c r="B40">
        <f>INDEX(resultados!$A$2:$ZZ$2290, 34, MATCH($B$2, resultados!$A$1:$ZZ$1, 0))</f>
        <v/>
      </c>
      <c r="C40">
        <f>INDEX(resultados!$A$2:$ZZ$2290, 34, MATCH($B$3, resultados!$A$1:$ZZ$1, 0))</f>
        <v/>
      </c>
    </row>
    <row r="41">
      <c r="A41">
        <f>INDEX(resultados!$A$2:$ZZ$2290, 35, MATCH($B$1, resultados!$A$1:$ZZ$1, 0))</f>
        <v/>
      </c>
      <c r="B41">
        <f>INDEX(resultados!$A$2:$ZZ$2290, 35, MATCH($B$2, resultados!$A$1:$ZZ$1, 0))</f>
        <v/>
      </c>
      <c r="C41">
        <f>INDEX(resultados!$A$2:$ZZ$2290, 35, MATCH($B$3, resultados!$A$1:$ZZ$1, 0))</f>
        <v/>
      </c>
    </row>
    <row r="42">
      <c r="A42">
        <f>INDEX(resultados!$A$2:$ZZ$2290, 36, MATCH($B$1, resultados!$A$1:$ZZ$1, 0))</f>
        <v/>
      </c>
      <c r="B42">
        <f>INDEX(resultados!$A$2:$ZZ$2290, 36, MATCH($B$2, resultados!$A$1:$ZZ$1, 0))</f>
        <v/>
      </c>
      <c r="C42">
        <f>INDEX(resultados!$A$2:$ZZ$2290, 36, MATCH($B$3, resultados!$A$1:$ZZ$1, 0))</f>
        <v/>
      </c>
    </row>
    <row r="43">
      <c r="A43">
        <f>INDEX(resultados!$A$2:$ZZ$2290, 37, MATCH($B$1, resultados!$A$1:$ZZ$1, 0))</f>
        <v/>
      </c>
      <c r="B43">
        <f>INDEX(resultados!$A$2:$ZZ$2290, 37, MATCH($B$2, resultados!$A$1:$ZZ$1, 0))</f>
        <v/>
      </c>
      <c r="C43">
        <f>INDEX(resultados!$A$2:$ZZ$2290, 37, MATCH($B$3, resultados!$A$1:$ZZ$1, 0))</f>
        <v/>
      </c>
    </row>
    <row r="44">
      <c r="A44">
        <f>INDEX(resultados!$A$2:$ZZ$2290, 38, MATCH($B$1, resultados!$A$1:$ZZ$1, 0))</f>
        <v/>
      </c>
      <c r="B44">
        <f>INDEX(resultados!$A$2:$ZZ$2290, 38, MATCH($B$2, resultados!$A$1:$ZZ$1, 0))</f>
        <v/>
      </c>
      <c r="C44">
        <f>INDEX(resultados!$A$2:$ZZ$2290, 38, MATCH($B$3, resultados!$A$1:$ZZ$1, 0))</f>
        <v/>
      </c>
    </row>
    <row r="45">
      <c r="A45">
        <f>INDEX(resultados!$A$2:$ZZ$2290, 39, MATCH($B$1, resultados!$A$1:$ZZ$1, 0))</f>
        <v/>
      </c>
      <c r="B45">
        <f>INDEX(resultados!$A$2:$ZZ$2290, 39, MATCH($B$2, resultados!$A$1:$ZZ$1, 0))</f>
        <v/>
      </c>
      <c r="C45">
        <f>INDEX(resultados!$A$2:$ZZ$2290, 39, MATCH($B$3, resultados!$A$1:$ZZ$1, 0))</f>
        <v/>
      </c>
    </row>
    <row r="46">
      <c r="A46">
        <f>INDEX(resultados!$A$2:$ZZ$2290, 40, MATCH($B$1, resultados!$A$1:$ZZ$1, 0))</f>
        <v/>
      </c>
      <c r="B46">
        <f>INDEX(resultados!$A$2:$ZZ$2290, 40, MATCH($B$2, resultados!$A$1:$ZZ$1, 0))</f>
        <v/>
      </c>
      <c r="C46">
        <f>INDEX(resultados!$A$2:$ZZ$2290, 40, MATCH($B$3, resultados!$A$1:$ZZ$1, 0))</f>
        <v/>
      </c>
    </row>
    <row r="47">
      <c r="A47">
        <f>INDEX(resultados!$A$2:$ZZ$2290, 41, MATCH($B$1, resultados!$A$1:$ZZ$1, 0))</f>
        <v/>
      </c>
      <c r="B47">
        <f>INDEX(resultados!$A$2:$ZZ$2290, 41, MATCH($B$2, resultados!$A$1:$ZZ$1, 0))</f>
        <v/>
      </c>
      <c r="C47">
        <f>INDEX(resultados!$A$2:$ZZ$2290, 41, MATCH($B$3, resultados!$A$1:$ZZ$1, 0))</f>
        <v/>
      </c>
    </row>
    <row r="48">
      <c r="A48">
        <f>INDEX(resultados!$A$2:$ZZ$2290, 42, MATCH($B$1, resultados!$A$1:$ZZ$1, 0))</f>
        <v/>
      </c>
      <c r="B48">
        <f>INDEX(resultados!$A$2:$ZZ$2290, 42, MATCH($B$2, resultados!$A$1:$ZZ$1, 0))</f>
        <v/>
      </c>
      <c r="C48">
        <f>INDEX(resultados!$A$2:$ZZ$2290, 42, MATCH($B$3, resultados!$A$1:$ZZ$1, 0))</f>
        <v/>
      </c>
    </row>
    <row r="49">
      <c r="A49">
        <f>INDEX(resultados!$A$2:$ZZ$2290, 43, MATCH($B$1, resultados!$A$1:$ZZ$1, 0))</f>
        <v/>
      </c>
      <c r="B49">
        <f>INDEX(resultados!$A$2:$ZZ$2290, 43, MATCH($B$2, resultados!$A$1:$ZZ$1, 0))</f>
        <v/>
      </c>
      <c r="C49">
        <f>INDEX(resultados!$A$2:$ZZ$2290, 43, MATCH($B$3, resultados!$A$1:$ZZ$1, 0))</f>
        <v/>
      </c>
    </row>
    <row r="50">
      <c r="A50">
        <f>INDEX(resultados!$A$2:$ZZ$2290, 44, MATCH($B$1, resultados!$A$1:$ZZ$1, 0))</f>
        <v/>
      </c>
      <c r="B50">
        <f>INDEX(resultados!$A$2:$ZZ$2290, 44, MATCH($B$2, resultados!$A$1:$ZZ$1, 0))</f>
        <v/>
      </c>
      <c r="C50">
        <f>INDEX(resultados!$A$2:$ZZ$2290, 44, MATCH($B$3, resultados!$A$1:$ZZ$1, 0))</f>
        <v/>
      </c>
    </row>
    <row r="51">
      <c r="A51">
        <f>INDEX(resultados!$A$2:$ZZ$2290, 45, MATCH($B$1, resultados!$A$1:$ZZ$1, 0))</f>
        <v/>
      </c>
      <c r="B51">
        <f>INDEX(resultados!$A$2:$ZZ$2290, 45, MATCH($B$2, resultados!$A$1:$ZZ$1, 0))</f>
        <v/>
      </c>
      <c r="C51">
        <f>INDEX(resultados!$A$2:$ZZ$2290, 45, MATCH($B$3, resultados!$A$1:$ZZ$1, 0))</f>
        <v/>
      </c>
    </row>
    <row r="52">
      <c r="A52">
        <f>INDEX(resultados!$A$2:$ZZ$2290, 46, MATCH($B$1, resultados!$A$1:$ZZ$1, 0))</f>
        <v/>
      </c>
      <c r="B52">
        <f>INDEX(resultados!$A$2:$ZZ$2290, 46, MATCH($B$2, resultados!$A$1:$ZZ$1, 0))</f>
        <v/>
      </c>
      <c r="C52">
        <f>INDEX(resultados!$A$2:$ZZ$2290, 46, MATCH($B$3, resultados!$A$1:$ZZ$1, 0))</f>
        <v/>
      </c>
    </row>
    <row r="53">
      <c r="A53">
        <f>INDEX(resultados!$A$2:$ZZ$2290, 47, MATCH($B$1, resultados!$A$1:$ZZ$1, 0))</f>
        <v/>
      </c>
      <c r="B53">
        <f>INDEX(resultados!$A$2:$ZZ$2290, 47, MATCH($B$2, resultados!$A$1:$ZZ$1, 0))</f>
        <v/>
      </c>
      <c r="C53">
        <f>INDEX(resultados!$A$2:$ZZ$2290, 47, MATCH($B$3, resultados!$A$1:$ZZ$1, 0))</f>
        <v/>
      </c>
    </row>
    <row r="54">
      <c r="A54">
        <f>INDEX(resultados!$A$2:$ZZ$2290, 48, MATCH($B$1, resultados!$A$1:$ZZ$1, 0))</f>
        <v/>
      </c>
      <c r="B54">
        <f>INDEX(resultados!$A$2:$ZZ$2290, 48, MATCH($B$2, resultados!$A$1:$ZZ$1, 0))</f>
        <v/>
      </c>
      <c r="C54">
        <f>INDEX(resultados!$A$2:$ZZ$2290, 48, MATCH($B$3, resultados!$A$1:$ZZ$1, 0))</f>
        <v/>
      </c>
    </row>
    <row r="55">
      <c r="A55">
        <f>INDEX(resultados!$A$2:$ZZ$2290, 49, MATCH($B$1, resultados!$A$1:$ZZ$1, 0))</f>
        <v/>
      </c>
      <c r="B55">
        <f>INDEX(resultados!$A$2:$ZZ$2290, 49, MATCH($B$2, resultados!$A$1:$ZZ$1, 0))</f>
        <v/>
      </c>
      <c r="C55">
        <f>INDEX(resultados!$A$2:$ZZ$2290, 49, MATCH($B$3, resultados!$A$1:$ZZ$1, 0))</f>
        <v/>
      </c>
    </row>
    <row r="56">
      <c r="A56">
        <f>INDEX(resultados!$A$2:$ZZ$2290, 50, MATCH($B$1, resultados!$A$1:$ZZ$1, 0))</f>
        <v/>
      </c>
      <c r="B56">
        <f>INDEX(resultados!$A$2:$ZZ$2290, 50, MATCH($B$2, resultados!$A$1:$ZZ$1, 0))</f>
        <v/>
      </c>
      <c r="C56">
        <f>INDEX(resultados!$A$2:$ZZ$2290, 50, MATCH($B$3, resultados!$A$1:$ZZ$1, 0))</f>
        <v/>
      </c>
    </row>
    <row r="57">
      <c r="A57">
        <f>INDEX(resultados!$A$2:$ZZ$2290, 51, MATCH($B$1, resultados!$A$1:$ZZ$1, 0))</f>
        <v/>
      </c>
      <c r="B57">
        <f>INDEX(resultados!$A$2:$ZZ$2290, 51, MATCH($B$2, resultados!$A$1:$ZZ$1, 0))</f>
        <v/>
      </c>
      <c r="C57">
        <f>INDEX(resultados!$A$2:$ZZ$2290, 51, MATCH($B$3, resultados!$A$1:$ZZ$1, 0))</f>
        <v/>
      </c>
    </row>
    <row r="58">
      <c r="A58">
        <f>INDEX(resultados!$A$2:$ZZ$2290, 52, MATCH($B$1, resultados!$A$1:$ZZ$1, 0))</f>
        <v/>
      </c>
      <c r="B58">
        <f>INDEX(resultados!$A$2:$ZZ$2290, 52, MATCH($B$2, resultados!$A$1:$ZZ$1, 0))</f>
        <v/>
      </c>
      <c r="C58">
        <f>INDEX(resultados!$A$2:$ZZ$2290, 52, MATCH($B$3, resultados!$A$1:$ZZ$1, 0))</f>
        <v/>
      </c>
    </row>
    <row r="59">
      <c r="A59">
        <f>INDEX(resultados!$A$2:$ZZ$2290, 53, MATCH($B$1, resultados!$A$1:$ZZ$1, 0))</f>
        <v/>
      </c>
      <c r="B59">
        <f>INDEX(resultados!$A$2:$ZZ$2290, 53, MATCH($B$2, resultados!$A$1:$ZZ$1, 0))</f>
        <v/>
      </c>
      <c r="C59">
        <f>INDEX(resultados!$A$2:$ZZ$2290, 53, MATCH($B$3, resultados!$A$1:$ZZ$1, 0))</f>
        <v/>
      </c>
    </row>
    <row r="60">
      <c r="A60">
        <f>INDEX(resultados!$A$2:$ZZ$2290, 54, MATCH($B$1, resultados!$A$1:$ZZ$1, 0))</f>
        <v/>
      </c>
      <c r="B60">
        <f>INDEX(resultados!$A$2:$ZZ$2290, 54, MATCH($B$2, resultados!$A$1:$ZZ$1, 0))</f>
        <v/>
      </c>
      <c r="C60">
        <f>INDEX(resultados!$A$2:$ZZ$2290, 54, MATCH($B$3, resultados!$A$1:$ZZ$1, 0))</f>
        <v/>
      </c>
    </row>
    <row r="61">
      <c r="A61">
        <f>INDEX(resultados!$A$2:$ZZ$2290, 55, MATCH($B$1, resultados!$A$1:$ZZ$1, 0))</f>
        <v/>
      </c>
      <c r="B61">
        <f>INDEX(resultados!$A$2:$ZZ$2290, 55, MATCH($B$2, resultados!$A$1:$ZZ$1, 0))</f>
        <v/>
      </c>
      <c r="C61">
        <f>INDEX(resultados!$A$2:$ZZ$2290, 55, MATCH($B$3, resultados!$A$1:$ZZ$1, 0))</f>
        <v/>
      </c>
    </row>
    <row r="62">
      <c r="A62">
        <f>INDEX(resultados!$A$2:$ZZ$2290, 56, MATCH($B$1, resultados!$A$1:$ZZ$1, 0))</f>
        <v/>
      </c>
      <c r="B62">
        <f>INDEX(resultados!$A$2:$ZZ$2290, 56, MATCH($B$2, resultados!$A$1:$ZZ$1, 0))</f>
        <v/>
      </c>
      <c r="C62">
        <f>INDEX(resultados!$A$2:$ZZ$2290, 56, MATCH($B$3, resultados!$A$1:$ZZ$1, 0))</f>
        <v/>
      </c>
    </row>
    <row r="63">
      <c r="A63">
        <f>INDEX(resultados!$A$2:$ZZ$2290, 57, MATCH($B$1, resultados!$A$1:$ZZ$1, 0))</f>
        <v/>
      </c>
      <c r="B63">
        <f>INDEX(resultados!$A$2:$ZZ$2290, 57, MATCH($B$2, resultados!$A$1:$ZZ$1, 0))</f>
        <v/>
      </c>
      <c r="C63">
        <f>INDEX(resultados!$A$2:$ZZ$2290, 57, MATCH($B$3, resultados!$A$1:$ZZ$1, 0))</f>
        <v/>
      </c>
    </row>
    <row r="64">
      <c r="A64">
        <f>INDEX(resultados!$A$2:$ZZ$2290, 58, MATCH($B$1, resultados!$A$1:$ZZ$1, 0))</f>
        <v/>
      </c>
      <c r="B64">
        <f>INDEX(resultados!$A$2:$ZZ$2290, 58, MATCH($B$2, resultados!$A$1:$ZZ$1, 0))</f>
        <v/>
      </c>
      <c r="C64">
        <f>INDEX(resultados!$A$2:$ZZ$2290, 58, MATCH($B$3, resultados!$A$1:$ZZ$1, 0))</f>
        <v/>
      </c>
    </row>
    <row r="65">
      <c r="A65">
        <f>INDEX(resultados!$A$2:$ZZ$2290, 59, MATCH($B$1, resultados!$A$1:$ZZ$1, 0))</f>
        <v/>
      </c>
      <c r="B65">
        <f>INDEX(resultados!$A$2:$ZZ$2290, 59, MATCH($B$2, resultados!$A$1:$ZZ$1, 0))</f>
        <v/>
      </c>
      <c r="C65">
        <f>INDEX(resultados!$A$2:$ZZ$2290, 59, MATCH($B$3, resultados!$A$1:$ZZ$1, 0))</f>
        <v/>
      </c>
    </row>
    <row r="66">
      <c r="A66">
        <f>INDEX(resultados!$A$2:$ZZ$2290, 60, MATCH($B$1, resultados!$A$1:$ZZ$1, 0))</f>
        <v/>
      </c>
      <c r="B66">
        <f>INDEX(resultados!$A$2:$ZZ$2290, 60, MATCH($B$2, resultados!$A$1:$ZZ$1, 0))</f>
        <v/>
      </c>
      <c r="C66">
        <f>INDEX(resultados!$A$2:$ZZ$2290, 60, MATCH($B$3, resultados!$A$1:$ZZ$1, 0))</f>
        <v/>
      </c>
    </row>
    <row r="67">
      <c r="A67">
        <f>INDEX(resultados!$A$2:$ZZ$2290, 61, MATCH($B$1, resultados!$A$1:$ZZ$1, 0))</f>
        <v/>
      </c>
      <c r="B67">
        <f>INDEX(resultados!$A$2:$ZZ$2290, 61, MATCH($B$2, resultados!$A$1:$ZZ$1, 0))</f>
        <v/>
      </c>
      <c r="C67">
        <f>INDEX(resultados!$A$2:$ZZ$2290, 61, MATCH($B$3, resultados!$A$1:$ZZ$1, 0))</f>
        <v/>
      </c>
    </row>
    <row r="68">
      <c r="A68">
        <f>INDEX(resultados!$A$2:$ZZ$2290, 62, MATCH($B$1, resultados!$A$1:$ZZ$1, 0))</f>
        <v/>
      </c>
      <c r="B68">
        <f>INDEX(resultados!$A$2:$ZZ$2290, 62, MATCH($B$2, resultados!$A$1:$ZZ$1, 0))</f>
        <v/>
      </c>
      <c r="C68">
        <f>INDEX(resultados!$A$2:$ZZ$2290, 62, MATCH($B$3, resultados!$A$1:$ZZ$1, 0))</f>
        <v/>
      </c>
    </row>
    <row r="69">
      <c r="A69">
        <f>INDEX(resultados!$A$2:$ZZ$2290, 63, MATCH($B$1, resultados!$A$1:$ZZ$1, 0))</f>
        <v/>
      </c>
      <c r="B69">
        <f>INDEX(resultados!$A$2:$ZZ$2290, 63, MATCH($B$2, resultados!$A$1:$ZZ$1, 0))</f>
        <v/>
      </c>
      <c r="C69">
        <f>INDEX(resultados!$A$2:$ZZ$2290, 63, MATCH($B$3, resultados!$A$1:$ZZ$1, 0))</f>
        <v/>
      </c>
    </row>
    <row r="70">
      <c r="A70">
        <f>INDEX(resultados!$A$2:$ZZ$2290, 64, MATCH($B$1, resultados!$A$1:$ZZ$1, 0))</f>
        <v/>
      </c>
      <c r="B70">
        <f>INDEX(resultados!$A$2:$ZZ$2290, 64, MATCH($B$2, resultados!$A$1:$ZZ$1, 0))</f>
        <v/>
      </c>
      <c r="C70">
        <f>INDEX(resultados!$A$2:$ZZ$2290, 64, MATCH($B$3, resultados!$A$1:$ZZ$1, 0))</f>
        <v/>
      </c>
    </row>
    <row r="71">
      <c r="A71">
        <f>INDEX(resultados!$A$2:$ZZ$2290, 65, MATCH($B$1, resultados!$A$1:$ZZ$1, 0))</f>
        <v/>
      </c>
      <c r="B71">
        <f>INDEX(resultados!$A$2:$ZZ$2290, 65, MATCH($B$2, resultados!$A$1:$ZZ$1, 0))</f>
        <v/>
      </c>
      <c r="C71">
        <f>INDEX(resultados!$A$2:$ZZ$2290, 65, MATCH($B$3, resultados!$A$1:$ZZ$1, 0))</f>
        <v/>
      </c>
    </row>
    <row r="72">
      <c r="A72">
        <f>INDEX(resultados!$A$2:$ZZ$2290, 66, MATCH($B$1, resultados!$A$1:$ZZ$1, 0))</f>
        <v/>
      </c>
      <c r="B72">
        <f>INDEX(resultados!$A$2:$ZZ$2290, 66, MATCH($B$2, resultados!$A$1:$ZZ$1, 0))</f>
        <v/>
      </c>
      <c r="C72">
        <f>INDEX(resultados!$A$2:$ZZ$2290, 66, MATCH($B$3, resultados!$A$1:$ZZ$1, 0))</f>
        <v/>
      </c>
    </row>
    <row r="73">
      <c r="A73">
        <f>INDEX(resultados!$A$2:$ZZ$2290, 67, MATCH($B$1, resultados!$A$1:$ZZ$1, 0))</f>
        <v/>
      </c>
      <c r="B73">
        <f>INDEX(resultados!$A$2:$ZZ$2290, 67, MATCH($B$2, resultados!$A$1:$ZZ$1, 0))</f>
        <v/>
      </c>
      <c r="C73">
        <f>INDEX(resultados!$A$2:$ZZ$2290, 67, MATCH($B$3, resultados!$A$1:$ZZ$1, 0))</f>
        <v/>
      </c>
    </row>
    <row r="74">
      <c r="A74">
        <f>INDEX(resultados!$A$2:$ZZ$2290, 68, MATCH($B$1, resultados!$A$1:$ZZ$1, 0))</f>
        <v/>
      </c>
      <c r="B74">
        <f>INDEX(resultados!$A$2:$ZZ$2290, 68, MATCH($B$2, resultados!$A$1:$ZZ$1, 0))</f>
        <v/>
      </c>
      <c r="C74">
        <f>INDEX(resultados!$A$2:$ZZ$2290, 68, MATCH($B$3, resultados!$A$1:$ZZ$1, 0))</f>
        <v/>
      </c>
    </row>
    <row r="75">
      <c r="A75">
        <f>INDEX(resultados!$A$2:$ZZ$2290, 69, MATCH($B$1, resultados!$A$1:$ZZ$1, 0))</f>
        <v/>
      </c>
      <c r="B75">
        <f>INDEX(resultados!$A$2:$ZZ$2290, 69, MATCH($B$2, resultados!$A$1:$ZZ$1, 0))</f>
        <v/>
      </c>
      <c r="C75">
        <f>INDEX(resultados!$A$2:$ZZ$2290, 69, MATCH($B$3, resultados!$A$1:$ZZ$1, 0))</f>
        <v/>
      </c>
    </row>
    <row r="76">
      <c r="A76">
        <f>INDEX(resultados!$A$2:$ZZ$2290, 70, MATCH($B$1, resultados!$A$1:$ZZ$1, 0))</f>
        <v/>
      </c>
      <c r="B76">
        <f>INDEX(resultados!$A$2:$ZZ$2290, 70, MATCH($B$2, resultados!$A$1:$ZZ$1, 0))</f>
        <v/>
      </c>
      <c r="C76">
        <f>INDEX(resultados!$A$2:$ZZ$2290, 70, MATCH($B$3, resultados!$A$1:$ZZ$1, 0))</f>
        <v/>
      </c>
    </row>
    <row r="77">
      <c r="A77">
        <f>INDEX(resultados!$A$2:$ZZ$2290, 71, MATCH($B$1, resultados!$A$1:$ZZ$1, 0))</f>
        <v/>
      </c>
      <c r="B77">
        <f>INDEX(resultados!$A$2:$ZZ$2290, 71, MATCH($B$2, resultados!$A$1:$ZZ$1, 0))</f>
        <v/>
      </c>
      <c r="C77">
        <f>INDEX(resultados!$A$2:$ZZ$2290, 71, MATCH($B$3, resultados!$A$1:$ZZ$1, 0))</f>
        <v/>
      </c>
    </row>
    <row r="78">
      <c r="A78">
        <f>INDEX(resultados!$A$2:$ZZ$2290, 72, MATCH($B$1, resultados!$A$1:$ZZ$1, 0))</f>
        <v/>
      </c>
      <c r="B78">
        <f>INDEX(resultados!$A$2:$ZZ$2290, 72, MATCH($B$2, resultados!$A$1:$ZZ$1, 0))</f>
        <v/>
      </c>
      <c r="C78">
        <f>INDEX(resultados!$A$2:$ZZ$2290, 72, MATCH($B$3, resultados!$A$1:$ZZ$1, 0))</f>
        <v/>
      </c>
    </row>
    <row r="79">
      <c r="A79">
        <f>INDEX(resultados!$A$2:$ZZ$2290, 73, MATCH($B$1, resultados!$A$1:$ZZ$1, 0))</f>
        <v/>
      </c>
      <c r="B79">
        <f>INDEX(resultados!$A$2:$ZZ$2290, 73, MATCH($B$2, resultados!$A$1:$ZZ$1, 0))</f>
        <v/>
      </c>
      <c r="C79">
        <f>INDEX(resultados!$A$2:$ZZ$2290, 73, MATCH($B$3, resultados!$A$1:$ZZ$1, 0))</f>
        <v/>
      </c>
    </row>
    <row r="80">
      <c r="A80">
        <f>INDEX(resultados!$A$2:$ZZ$2290, 74, MATCH($B$1, resultados!$A$1:$ZZ$1, 0))</f>
        <v/>
      </c>
      <c r="B80">
        <f>INDEX(resultados!$A$2:$ZZ$2290, 74, MATCH($B$2, resultados!$A$1:$ZZ$1, 0))</f>
        <v/>
      </c>
      <c r="C80">
        <f>INDEX(resultados!$A$2:$ZZ$2290, 74, MATCH($B$3, resultados!$A$1:$ZZ$1, 0))</f>
        <v/>
      </c>
    </row>
    <row r="81">
      <c r="A81">
        <f>INDEX(resultados!$A$2:$ZZ$2290, 75, MATCH($B$1, resultados!$A$1:$ZZ$1, 0))</f>
        <v/>
      </c>
      <c r="B81">
        <f>INDEX(resultados!$A$2:$ZZ$2290, 75, MATCH($B$2, resultados!$A$1:$ZZ$1, 0))</f>
        <v/>
      </c>
      <c r="C81">
        <f>INDEX(resultados!$A$2:$ZZ$2290, 75, MATCH($B$3, resultados!$A$1:$ZZ$1, 0))</f>
        <v/>
      </c>
    </row>
    <row r="82">
      <c r="A82">
        <f>INDEX(resultados!$A$2:$ZZ$2290, 76, MATCH($B$1, resultados!$A$1:$ZZ$1, 0))</f>
        <v/>
      </c>
      <c r="B82">
        <f>INDEX(resultados!$A$2:$ZZ$2290, 76, MATCH($B$2, resultados!$A$1:$ZZ$1, 0))</f>
        <v/>
      </c>
      <c r="C82">
        <f>INDEX(resultados!$A$2:$ZZ$2290, 76, MATCH($B$3, resultados!$A$1:$ZZ$1, 0))</f>
        <v/>
      </c>
    </row>
    <row r="83">
      <c r="A83">
        <f>INDEX(resultados!$A$2:$ZZ$2290, 77, MATCH($B$1, resultados!$A$1:$ZZ$1, 0))</f>
        <v/>
      </c>
      <c r="B83">
        <f>INDEX(resultados!$A$2:$ZZ$2290, 77, MATCH($B$2, resultados!$A$1:$ZZ$1, 0))</f>
        <v/>
      </c>
      <c r="C83">
        <f>INDEX(resultados!$A$2:$ZZ$2290, 77, MATCH($B$3, resultados!$A$1:$ZZ$1, 0))</f>
        <v/>
      </c>
    </row>
    <row r="84">
      <c r="A84">
        <f>INDEX(resultados!$A$2:$ZZ$2290, 78, MATCH($B$1, resultados!$A$1:$ZZ$1, 0))</f>
        <v/>
      </c>
      <c r="B84">
        <f>INDEX(resultados!$A$2:$ZZ$2290, 78, MATCH($B$2, resultados!$A$1:$ZZ$1, 0))</f>
        <v/>
      </c>
      <c r="C84">
        <f>INDEX(resultados!$A$2:$ZZ$2290, 78, MATCH($B$3, resultados!$A$1:$ZZ$1, 0))</f>
        <v/>
      </c>
    </row>
    <row r="85">
      <c r="A85">
        <f>INDEX(resultados!$A$2:$ZZ$2290, 79, MATCH($B$1, resultados!$A$1:$ZZ$1, 0))</f>
        <v/>
      </c>
      <c r="B85">
        <f>INDEX(resultados!$A$2:$ZZ$2290, 79, MATCH($B$2, resultados!$A$1:$ZZ$1, 0))</f>
        <v/>
      </c>
      <c r="C85">
        <f>INDEX(resultados!$A$2:$ZZ$2290, 79, MATCH($B$3, resultados!$A$1:$ZZ$1, 0))</f>
        <v/>
      </c>
    </row>
    <row r="86">
      <c r="A86">
        <f>INDEX(resultados!$A$2:$ZZ$2290, 80, MATCH($B$1, resultados!$A$1:$ZZ$1, 0))</f>
        <v/>
      </c>
      <c r="B86">
        <f>INDEX(resultados!$A$2:$ZZ$2290, 80, MATCH($B$2, resultados!$A$1:$ZZ$1, 0))</f>
        <v/>
      </c>
      <c r="C86">
        <f>INDEX(resultados!$A$2:$ZZ$2290, 80, MATCH($B$3, resultados!$A$1:$ZZ$1, 0))</f>
        <v/>
      </c>
    </row>
    <row r="87">
      <c r="A87">
        <f>INDEX(resultados!$A$2:$ZZ$2290, 81, MATCH($B$1, resultados!$A$1:$ZZ$1, 0))</f>
        <v/>
      </c>
      <c r="B87">
        <f>INDEX(resultados!$A$2:$ZZ$2290, 81, MATCH($B$2, resultados!$A$1:$ZZ$1, 0))</f>
        <v/>
      </c>
      <c r="C87">
        <f>INDEX(resultados!$A$2:$ZZ$2290, 81, MATCH($B$3, resultados!$A$1:$ZZ$1, 0))</f>
        <v/>
      </c>
    </row>
    <row r="88">
      <c r="A88">
        <f>INDEX(resultados!$A$2:$ZZ$2290, 82, MATCH($B$1, resultados!$A$1:$ZZ$1, 0))</f>
        <v/>
      </c>
      <c r="B88">
        <f>INDEX(resultados!$A$2:$ZZ$2290, 82, MATCH($B$2, resultados!$A$1:$ZZ$1, 0))</f>
        <v/>
      </c>
      <c r="C88">
        <f>INDEX(resultados!$A$2:$ZZ$2290, 82, MATCH($B$3, resultados!$A$1:$ZZ$1, 0))</f>
        <v/>
      </c>
    </row>
    <row r="89">
      <c r="A89">
        <f>INDEX(resultados!$A$2:$ZZ$2290, 83, MATCH($B$1, resultados!$A$1:$ZZ$1, 0))</f>
        <v/>
      </c>
      <c r="B89">
        <f>INDEX(resultados!$A$2:$ZZ$2290, 83, MATCH($B$2, resultados!$A$1:$ZZ$1, 0))</f>
        <v/>
      </c>
      <c r="C89">
        <f>INDEX(resultados!$A$2:$ZZ$2290, 83, MATCH($B$3, resultados!$A$1:$ZZ$1, 0))</f>
        <v/>
      </c>
    </row>
    <row r="90">
      <c r="A90">
        <f>INDEX(resultados!$A$2:$ZZ$2290, 84, MATCH($B$1, resultados!$A$1:$ZZ$1, 0))</f>
        <v/>
      </c>
      <c r="B90">
        <f>INDEX(resultados!$A$2:$ZZ$2290, 84, MATCH($B$2, resultados!$A$1:$ZZ$1, 0))</f>
        <v/>
      </c>
      <c r="C90">
        <f>INDEX(resultados!$A$2:$ZZ$2290, 84, MATCH($B$3, resultados!$A$1:$ZZ$1, 0))</f>
        <v/>
      </c>
    </row>
    <row r="91">
      <c r="A91">
        <f>INDEX(resultados!$A$2:$ZZ$2290, 85, MATCH($B$1, resultados!$A$1:$ZZ$1, 0))</f>
        <v/>
      </c>
      <c r="B91">
        <f>INDEX(resultados!$A$2:$ZZ$2290, 85, MATCH($B$2, resultados!$A$1:$ZZ$1, 0))</f>
        <v/>
      </c>
      <c r="C91">
        <f>INDEX(resultados!$A$2:$ZZ$2290, 85, MATCH($B$3, resultados!$A$1:$ZZ$1, 0))</f>
        <v/>
      </c>
    </row>
    <row r="92">
      <c r="A92">
        <f>INDEX(resultados!$A$2:$ZZ$2290, 86, MATCH($B$1, resultados!$A$1:$ZZ$1, 0))</f>
        <v/>
      </c>
      <c r="B92">
        <f>INDEX(resultados!$A$2:$ZZ$2290, 86, MATCH($B$2, resultados!$A$1:$ZZ$1, 0))</f>
        <v/>
      </c>
      <c r="C92">
        <f>INDEX(resultados!$A$2:$ZZ$2290, 86, MATCH($B$3, resultados!$A$1:$ZZ$1, 0))</f>
        <v/>
      </c>
    </row>
    <row r="93">
      <c r="A93">
        <f>INDEX(resultados!$A$2:$ZZ$2290, 87, MATCH($B$1, resultados!$A$1:$ZZ$1, 0))</f>
        <v/>
      </c>
      <c r="B93">
        <f>INDEX(resultados!$A$2:$ZZ$2290, 87, MATCH($B$2, resultados!$A$1:$ZZ$1, 0))</f>
        <v/>
      </c>
      <c r="C93">
        <f>INDEX(resultados!$A$2:$ZZ$2290, 87, MATCH($B$3, resultados!$A$1:$ZZ$1, 0))</f>
        <v/>
      </c>
    </row>
    <row r="94">
      <c r="A94">
        <f>INDEX(resultados!$A$2:$ZZ$2290, 88, MATCH($B$1, resultados!$A$1:$ZZ$1, 0))</f>
        <v/>
      </c>
      <c r="B94">
        <f>INDEX(resultados!$A$2:$ZZ$2290, 88, MATCH($B$2, resultados!$A$1:$ZZ$1, 0))</f>
        <v/>
      </c>
      <c r="C94">
        <f>INDEX(resultados!$A$2:$ZZ$2290, 88, MATCH($B$3, resultados!$A$1:$ZZ$1, 0))</f>
        <v/>
      </c>
    </row>
    <row r="95">
      <c r="A95">
        <f>INDEX(resultados!$A$2:$ZZ$2290, 89, MATCH($B$1, resultados!$A$1:$ZZ$1, 0))</f>
        <v/>
      </c>
      <c r="B95">
        <f>INDEX(resultados!$A$2:$ZZ$2290, 89, MATCH($B$2, resultados!$A$1:$ZZ$1, 0))</f>
        <v/>
      </c>
      <c r="C95">
        <f>INDEX(resultados!$A$2:$ZZ$2290, 89, MATCH($B$3, resultados!$A$1:$ZZ$1, 0))</f>
        <v/>
      </c>
    </row>
    <row r="96">
      <c r="A96">
        <f>INDEX(resultados!$A$2:$ZZ$2290, 90, MATCH($B$1, resultados!$A$1:$ZZ$1, 0))</f>
        <v/>
      </c>
      <c r="B96">
        <f>INDEX(resultados!$A$2:$ZZ$2290, 90, MATCH($B$2, resultados!$A$1:$ZZ$1, 0))</f>
        <v/>
      </c>
      <c r="C96">
        <f>INDEX(resultados!$A$2:$ZZ$2290, 90, MATCH($B$3, resultados!$A$1:$ZZ$1, 0))</f>
        <v/>
      </c>
    </row>
    <row r="97">
      <c r="A97">
        <f>INDEX(resultados!$A$2:$ZZ$2290, 91, MATCH($B$1, resultados!$A$1:$ZZ$1, 0))</f>
        <v/>
      </c>
      <c r="B97">
        <f>INDEX(resultados!$A$2:$ZZ$2290, 91, MATCH($B$2, resultados!$A$1:$ZZ$1, 0))</f>
        <v/>
      </c>
      <c r="C97">
        <f>INDEX(resultados!$A$2:$ZZ$2290, 91, MATCH($B$3, resultados!$A$1:$ZZ$1, 0))</f>
        <v/>
      </c>
    </row>
    <row r="98">
      <c r="A98">
        <f>INDEX(resultados!$A$2:$ZZ$2290, 92, MATCH($B$1, resultados!$A$1:$ZZ$1, 0))</f>
        <v/>
      </c>
      <c r="B98">
        <f>INDEX(resultados!$A$2:$ZZ$2290, 92, MATCH($B$2, resultados!$A$1:$ZZ$1, 0))</f>
        <v/>
      </c>
      <c r="C98">
        <f>INDEX(resultados!$A$2:$ZZ$2290, 92, MATCH($B$3, resultados!$A$1:$ZZ$1, 0))</f>
        <v/>
      </c>
    </row>
    <row r="99">
      <c r="A99">
        <f>INDEX(resultados!$A$2:$ZZ$2290, 93, MATCH($B$1, resultados!$A$1:$ZZ$1, 0))</f>
        <v/>
      </c>
      <c r="B99">
        <f>INDEX(resultados!$A$2:$ZZ$2290, 93, MATCH($B$2, resultados!$A$1:$ZZ$1, 0))</f>
        <v/>
      </c>
      <c r="C99">
        <f>INDEX(resultados!$A$2:$ZZ$2290, 93, MATCH($B$3, resultados!$A$1:$ZZ$1, 0))</f>
        <v/>
      </c>
    </row>
    <row r="100">
      <c r="A100">
        <f>INDEX(resultados!$A$2:$ZZ$2290, 94, MATCH($B$1, resultados!$A$1:$ZZ$1, 0))</f>
        <v/>
      </c>
      <c r="B100">
        <f>INDEX(resultados!$A$2:$ZZ$2290, 94, MATCH($B$2, resultados!$A$1:$ZZ$1, 0))</f>
        <v/>
      </c>
      <c r="C100">
        <f>INDEX(resultados!$A$2:$ZZ$2290, 94, MATCH($B$3, resultados!$A$1:$ZZ$1, 0))</f>
        <v/>
      </c>
    </row>
    <row r="101">
      <c r="A101">
        <f>INDEX(resultados!$A$2:$ZZ$2290, 95, MATCH($B$1, resultados!$A$1:$ZZ$1, 0))</f>
        <v/>
      </c>
      <c r="B101">
        <f>INDEX(resultados!$A$2:$ZZ$2290, 95, MATCH($B$2, resultados!$A$1:$ZZ$1, 0))</f>
        <v/>
      </c>
      <c r="C101">
        <f>INDEX(resultados!$A$2:$ZZ$2290, 95, MATCH($B$3, resultados!$A$1:$ZZ$1, 0))</f>
        <v/>
      </c>
    </row>
    <row r="102">
      <c r="A102">
        <f>INDEX(resultados!$A$2:$ZZ$2290, 96, MATCH($B$1, resultados!$A$1:$ZZ$1, 0))</f>
        <v/>
      </c>
      <c r="B102">
        <f>INDEX(resultados!$A$2:$ZZ$2290, 96, MATCH($B$2, resultados!$A$1:$ZZ$1, 0))</f>
        <v/>
      </c>
      <c r="C102">
        <f>INDEX(resultados!$A$2:$ZZ$2290, 96, MATCH($B$3, resultados!$A$1:$ZZ$1, 0))</f>
        <v/>
      </c>
    </row>
    <row r="103">
      <c r="A103">
        <f>INDEX(resultados!$A$2:$ZZ$2290, 97, MATCH($B$1, resultados!$A$1:$ZZ$1, 0))</f>
        <v/>
      </c>
      <c r="B103">
        <f>INDEX(resultados!$A$2:$ZZ$2290, 97, MATCH($B$2, resultados!$A$1:$ZZ$1, 0))</f>
        <v/>
      </c>
      <c r="C103">
        <f>INDEX(resultados!$A$2:$ZZ$2290, 97, MATCH($B$3, resultados!$A$1:$ZZ$1, 0))</f>
        <v/>
      </c>
    </row>
    <row r="104">
      <c r="A104">
        <f>INDEX(resultados!$A$2:$ZZ$2290, 98, MATCH($B$1, resultados!$A$1:$ZZ$1, 0))</f>
        <v/>
      </c>
      <c r="B104">
        <f>INDEX(resultados!$A$2:$ZZ$2290, 98, MATCH($B$2, resultados!$A$1:$ZZ$1, 0))</f>
        <v/>
      </c>
      <c r="C104">
        <f>INDEX(resultados!$A$2:$ZZ$2290, 98, MATCH($B$3, resultados!$A$1:$ZZ$1, 0))</f>
        <v/>
      </c>
    </row>
    <row r="105">
      <c r="A105">
        <f>INDEX(resultados!$A$2:$ZZ$2290, 99, MATCH($B$1, resultados!$A$1:$ZZ$1, 0))</f>
        <v/>
      </c>
      <c r="B105">
        <f>INDEX(resultados!$A$2:$ZZ$2290, 99, MATCH($B$2, resultados!$A$1:$ZZ$1, 0))</f>
        <v/>
      </c>
      <c r="C105">
        <f>INDEX(resultados!$A$2:$ZZ$2290, 99, MATCH($B$3, resultados!$A$1:$ZZ$1, 0))</f>
        <v/>
      </c>
    </row>
    <row r="106">
      <c r="A106">
        <f>INDEX(resultados!$A$2:$ZZ$2290, 100, MATCH($B$1, resultados!$A$1:$ZZ$1, 0))</f>
        <v/>
      </c>
      <c r="B106">
        <f>INDEX(resultados!$A$2:$ZZ$2290, 100, MATCH($B$2, resultados!$A$1:$ZZ$1, 0))</f>
        <v/>
      </c>
      <c r="C106">
        <f>INDEX(resultados!$A$2:$ZZ$2290, 100, MATCH($B$3, resultados!$A$1:$ZZ$1, 0))</f>
        <v/>
      </c>
    </row>
    <row r="107">
      <c r="A107">
        <f>INDEX(resultados!$A$2:$ZZ$2290, 101, MATCH($B$1, resultados!$A$1:$ZZ$1, 0))</f>
        <v/>
      </c>
      <c r="B107">
        <f>INDEX(resultados!$A$2:$ZZ$2290, 101, MATCH($B$2, resultados!$A$1:$ZZ$1, 0))</f>
        <v/>
      </c>
      <c r="C107">
        <f>INDEX(resultados!$A$2:$ZZ$2290, 101, MATCH($B$3, resultados!$A$1:$ZZ$1, 0))</f>
        <v/>
      </c>
    </row>
    <row r="108">
      <c r="A108">
        <f>INDEX(resultados!$A$2:$ZZ$2290, 102, MATCH($B$1, resultados!$A$1:$ZZ$1, 0))</f>
        <v/>
      </c>
      <c r="B108">
        <f>INDEX(resultados!$A$2:$ZZ$2290, 102, MATCH($B$2, resultados!$A$1:$ZZ$1, 0))</f>
        <v/>
      </c>
      <c r="C108">
        <f>INDEX(resultados!$A$2:$ZZ$2290, 102, MATCH($B$3, resultados!$A$1:$ZZ$1, 0))</f>
        <v/>
      </c>
    </row>
    <row r="109">
      <c r="A109">
        <f>INDEX(resultados!$A$2:$ZZ$2290, 103, MATCH($B$1, resultados!$A$1:$ZZ$1, 0))</f>
        <v/>
      </c>
      <c r="B109">
        <f>INDEX(resultados!$A$2:$ZZ$2290, 103, MATCH($B$2, resultados!$A$1:$ZZ$1, 0))</f>
        <v/>
      </c>
      <c r="C109">
        <f>INDEX(resultados!$A$2:$ZZ$2290, 103, MATCH($B$3, resultados!$A$1:$ZZ$1, 0))</f>
        <v/>
      </c>
    </row>
    <row r="110">
      <c r="A110">
        <f>INDEX(resultados!$A$2:$ZZ$2290, 104, MATCH($B$1, resultados!$A$1:$ZZ$1, 0))</f>
        <v/>
      </c>
      <c r="B110">
        <f>INDEX(resultados!$A$2:$ZZ$2290, 104, MATCH($B$2, resultados!$A$1:$ZZ$1, 0))</f>
        <v/>
      </c>
      <c r="C110">
        <f>INDEX(resultados!$A$2:$ZZ$2290, 104, MATCH($B$3, resultados!$A$1:$ZZ$1, 0))</f>
        <v/>
      </c>
    </row>
    <row r="111">
      <c r="A111">
        <f>INDEX(resultados!$A$2:$ZZ$2290, 105, MATCH($B$1, resultados!$A$1:$ZZ$1, 0))</f>
        <v/>
      </c>
      <c r="B111">
        <f>INDEX(resultados!$A$2:$ZZ$2290, 105, MATCH($B$2, resultados!$A$1:$ZZ$1, 0))</f>
        <v/>
      </c>
      <c r="C111">
        <f>INDEX(resultados!$A$2:$ZZ$2290, 105, MATCH($B$3, resultados!$A$1:$ZZ$1, 0))</f>
        <v/>
      </c>
    </row>
    <row r="112">
      <c r="A112">
        <f>INDEX(resultados!$A$2:$ZZ$2290, 106, MATCH($B$1, resultados!$A$1:$ZZ$1, 0))</f>
        <v/>
      </c>
      <c r="B112">
        <f>INDEX(resultados!$A$2:$ZZ$2290, 106, MATCH($B$2, resultados!$A$1:$ZZ$1, 0))</f>
        <v/>
      </c>
      <c r="C112">
        <f>INDEX(resultados!$A$2:$ZZ$2290, 106, MATCH($B$3, resultados!$A$1:$ZZ$1, 0))</f>
        <v/>
      </c>
    </row>
    <row r="113">
      <c r="A113">
        <f>INDEX(resultados!$A$2:$ZZ$2290, 107, MATCH($B$1, resultados!$A$1:$ZZ$1, 0))</f>
        <v/>
      </c>
      <c r="B113">
        <f>INDEX(resultados!$A$2:$ZZ$2290, 107, MATCH($B$2, resultados!$A$1:$ZZ$1, 0))</f>
        <v/>
      </c>
      <c r="C113">
        <f>INDEX(resultados!$A$2:$ZZ$2290, 107, MATCH($B$3, resultados!$A$1:$ZZ$1, 0))</f>
        <v/>
      </c>
    </row>
    <row r="114">
      <c r="A114">
        <f>INDEX(resultados!$A$2:$ZZ$2290, 108, MATCH($B$1, resultados!$A$1:$ZZ$1, 0))</f>
        <v/>
      </c>
      <c r="B114">
        <f>INDEX(resultados!$A$2:$ZZ$2290, 108, MATCH($B$2, resultados!$A$1:$ZZ$1, 0))</f>
        <v/>
      </c>
      <c r="C114">
        <f>INDEX(resultados!$A$2:$ZZ$2290, 108, MATCH($B$3, resultados!$A$1:$ZZ$1, 0))</f>
        <v/>
      </c>
    </row>
    <row r="115">
      <c r="A115">
        <f>INDEX(resultados!$A$2:$ZZ$2290, 109, MATCH($B$1, resultados!$A$1:$ZZ$1, 0))</f>
        <v/>
      </c>
      <c r="B115">
        <f>INDEX(resultados!$A$2:$ZZ$2290, 109, MATCH($B$2, resultados!$A$1:$ZZ$1, 0))</f>
        <v/>
      </c>
      <c r="C115">
        <f>INDEX(resultados!$A$2:$ZZ$2290, 109, MATCH($B$3, resultados!$A$1:$ZZ$1, 0))</f>
        <v/>
      </c>
    </row>
    <row r="116">
      <c r="A116">
        <f>INDEX(resultados!$A$2:$ZZ$2290, 110, MATCH($B$1, resultados!$A$1:$ZZ$1, 0))</f>
        <v/>
      </c>
      <c r="B116">
        <f>INDEX(resultados!$A$2:$ZZ$2290, 110, MATCH($B$2, resultados!$A$1:$ZZ$1, 0))</f>
        <v/>
      </c>
      <c r="C116">
        <f>INDEX(resultados!$A$2:$ZZ$2290, 110, MATCH($B$3, resultados!$A$1:$ZZ$1, 0))</f>
        <v/>
      </c>
    </row>
    <row r="117">
      <c r="A117">
        <f>INDEX(resultados!$A$2:$ZZ$2290, 111, MATCH($B$1, resultados!$A$1:$ZZ$1, 0))</f>
        <v/>
      </c>
      <c r="B117">
        <f>INDEX(resultados!$A$2:$ZZ$2290, 111, MATCH($B$2, resultados!$A$1:$ZZ$1, 0))</f>
        <v/>
      </c>
      <c r="C117">
        <f>INDEX(resultados!$A$2:$ZZ$2290, 111, MATCH($B$3, resultados!$A$1:$ZZ$1, 0))</f>
        <v/>
      </c>
    </row>
    <row r="118">
      <c r="A118">
        <f>INDEX(resultados!$A$2:$ZZ$2290, 112, MATCH($B$1, resultados!$A$1:$ZZ$1, 0))</f>
        <v/>
      </c>
      <c r="B118">
        <f>INDEX(resultados!$A$2:$ZZ$2290, 112, MATCH($B$2, resultados!$A$1:$ZZ$1, 0))</f>
        <v/>
      </c>
      <c r="C118">
        <f>INDEX(resultados!$A$2:$ZZ$2290, 112, MATCH($B$3, resultados!$A$1:$ZZ$1, 0))</f>
        <v/>
      </c>
    </row>
    <row r="119">
      <c r="A119">
        <f>INDEX(resultados!$A$2:$ZZ$2290, 113, MATCH($B$1, resultados!$A$1:$ZZ$1, 0))</f>
        <v/>
      </c>
      <c r="B119">
        <f>INDEX(resultados!$A$2:$ZZ$2290, 113, MATCH($B$2, resultados!$A$1:$ZZ$1, 0))</f>
        <v/>
      </c>
      <c r="C119">
        <f>INDEX(resultados!$A$2:$ZZ$2290, 113, MATCH($B$3, resultados!$A$1:$ZZ$1, 0))</f>
        <v/>
      </c>
    </row>
    <row r="120">
      <c r="A120">
        <f>INDEX(resultados!$A$2:$ZZ$2290, 114, MATCH($B$1, resultados!$A$1:$ZZ$1, 0))</f>
        <v/>
      </c>
      <c r="B120">
        <f>INDEX(resultados!$A$2:$ZZ$2290, 114, MATCH($B$2, resultados!$A$1:$ZZ$1, 0))</f>
        <v/>
      </c>
      <c r="C120">
        <f>INDEX(resultados!$A$2:$ZZ$2290, 114, MATCH($B$3, resultados!$A$1:$ZZ$1, 0))</f>
        <v/>
      </c>
    </row>
    <row r="121">
      <c r="A121">
        <f>INDEX(resultados!$A$2:$ZZ$2290, 115, MATCH($B$1, resultados!$A$1:$ZZ$1, 0))</f>
        <v/>
      </c>
      <c r="B121">
        <f>INDEX(resultados!$A$2:$ZZ$2290, 115, MATCH($B$2, resultados!$A$1:$ZZ$1, 0))</f>
        <v/>
      </c>
      <c r="C121">
        <f>INDEX(resultados!$A$2:$ZZ$2290, 115, MATCH($B$3, resultados!$A$1:$ZZ$1, 0))</f>
        <v/>
      </c>
    </row>
    <row r="122">
      <c r="A122">
        <f>INDEX(resultados!$A$2:$ZZ$2290, 116, MATCH($B$1, resultados!$A$1:$ZZ$1, 0))</f>
        <v/>
      </c>
      <c r="B122">
        <f>INDEX(resultados!$A$2:$ZZ$2290, 116, MATCH($B$2, resultados!$A$1:$ZZ$1, 0))</f>
        <v/>
      </c>
      <c r="C122">
        <f>INDEX(resultados!$A$2:$ZZ$2290, 116, MATCH($B$3, resultados!$A$1:$ZZ$1, 0))</f>
        <v/>
      </c>
    </row>
    <row r="123">
      <c r="A123">
        <f>INDEX(resultados!$A$2:$ZZ$2290, 117, MATCH($B$1, resultados!$A$1:$ZZ$1, 0))</f>
        <v/>
      </c>
      <c r="B123">
        <f>INDEX(resultados!$A$2:$ZZ$2290, 117, MATCH($B$2, resultados!$A$1:$ZZ$1, 0))</f>
        <v/>
      </c>
      <c r="C123">
        <f>INDEX(resultados!$A$2:$ZZ$2290, 117, MATCH($B$3, resultados!$A$1:$ZZ$1, 0))</f>
        <v/>
      </c>
    </row>
    <row r="124">
      <c r="A124">
        <f>INDEX(resultados!$A$2:$ZZ$2290, 118, MATCH($B$1, resultados!$A$1:$ZZ$1, 0))</f>
        <v/>
      </c>
      <c r="B124">
        <f>INDEX(resultados!$A$2:$ZZ$2290, 118, MATCH($B$2, resultados!$A$1:$ZZ$1, 0))</f>
        <v/>
      </c>
      <c r="C124">
        <f>INDEX(resultados!$A$2:$ZZ$2290, 118, MATCH($B$3, resultados!$A$1:$ZZ$1, 0))</f>
        <v/>
      </c>
    </row>
    <row r="125">
      <c r="A125">
        <f>INDEX(resultados!$A$2:$ZZ$2290, 119, MATCH($B$1, resultados!$A$1:$ZZ$1, 0))</f>
        <v/>
      </c>
      <c r="B125">
        <f>INDEX(resultados!$A$2:$ZZ$2290, 119, MATCH($B$2, resultados!$A$1:$ZZ$1, 0))</f>
        <v/>
      </c>
      <c r="C125">
        <f>INDEX(resultados!$A$2:$ZZ$2290, 119, MATCH($B$3, resultados!$A$1:$ZZ$1, 0))</f>
        <v/>
      </c>
    </row>
    <row r="126">
      <c r="A126">
        <f>INDEX(resultados!$A$2:$ZZ$2290, 120, MATCH($B$1, resultados!$A$1:$ZZ$1, 0))</f>
        <v/>
      </c>
      <c r="B126">
        <f>INDEX(resultados!$A$2:$ZZ$2290, 120, MATCH($B$2, resultados!$A$1:$ZZ$1, 0))</f>
        <v/>
      </c>
      <c r="C126">
        <f>INDEX(resultados!$A$2:$ZZ$2290, 120, MATCH($B$3, resultados!$A$1:$ZZ$1, 0))</f>
        <v/>
      </c>
    </row>
    <row r="127">
      <c r="A127">
        <f>INDEX(resultados!$A$2:$ZZ$2290, 121, MATCH($B$1, resultados!$A$1:$ZZ$1, 0))</f>
        <v/>
      </c>
      <c r="B127">
        <f>INDEX(resultados!$A$2:$ZZ$2290, 121, MATCH($B$2, resultados!$A$1:$ZZ$1, 0))</f>
        <v/>
      </c>
      <c r="C127">
        <f>INDEX(resultados!$A$2:$ZZ$2290, 121, MATCH($B$3, resultados!$A$1:$ZZ$1, 0))</f>
        <v/>
      </c>
    </row>
    <row r="128">
      <c r="A128">
        <f>INDEX(resultados!$A$2:$ZZ$2290, 122, MATCH($B$1, resultados!$A$1:$ZZ$1, 0))</f>
        <v/>
      </c>
      <c r="B128">
        <f>INDEX(resultados!$A$2:$ZZ$2290, 122, MATCH($B$2, resultados!$A$1:$ZZ$1, 0))</f>
        <v/>
      </c>
      <c r="C128">
        <f>INDEX(resultados!$A$2:$ZZ$2290, 122, MATCH($B$3, resultados!$A$1:$ZZ$1, 0))</f>
        <v/>
      </c>
    </row>
    <row r="129">
      <c r="A129">
        <f>INDEX(resultados!$A$2:$ZZ$2290, 123, MATCH($B$1, resultados!$A$1:$ZZ$1, 0))</f>
        <v/>
      </c>
      <c r="B129">
        <f>INDEX(resultados!$A$2:$ZZ$2290, 123, MATCH($B$2, resultados!$A$1:$ZZ$1, 0))</f>
        <v/>
      </c>
      <c r="C129">
        <f>INDEX(resultados!$A$2:$ZZ$2290, 123, MATCH($B$3, resultados!$A$1:$ZZ$1, 0))</f>
        <v/>
      </c>
    </row>
    <row r="130">
      <c r="A130">
        <f>INDEX(resultados!$A$2:$ZZ$2290, 124, MATCH($B$1, resultados!$A$1:$ZZ$1, 0))</f>
        <v/>
      </c>
      <c r="B130">
        <f>INDEX(resultados!$A$2:$ZZ$2290, 124, MATCH($B$2, resultados!$A$1:$ZZ$1, 0))</f>
        <v/>
      </c>
      <c r="C130">
        <f>INDEX(resultados!$A$2:$ZZ$2290, 124, MATCH($B$3, resultados!$A$1:$ZZ$1, 0))</f>
        <v/>
      </c>
    </row>
    <row r="131">
      <c r="A131">
        <f>INDEX(resultados!$A$2:$ZZ$2290, 125, MATCH($B$1, resultados!$A$1:$ZZ$1, 0))</f>
        <v/>
      </c>
      <c r="B131">
        <f>INDEX(resultados!$A$2:$ZZ$2290, 125, MATCH($B$2, resultados!$A$1:$ZZ$1, 0))</f>
        <v/>
      </c>
      <c r="C131">
        <f>INDEX(resultados!$A$2:$ZZ$2290, 125, MATCH($B$3, resultados!$A$1:$ZZ$1, 0))</f>
        <v/>
      </c>
    </row>
    <row r="132">
      <c r="A132">
        <f>INDEX(resultados!$A$2:$ZZ$2290, 126, MATCH($B$1, resultados!$A$1:$ZZ$1, 0))</f>
        <v/>
      </c>
      <c r="B132">
        <f>INDEX(resultados!$A$2:$ZZ$2290, 126, MATCH($B$2, resultados!$A$1:$ZZ$1, 0))</f>
        <v/>
      </c>
      <c r="C132">
        <f>INDEX(resultados!$A$2:$ZZ$2290, 126, MATCH($B$3, resultados!$A$1:$ZZ$1, 0))</f>
        <v/>
      </c>
    </row>
    <row r="133">
      <c r="A133">
        <f>INDEX(resultados!$A$2:$ZZ$2290, 127, MATCH($B$1, resultados!$A$1:$ZZ$1, 0))</f>
        <v/>
      </c>
      <c r="B133">
        <f>INDEX(resultados!$A$2:$ZZ$2290, 127, MATCH($B$2, resultados!$A$1:$ZZ$1, 0))</f>
        <v/>
      </c>
      <c r="C133">
        <f>INDEX(resultados!$A$2:$ZZ$2290, 127, MATCH($B$3, resultados!$A$1:$ZZ$1, 0))</f>
        <v/>
      </c>
    </row>
    <row r="134">
      <c r="A134">
        <f>INDEX(resultados!$A$2:$ZZ$2290, 128, MATCH($B$1, resultados!$A$1:$ZZ$1, 0))</f>
        <v/>
      </c>
      <c r="B134">
        <f>INDEX(resultados!$A$2:$ZZ$2290, 128, MATCH($B$2, resultados!$A$1:$ZZ$1, 0))</f>
        <v/>
      </c>
      <c r="C134">
        <f>INDEX(resultados!$A$2:$ZZ$2290, 128, MATCH($B$3, resultados!$A$1:$ZZ$1, 0))</f>
        <v/>
      </c>
    </row>
    <row r="135">
      <c r="A135">
        <f>INDEX(resultados!$A$2:$ZZ$2290, 129, MATCH($B$1, resultados!$A$1:$ZZ$1, 0))</f>
        <v/>
      </c>
      <c r="B135">
        <f>INDEX(resultados!$A$2:$ZZ$2290, 129, MATCH($B$2, resultados!$A$1:$ZZ$1, 0))</f>
        <v/>
      </c>
      <c r="C135">
        <f>INDEX(resultados!$A$2:$ZZ$2290, 129, MATCH($B$3, resultados!$A$1:$ZZ$1, 0))</f>
        <v/>
      </c>
    </row>
    <row r="136">
      <c r="A136">
        <f>INDEX(resultados!$A$2:$ZZ$2290, 130, MATCH($B$1, resultados!$A$1:$ZZ$1, 0))</f>
        <v/>
      </c>
      <c r="B136">
        <f>INDEX(resultados!$A$2:$ZZ$2290, 130, MATCH($B$2, resultados!$A$1:$ZZ$1, 0))</f>
        <v/>
      </c>
      <c r="C136">
        <f>INDEX(resultados!$A$2:$ZZ$2290, 130, MATCH($B$3, resultados!$A$1:$ZZ$1, 0))</f>
        <v/>
      </c>
    </row>
    <row r="137">
      <c r="A137">
        <f>INDEX(resultados!$A$2:$ZZ$2290, 131, MATCH($B$1, resultados!$A$1:$ZZ$1, 0))</f>
        <v/>
      </c>
      <c r="B137">
        <f>INDEX(resultados!$A$2:$ZZ$2290, 131, MATCH($B$2, resultados!$A$1:$ZZ$1, 0))</f>
        <v/>
      </c>
      <c r="C137">
        <f>INDEX(resultados!$A$2:$ZZ$2290, 131, MATCH($B$3, resultados!$A$1:$ZZ$1, 0))</f>
        <v/>
      </c>
    </row>
    <row r="138">
      <c r="A138">
        <f>INDEX(resultados!$A$2:$ZZ$2290, 132, MATCH($B$1, resultados!$A$1:$ZZ$1, 0))</f>
        <v/>
      </c>
      <c r="B138">
        <f>INDEX(resultados!$A$2:$ZZ$2290, 132, MATCH($B$2, resultados!$A$1:$ZZ$1, 0))</f>
        <v/>
      </c>
      <c r="C138">
        <f>INDEX(resultados!$A$2:$ZZ$2290, 132, MATCH($B$3, resultados!$A$1:$ZZ$1, 0))</f>
        <v/>
      </c>
    </row>
    <row r="139">
      <c r="A139">
        <f>INDEX(resultados!$A$2:$ZZ$2290, 133, MATCH($B$1, resultados!$A$1:$ZZ$1, 0))</f>
        <v/>
      </c>
      <c r="B139">
        <f>INDEX(resultados!$A$2:$ZZ$2290, 133, MATCH($B$2, resultados!$A$1:$ZZ$1, 0))</f>
        <v/>
      </c>
      <c r="C139">
        <f>INDEX(resultados!$A$2:$ZZ$2290, 133, MATCH($B$3, resultados!$A$1:$ZZ$1, 0))</f>
        <v/>
      </c>
    </row>
    <row r="140">
      <c r="A140">
        <f>INDEX(resultados!$A$2:$ZZ$2290, 134, MATCH($B$1, resultados!$A$1:$ZZ$1, 0))</f>
        <v/>
      </c>
      <c r="B140">
        <f>INDEX(resultados!$A$2:$ZZ$2290, 134, MATCH($B$2, resultados!$A$1:$ZZ$1, 0))</f>
        <v/>
      </c>
      <c r="C140">
        <f>INDEX(resultados!$A$2:$ZZ$2290, 134, MATCH($B$3, resultados!$A$1:$ZZ$1, 0))</f>
        <v/>
      </c>
    </row>
    <row r="141">
      <c r="A141">
        <f>INDEX(resultados!$A$2:$ZZ$2290, 135, MATCH($B$1, resultados!$A$1:$ZZ$1, 0))</f>
        <v/>
      </c>
      <c r="B141">
        <f>INDEX(resultados!$A$2:$ZZ$2290, 135, MATCH($B$2, resultados!$A$1:$ZZ$1, 0))</f>
        <v/>
      </c>
      <c r="C141">
        <f>INDEX(resultados!$A$2:$ZZ$2290, 135, MATCH($B$3, resultados!$A$1:$ZZ$1, 0))</f>
        <v/>
      </c>
    </row>
    <row r="142">
      <c r="A142">
        <f>INDEX(resultados!$A$2:$ZZ$2290, 136, MATCH($B$1, resultados!$A$1:$ZZ$1, 0))</f>
        <v/>
      </c>
      <c r="B142">
        <f>INDEX(resultados!$A$2:$ZZ$2290, 136, MATCH($B$2, resultados!$A$1:$ZZ$1, 0))</f>
        <v/>
      </c>
      <c r="C142">
        <f>INDEX(resultados!$A$2:$ZZ$2290, 136, MATCH($B$3, resultados!$A$1:$ZZ$1, 0))</f>
        <v/>
      </c>
    </row>
    <row r="143">
      <c r="A143">
        <f>INDEX(resultados!$A$2:$ZZ$2290, 137, MATCH($B$1, resultados!$A$1:$ZZ$1, 0))</f>
        <v/>
      </c>
      <c r="B143">
        <f>INDEX(resultados!$A$2:$ZZ$2290, 137, MATCH($B$2, resultados!$A$1:$ZZ$1, 0))</f>
        <v/>
      </c>
      <c r="C143">
        <f>INDEX(resultados!$A$2:$ZZ$2290, 137, MATCH($B$3, resultados!$A$1:$ZZ$1, 0))</f>
        <v/>
      </c>
    </row>
    <row r="144">
      <c r="A144">
        <f>INDEX(resultados!$A$2:$ZZ$2290, 138, MATCH($B$1, resultados!$A$1:$ZZ$1, 0))</f>
        <v/>
      </c>
      <c r="B144">
        <f>INDEX(resultados!$A$2:$ZZ$2290, 138, MATCH($B$2, resultados!$A$1:$ZZ$1, 0))</f>
        <v/>
      </c>
      <c r="C144">
        <f>INDEX(resultados!$A$2:$ZZ$2290, 138, MATCH($B$3, resultados!$A$1:$ZZ$1, 0))</f>
        <v/>
      </c>
    </row>
    <row r="145">
      <c r="A145">
        <f>INDEX(resultados!$A$2:$ZZ$2290, 139, MATCH($B$1, resultados!$A$1:$ZZ$1, 0))</f>
        <v/>
      </c>
      <c r="B145">
        <f>INDEX(resultados!$A$2:$ZZ$2290, 139, MATCH($B$2, resultados!$A$1:$ZZ$1, 0))</f>
        <v/>
      </c>
      <c r="C145">
        <f>INDEX(resultados!$A$2:$ZZ$2290, 139, MATCH($B$3, resultados!$A$1:$ZZ$1, 0))</f>
        <v/>
      </c>
    </row>
    <row r="146">
      <c r="A146">
        <f>INDEX(resultados!$A$2:$ZZ$2290, 140, MATCH($B$1, resultados!$A$1:$ZZ$1, 0))</f>
        <v/>
      </c>
      <c r="B146">
        <f>INDEX(resultados!$A$2:$ZZ$2290, 140, MATCH($B$2, resultados!$A$1:$ZZ$1, 0))</f>
        <v/>
      </c>
      <c r="C146">
        <f>INDEX(resultados!$A$2:$ZZ$2290, 140, MATCH($B$3, resultados!$A$1:$ZZ$1, 0))</f>
        <v/>
      </c>
    </row>
    <row r="147">
      <c r="A147">
        <f>INDEX(resultados!$A$2:$ZZ$2290, 141, MATCH($B$1, resultados!$A$1:$ZZ$1, 0))</f>
        <v/>
      </c>
      <c r="B147">
        <f>INDEX(resultados!$A$2:$ZZ$2290, 141, MATCH($B$2, resultados!$A$1:$ZZ$1, 0))</f>
        <v/>
      </c>
      <c r="C147">
        <f>INDEX(resultados!$A$2:$ZZ$2290, 141, MATCH($B$3, resultados!$A$1:$ZZ$1, 0))</f>
        <v/>
      </c>
    </row>
    <row r="148">
      <c r="A148">
        <f>INDEX(resultados!$A$2:$ZZ$2290, 142, MATCH($B$1, resultados!$A$1:$ZZ$1, 0))</f>
        <v/>
      </c>
      <c r="B148">
        <f>INDEX(resultados!$A$2:$ZZ$2290, 142, MATCH($B$2, resultados!$A$1:$ZZ$1, 0))</f>
        <v/>
      </c>
      <c r="C148">
        <f>INDEX(resultados!$A$2:$ZZ$2290, 142, MATCH($B$3, resultados!$A$1:$ZZ$1, 0))</f>
        <v/>
      </c>
    </row>
    <row r="149">
      <c r="A149">
        <f>INDEX(resultados!$A$2:$ZZ$2290, 143, MATCH($B$1, resultados!$A$1:$ZZ$1, 0))</f>
        <v/>
      </c>
      <c r="B149">
        <f>INDEX(resultados!$A$2:$ZZ$2290, 143, MATCH($B$2, resultados!$A$1:$ZZ$1, 0))</f>
        <v/>
      </c>
      <c r="C149">
        <f>INDEX(resultados!$A$2:$ZZ$2290, 143, MATCH($B$3, resultados!$A$1:$ZZ$1, 0))</f>
        <v/>
      </c>
    </row>
    <row r="150">
      <c r="A150">
        <f>INDEX(resultados!$A$2:$ZZ$2290, 144, MATCH($B$1, resultados!$A$1:$ZZ$1, 0))</f>
        <v/>
      </c>
      <c r="B150">
        <f>INDEX(resultados!$A$2:$ZZ$2290, 144, MATCH($B$2, resultados!$A$1:$ZZ$1, 0))</f>
        <v/>
      </c>
      <c r="C150">
        <f>INDEX(resultados!$A$2:$ZZ$2290, 144, MATCH($B$3, resultados!$A$1:$ZZ$1, 0))</f>
        <v/>
      </c>
    </row>
    <row r="151">
      <c r="A151">
        <f>INDEX(resultados!$A$2:$ZZ$2290, 145, MATCH($B$1, resultados!$A$1:$ZZ$1, 0))</f>
        <v/>
      </c>
      <c r="B151">
        <f>INDEX(resultados!$A$2:$ZZ$2290, 145, MATCH($B$2, resultados!$A$1:$ZZ$1, 0))</f>
        <v/>
      </c>
      <c r="C151">
        <f>INDEX(resultados!$A$2:$ZZ$2290, 145, MATCH($B$3, resultados!$A$1:$ZZ$1, 0))</f>
        <v/>
      </c>
    </row>
    <row r="152">
      <c r="A152">
        <f>INDEX(resultados!$A$2:$ZZ$2290, 146, MATCH($B$1, resultados!$A$1:$ZZ$1, 0))</f>
        <v/>
      </c>
      <c r="B152">
        <f>INDEX(resultados!$A$2:$ZZ$2290, 146, MATCH($B$2, resultados!$A$1:$ZZ$1, 0))</f>
        <v/>
      </c>
      <c r="C152">
        <f>INDEX(resultados!$A$2:$ZZ$2290, 146, MATCH($B$3, resultados!$A$1:$ZZ$1, 0))</f>
        <v/>
      </c>
    </row>
    <row r="153">
      <c r="A153">
        <f>INDEX(resultados!$A$2:$ZZ$2290, 147, MATCH($B$1, resultados!$A$1:$ZZ$1, 0))</f>
        <v/>
      </c>
      <c r="B153">
        <f>INDEX(resultados!$A$2:$ZZ$2290, 147, MATCH($B$2, resultados!$A$1:$ZZ$1, 0))</f>
        <v/>
      </c>
      <c r="C153">
        <f>INDEX(resultados!$A$2:$ZZ$2290, 147, MATCH($B$3, resultados!$A$1:$ZZ$1, 0))</f>
        <v/>
      </c>
    </row>
    <row r="154">
      <c r="A154">
        <f>INDEX(resultados!$A$2:$ZZ$2290, 148, MATCH($B$1, resultados!$A$1:$ZZ$1, 0))</f>
        <v/>
      </c>
      <c r="B154">
        <f>INDEX(resultados!$A$2:$ZZ$2290, 148, MATCH($B$2, resultados!$A$1:$ZZ$1, 0))</f>
        <v/>
      </c>
      <c r="C154">
        <f>INDEX(resultados!$A$2:$ZZ$2290, 148, MATCH($B$3, resultados!$A$1:$ZZ$1, 0))</f>
        <v/>
      </c>
    </row>
    <row r="155">
      <c r="A155">
        <f>INDEX(resultados!$A$2:$ZZ$2290, 149, MATCH($B$1, resultados!$A$1:$ZZ$1, 0))</f>
        <v/>
      </c>
      <c r="B155">
        <f>INDEX(resultados!$A$2:$ZZ$2290, 149, MATCH($B$2, resultados!$A$1:$ZZ$1, 0))</f>
        <v/>
      </c>
      <c r="C155">
        <f>INDEX(resultados!$A$2:$ZZ$2290, 149, MATCH($B$3, resultados!$A$1:$ZZ$1, 0))</f>
        <v/>
      </c>
    </row>
    <row r="156">
      <c r="A156">
        <f>INDEX(resultados!$A$2:$ZZ$2290, 150, MATCH($B$1, resultados!$A$1:$ZZ$1, 0))</f>
        <v/>
      </c>
      <c r="B156">
        <f>INDEX(resultados!$A$2:$ZZ$2290, 150, MATCH($B$2, resultados!$A$1:$ZZ$1, 0))</f>
        <v/>
      </c>
      <c r="C156">
        <f>INDEX(resultados!$A$2:$ZZ$2290, 150, MATCH($B$3, resultados!$A$1:$ZZ$1, 0))</f>
        <v/>
      </c>
    </row>
    <row r="157">
      <c r="A157">
        <f>INDEX(resultados!$A$2:$ZZ$2290, 151, MATCH($B$1, resultados!$A$1:$ZZ$1, 0))</f>
        <v/>
      </c>
      <c r="B157">
        <f>INDEX(resultados!$A$2:$ZZ$2290, 151, MATCH($B$2, resultados!$A$1:$ZZ$1, 0))</f>
        <v/>
      </c>
      <c r="C157">
        <f>INDEX(resultados!$A$2:$ZZ$2290, 151, MATCH($B$3, resultados!$A$1:$ZZ$1, 0))</f>
        <v/>
      </c>
    </row>
    <row r="158">
      <c r="A158">
        <f>INDEX(resultados!$A$2:$ZZ$2290, 152, MATCH($B$1, resultados!$A$1:$ZZ$1, 0))</f>
        <v/>
      </c>
      <c r="B158">
        <f>INDEX(resultados!$A$2:$ZZ$2290, 152, MATCH($B$2, resultados!$A$1:$ZZ$1, 0))</f>
        <v/>
      </c>
      <c r="C158">
        <f>INDEX(resultados!$A$2:$ZZ$2290, 152, MATCH($B$3, resultados!$A$1:$ZZ$1, 0))</f>
        <v/>
      </c>
    </row>
    <row r="159">
      <c r="A159">
        <f>INDEX(resultados!$A$2:$ZZ$2290, 153, MATCH($B$1, resultados!$A$1:$ZZ$1, 0))</f>
        <v/>
      </c>
      <c r="B159">
        <f>INDEX(resultados!$A$2:$ZZ$2290, 153, MATCH($B$2, resultados!$A$1:$ZZ$1, 0))</f>
        <v/>
      </c>
      <c r="C159">
        <f>INDEX(resultados!$A$2:$ZZ$2290, 153, MATCH($B$3, resultados!$A$1:$ZZ$1, 0))</f>
        <v/>
      </c>
    </row>
    <row r="160">
      <c r="A160">
        <f>INDEX(resultados!$A$2:$ZZ$2290, 154, MATCH($B$1, resultados!$A$1:$ZZ$1, 0))</f>
        <v/>
      </c>
      <c r="B160">
        <f>INDEX(resultados!$A$2:$ZZ$2290, 154, MATCH($B$2, resultados!$A$1:$ZZ$1, 0))</f>
        <v/>
      </c>
      <c r="C160">
        <f>INDEX(resultados!$A$2:$ZZ$2290, 154, MATCH($B$3, resultados!$A$1:$ZZ$1, 0))</f>
        <v/>
      </c>
    </row>
    <row r="161">
      <c r="A161">
        <f>INDEX(resultados!$A$2:$ZZ$2290, 155, MATCH($B$1, resultados!$A$1:$ZZ$1, 0))</f>
        <v/>
      </c>
      <c r="B161">
        <f>INDEX(resultados!$A$2:$ZZ$2290, 155, MATCH($B$2, resultados!$A$1:$ZZ$1, 0))</f>
        <v/>
      </c>
      <c r="C161">
        <f>INDEX(resultados!$A$2:$ZZ$2290, 155, MATCH($B$3, resultados!$A$1:$ZZ$1, 0))</f>
        <v/>
      </c>
    </row>
    <row r="162">
      <c r="A162">
        <f>INDEX(resultados!$A$2:$ZZ$2290, 156, MATCH($B$1, resultados!$A$1:$ZZ$1, 0))</f>
        <v/>
      </c>
      <c r="B162">
        <f>INDEX(resultados!$A$2:$ZZ$2290, 156, MATCH($B$2, resultados!$A$1:$ZZ$1, 0))</f>
        <v/>
      </c>
      <c r="C162">
        <f>INDEX(resultados!$A$2:$ZZ$2290, 156, MATCH($B$3, resultados!$A$1:$ZZ$1, 0))</f>
        <v/>
      </c>
    </row>
    <row r="163">
      <c r="A163">
        <f>INDEX(resultados!$A$2:$ZZ$2290, 157, MATCH($B$1, resultados!$A$1:$ZZ$1, 0))</f>
        <v/>
      </c>
      <c r="B163">
        <f>INDEX(resultados!$A$2:$ZZ$2290, 157, MATCH($B$2, resultados!$A$1:$ZZ$1, 0))</f>
        <v/>
      </c>
      <c r="C163">
        <f>INDEX(resultados!$A$2:$ZZ$2290, 157, MATCH($B$3, resultados!$A$1:$ZZ$1, 0))</f>
        <v/>
      </c>
    </row>
    <row r="164">
      <c r="A164">
        <f>INDEX(resultados!$A$2:$ZZ$2290, 158, MATCH($B$1, resultados!$A$1:$ZZ$1, 0))</f>
        <v/>
      </c>
      <c r="B164">
        <f>INDEX(resultados!$A$2:$ZZ$2290, 158, MATCH($B$2, resultados!$A$1:$ZZ$1, 0))</f>
        <v/>
      </c>
      <c r="C164">
        <f>INDEX(resultados!$A$2:$ZZ$2290, 158, MATCH($B$3, resultados!$A$1:$ZZ$1, 0))</f>
        <v/>
      </c>
    </row>
    <row r="165">
      <c r="A165">
        <f>INDEX(resultados!$A$2:$ZZ$2290, 159, MATCH($B$1, resultados!$A$1:$ZZ$1, 0))</f>
        <v/>
      </c>
      <c r="B165">
        <f>INDEX(resultados!$A$2:$ZZ$2290, 159, MATCH($B$2, resultados!$A$1:$ZZ$1, 0))</f>
        <v/>
      </c>
      <c r="C165">
        <f>INDEX(resultados!$A$2:$ZZ$2290, 159, MATCH($B$3, resultados!$A$1:$ZZ$1, 0))</f>
        <v/>
      </c>
    </row>
    <row r="166">
      <c r="A166">
        <f>INDEX(resultados!$A$2:$ZZ$2290, 160, MATCH($B$1, resultados!$A$1:$ZZ$1, 0))</f>
        <v/>
      </c>
      <c r="B166">
        <f>INDEX(resultados!$A$2:$ZZ$2290, 160, MATCH($B$2, resultados!$A$1:$ZZ$1, 0))</f>
        <v/>
      </c>
      <c r="C166">
        <f>INDEX(resultados!$A$2:$ZZ$2290, 160, MATCH($B$3, resultados!$A$1:$ZZ$1, 0))</f>
        <v/>
      </c>
    </row>
    <row r="167">
      <c r="A167">
        <f>INDEX(resultados!$A$2:$ZZ$2290, 161, MATCH($B$1, resultados!$A$1:$ZZ$1, 0))</f>
        <v/>
      </c>
      <c r="B167">
        <f>INDEX(resultados!$A$2:$ZZ$2290, 161, MATCH($B$2, resultados!$A$1:$ZZ$1, 0))</f>
        <v/>
      </c>
      <c r="C167">
        <f>INDEX(resultados!$A$2:$ZZ$2290, 161, MATCH($B$3, resultados!$A$1:$ZZ$1, 0))</f>
        <v/>
      </c>
    </row>
    <row r="168">
      <c r="A168">
        <f>INDEX(resultados!$A$2:$ZZ$2290, 162, MATCH($B$1, resultados!$A$1:$ZZ$1, 0))</f>
        <v/>
      </c>
      <c r="B168">
        <f>INDEX(resultados!$A$2:$ZZ$2290, 162, MATCH($B$2, resultados!$A$1:$ZZ$1, 0))</f>
        <v/>
      </c>
      <c r="C168">
        <f>INDEX(resultados!$A$2:$ZZ$2290, 162, MATCH($B$3, resultados!$A$1:$ZZ$1, 0))</f>
        <v/>
      </c>
    </row>
    <row r="169">
      <c r="A169">
        <f>INDEX(resultados!$A$2:$ZZ$2290, 163, MATCH($B$1, resultados!$A$1:$ZZ$1, 0))</f>
        <v/>
      </c>
      <c r="B169">
        <f>INDEX(resultados!$A$2:$ZZ$2290, 163, MATCH($B$2, resultados!$A$1:$ZZ$1, 0))</f>
        <v/>
      </c>
      <c r="C169">
        <f>INDEX(resultados!$A$2:$ZZ$2290, 163, MATCH($B$3, resultados!$A$1:$ZZ$1, 0))</f>
        <v/>
      </c>
    </row>
    <row r="170">
      <c r="A170">
        <f>INDEX(resultados!$A$2:$ZZ$2290, 164, MATCH($B$1, resultados!$A$1:$ZZ$1, 0))</f>
        <v/>
      </c>
      <c r="B170">
        <f>INDEX(resultados!$A$2:$ZZ$2290, 164, MATCH($B$2, resultados!$A$1:$ZZ$1, 0))</f>
        <v/>
      </c>
      <c r="C170">
        <f>INDEX(resultados!$A$2:$ZZ$2290, 164, MATCH($B$3, resultados!$A$1:$ZZ$1, 0))</f>
        <v/>
      </c>
    </row>
    <row r="171">
      <c r="A171">
        <f>INDEX(resultados!$A$2:$ZZ$2290, 165, MATCH($B$1, resultados!$A$1:$ZZ$1, 0))</f>
        <v/>
      </c>
      <c r="B171">
        <f>INDEX(resultados!$A$2:$ZZ$2290, 165, MATCH($B$2, resultados!$A$1:$ZZ$1, 0))</f>
        <v/>
      </c>
      <c r="C171">
        <f>INDEX(resultados!$A$2:$ZZ$2290, 165, MATCH($B$3, resultados!$A$1:$ZZ$1, 0))</f>
        <v/>
      </c>
    </row>
    <row r="172">
      <c r="A172">
        <f>INDEX(resultados!$A$2:$ZZ$2290, 166, MATCH($B$1, resultados!$A$1:$ZZ$1, 0))</f>
        <v/>
      </c>
      <c r="B172">
        <f>INDEX(resultados!$A$2:$ZZ$2290, 166, MATCH($B$2, resultados!$A$1:$ZZ$1, 0))</f>
        <v/>
      </c>
      <c r="C172">
        <f>INDEX(resultados!$A$2:$ZZ$2290, 166, MATCH($B$3, resultados!$A$1:$ZZ$1, 0))</f>
        <v/>
      </c>
    </row>
    <row r="173">
      <c r="A173">
        <f>INDEX(resultados!$A$2:$ZZ$2290, 167, MATCH($B$1, resultados!$A$1:$ZZ$1, 0))</f>
        <v/>
      </c>
      <c r="B173">
        <f>INDEX(resultados!$A$2:$ZZ$2290, 167, MATCH($B$2, resultados!$A$1:$ZZ$1, 0))</f>
        <v/>
      </c>
      <c r="C173">
        <f>INDEX(resultados!$A$2:$ZZ$2290, 167, MATCH($B$3, resultados!$A$1:$ZZ$1, 0))</f>
        <v/>
      </c>
    </row>
    <row r="174">
      <c r="A174">
        <f>INDEX(resultados!$A$2:$ZZ$2290, 168, MATCH($B$1, resultados!$A$1:$ZZ$1, 0))</f>
        <v/>
      </c>
      <c r="B174">
        <f>INDEX(resultados!$A$2:$ZZ$2290, 168, MATCH($B$2, resultados!$A$1:$ZZ$1, 0))</f>
        <v/>
      </c>
      <c r="C174">
        <f>INDEX(resultados!$A$2:$ZZ$2290, 168, MATCH($B$3, resultados!$A$1:$ZZ$1, 0))</f>
        <v/>
      </c>
    </row>
    <row r="175">
      <c r="A175">
        <f>INDEX(resultados!$A$2:$ZZ$2290, 169, MATCH($B$1, resultados!$A$1:$ZZ$1, 0))</f>
        <v/>
      </c>
      <c r="B175">
        <f>INDEX(resultados!$A$2:$ZZ$2290, 169, MATCH($B$2, resultados!$A$1:$ZZ$1, 0))</f>
        <v/>
      </c>
      <c r="C175">
        <f>INDEX(resultados!$A$2:$ZZ$2290, 169, MATCH($B$3, resultados!$A$1:$ZZ$1, 0))</f>
        <v/>
      </c>
    </row>
    <row r="176">
      <c r="A176">
        <f>INDEX(resultados!$A$2:$ZZ$2290, 170, MATCH($B$1, resultados!$A$1:$ZZ$1, 0))</f>
        <v/>
      </c>
      <c r="B176">
        <f>INDEX(resultados!$A$2:$ZZ$2290, 170, MATCH($B$2, resultados!$A$1:$ZZ$1, 0))</f>
        <v/>
      </c>
      <c r="C176">
        <f>INDEX(resultados!$A$2:$ZZ$2290, 170, MATCH($B$3, resultados!$A$1:$ZZ$1, 0))</f>
        <v/>
      </c>
    </row>
    <row r="177">
      <c r="A177">
        <f>INDEX(resultados!$A$2:$ZZ$2290, 171, MATCH($B$1, resultados!$A$1:$ZZ$1, 0))</f>
        <v/>
      </c>
      <c r="B177">
        <f>INDEX(resultados!$A$2:$ZZ$2290, 171, MATCH($B$2, resultados!$A$1:$ZZ$1, 0))</f>
        <v/>
      </c>
      <c r="C177">
        <f>INDEX(resultados!$A$2:$ZZ$2290, 171, MATCH($B$3, resultados!$A$1:$ZZ$1, 0))</f>
        <v/>
      </c>
    </row>
    <row r="178">
      <c r="A178">
        <f>INDEX(resultados!$A$2:$ZZ$2290, 172, MATCH($B$1, resultados!$A$1:$ZZ$1, 0))</f>
        <v/>
      </c>
      <c r="B178">
        <f>INDEX(resultados!$A$2:$ZZ$2290, 172, MATCH($B$2, resultados!$A$1:$ZZ$1, 0))</f>
        <v/>
      </c>
      <c r="C178">
        <f>INDEX(resultados!$A$2:$ZZ$2290, 172, MATCH($B$3, resultados!$A$1:$ZZ$1, 0))</f>
        <v/>
      </c>
    </row>
    <row r="179">
      <c r="A179">
        <f>INDEX(resultados!$A$2:$ZZ$2290, 173, MATCH($B$1, resultados!$A$1:$ZZ$1, 0))</f>
        <v/>
      </c>
      <c r="B179">
        <f>INDEX(resultados!$A$2:$ZZ$2290, 173, MATCH($B$2, resultados!$A$1:$ZZ$1, 0))</f>
        <v/>
      </c>
      <c r="C179">
        <f>INDEX(resultados!$A$2:$ZZ$2290, 173, MATCH($B$3, resultados!$A$1:$ZZ$1, 0))</f>
        <v/>
      </c>
    </row>
    <row r="180">
      <c r="A180">
        <f>INDEX(resultados!$A$2:$ZZ$2290, 174, MATCH($B$1, resultados!$A$1:$ZZ$1, 0))</f>
        <v/>
      </c>
      <c r="B180">
        <f>INDEX(resultados!$A$2:$ZZ$2290, 174, MATCH($B$2, resultados!$A$1:$ZZ$1, 0))</f>
        <v/>
      </c>
      <c r="C180">
        <f>INDEX(resultados!$A$2:$ZZ$2290, 174, MATCH($B$3, resultados!$A$1:$ZZ$1, 0))</f>
        <v/>
      </c>
    </row>
    <row r="181">
      <c r="A181">
        <f>INDEX(resultados!$A$2:$ZZ$2290, 175, MATCH($B$1, resultados!$A$1:$ZZ$1, 0))</f>
        <v/>
      </c>
      <c r="B181">
        <f>INDEX(resultados!$A$2:$ZZ$2290, 175, MATCH($B$2, resultados!$A$1:$ZZ$1, 0))</f>
        <v/>
      </c>
      <c r="C181">
        <f>INDEX(resultados!$A$2:$ZZ$2290, 175, MATCH($B$3, resultados!$A$1:$ZZ$1, 0))</f>
        <v/>
      </c>
    </row>
    <row r="182">
      <c r="A182">
        <f>INDEX(resultados!$A$2:$ZZ$2290, 176, MATCH($B$1, resultados!$A$1:$ZZ$1, 0))</f>
        <v/>
      </c>
      <c r="B182">
        <f>INDEX(resultados!$A$2:$ZZ$2290, 176, MATCH($B$2, resultados!$A$1:$ZZ$1, 0))</f>
        <v/>
      </c>
      <c r="C182">
        <f>INDEX(resultados!$A$2:$ZZ$2290, 176, MATCH($B$3, resultados!$A$1:$ZZ$1, 0))</f>
        <v/>
      </c>
    </row>
    <row r="183">
      <c r="A183">
        <f>INDEX(resultados!$A$2:$ZZ$2290, 177, MATCH($B$1, resultados!$A$1:$ZZ$1, 0))</f>
        <v/>
      </c>
      <c r="B183">
        <f>INDEX(resultados!$A$2:$ZZ$2290, 177, MATCH($B$2, resultados!$A$1:$ZZ$1, 0))</f>
        <v/>
      </c>
      <c r="C183">
        <f>INDEX(resultados!$A$2:$ZZ$2290, 177, MATCH($B$3, resultados!$A$1:$ZZ$1, 0))</f>
        <v/>
      </c>
    </row>
    <row r="184">
      <c r="A184">
        <f>INDEX(resultados!$A$2:$ZZ$2290, 178, MATCH($B$1, resultados!$A$1:$ZZ$1, 0))</f>
        <v/>
      </c>
      <c r="B184">
        <f>INDEX(resultados!$A$2:$ZZ$2290, 178, MATCH($B$2, resultados!$A$1:$ZZ$1, 0))</f>
        <v/>
      </c>
      <c r="C184">
        <f>INDEX(resultados!$A$2:$ZZ$2290, 178, MATCH($B$3, resultados!$A$1:$ZZ$1, 0))</f>
        <v/>
      </c>
    </row>
    <row r="185">
      <c r="A185">
        <f>INDEX(resultados!$A$2:$ZZ$2290, 179, MATCH($B$1, resultados!$A$1:$ZZ$1, 0))</f>
        <v/>
      </c>
      <c r="B185">
        <f>INDEX(resultados!$A$2:$ZZ$2290, 179, MATCH($B$2, resultados!$A$1:$ZZ$1, 0))</f>
        <v/>
      </c>
      <c r="C185">
        <f>INDEX(resultados!$A$2:$ZZ$2290, 179, MATCH($B$3, resultados!$A$1:$ZZ$1, 0))</f>
        <v/>
      </c>
    </row>
    <row r="186">
      <c r="A186">
        <f>INDEX(resultados!$A$2:$ZZ$2290, 180, MATCH($B$1, resultados!$A$1:$ZZ$1, 0))</f>
        <v/>
      </c>
      <c r="B186">
        <f>INDEX(resultados!$A$2:$ZZ$2290, 180, MATCH($B$2, resultados!$A$1:$ZZ$1, 0))</f>
        <v/>
      </c>
      <c r="C186">
        <f>INDEX(resultados!$A$2:$ZZ$2290, 180, MATCH($B$3, resultados!$A$1:$ZZ$1, 0))</f>
        <v/>
      </c>
    </row>
    <row r="187">
      <c r="A187">
        <f>INDEX(resultados!$A$2:$ZZ$2290, 181, MATCH($B$1, resultados!$A$1:$ZZ$1, 0))</f>
        <v/>
      </c>
      <c r="B187">
        <f>INDEX(resultados!$A$2:$ZZ$2290, 181, MATCH($B$2, resultados!$A$1:$ZZ$1, 0))</f>
        <v/>
      </c>
      <c r="C187">
        <f>INDEX(resultados!$A$2:$ZZ$2290, 181, MATCH($B$3, resultados!$A$1:$ZZ$1, 0))</f>
        <v/>
      </c>
    </row>
    <row r="188">
      <c r="A188">
        <f>INDEX(resultados!$A$2:$ZZ$2290, 182, MATCH($B$1, resultados!$A$1:$ZZ$1, 0))</f>
        <v/>
      </c>
      <c r="B188">
        <f>INDEX(resultados!$A$2:$ZZ$2290, 182, MATCH($B$2, resultados!$A$1:$ZZ$1, 0))</f>
        <v/>
      </c>
      <c r="C188">
        <f>INDEX(resultados!$A$2:$ZZ$2290, 182, MATCH($B$3, resultados!$A$1:$ZZ$1, 0))</f>
        <v/>
      </c>
    </row>
    <row r="189">
      <c r="A189">
        <f>INDEX(resultados!$A$2:$ZZ$2290, 183, MATCH($B$1, resultados!$A$1:$ZZ$1, 0))</f>
        <v/>
      </c>
      <c r="B189">
        <f>INDEX(resultados!$A$2:$ZZ$2290, 183, MATCH($B$2, resultados!$A$1:$ZZ$1, 0))</f>
        <v/>
      </c>
      <c r="C189">
        <f>INDEX(resultados!$A$2:$ZZ$2290, 183, MATCH($B$3, resultados!$A$1:$ZZ$1, 0))</f>
        <v/>
      </c>
    </row>
    <row r="190">
      <c r="A190">
        <f>INDEX(resultados!$A$2:$ZZ$2290, 184, MATCH($B$1, resultados!$A$1:$ZZ$1, 0))</f>
        <v/>
      </c>
      <c r="B190">
        <f>INDEX(resultados!$A$2:$ZZ$2290, 184, MATCH($B$2, resultados!$A$1:$ZZ$1, 0))</f>
        <v/>
      </c>
      <c r="C190">
        <f>INDEX(resultados!$A$2:$ZZ$2290, 184, MATCH($B$3, resultados!$A$1:$ZZ$1, 0))</f>
        <v/>
      </c>
    </row>
    <row r="191">
      <c r="A191">
        <f>INDEX(resultados!$A$2:$ZZ$2290, 185, MATCH($B$1, resultados!$A$1:$ZZ$1, 0))</f>
        <v/>
      </c>
      <c r="B191">
        <f>INDEX(resultados!$A$2:$ZZ$2290, 185, MATCH($B$2, resultados!$A$1:$ZZ$1, 0))</f>
        <v/>
      </c>
      <c r="C191">
        <f>INDEX(resultados!$A$2:$ZZ$2290, 185, MATCH($B$3, resultados!$A$1:$ZZ$1, 0))</f>
        <v/>
      </c>
    </row>
    <row r="192">
      <c r="A192">
        <f>INDEX(resultados!$A$2:$ZZ$2290, 186, MATCH($B$1, resultados!$A$1:$ZZ$1, 0))</f>
        <v/>
      </c>
      <c r="B192">
        <f>INDEX(resultados!$A$2:$ZZ$2290, 186, MATCH($B$2, resultados!$A$1:$ZZ$1, 0))</f>
        <v/>
      </c>
      <c r="C192">
        <f>INDEX(resultados!$A$2:$ZZ$2290, 186, MATCH($B$3, resultados!$A$1:$ZZ$1, 0))</f>
        <v/>
      </c>
    </row>
    <row r="193">
      <c r="A193">
        <f>INDEX(resultados!$A$2:$ZZ$2290, 187, MATCH($B$1, resultados!$A$1:$ZZ$1, 0))</f>
        <v/>
      </c>
      <c r="B193">
        <f>INDEX(resultados!$A$2:$ZZ$2290, 187, MATCH($B$2, resultados!$A$1:$ZZ$1, 0))</f>
        <v/>
      </c>
      <c r="C193">
        <f>INDEX(resultados!$A$2:$ZZ$2290, 187, MATCH($B$3, resultados!$A$1:$ZZ$1, 0))</f>
        <v/>
      </c>
    </row>
    <row r="194">
      <c r="A194">
        <f>INDEX(resultados!$A$2:$ZZ$2290, 188, MATCH($B$1, resultados!$A$1:$ZZ$1, 0))</f>
        <v/>
      </c>
      <c r="B194">
        <f>INDEX(resultados!$A$2:$ZZ$2290, 188, MATCH($B$2, resultados!$A$1:$ZZ$1, 0))</f>
        <v/>
      </c>
      <c r="C194">
        <f>INDEX(resultados!$A$2:$ZZ$2290, 188, MATCH($B$3, resultados!$A$1:$ZZ$1, 0))</f>
        <v/>
      </c>
    </row>
    <row r="195">
      <c r="A195">
        <f>INDEX(resultados!$A$2:$ZZ$2290, 189, MATCH($B$1, resultados!$A$1:$ZZ$1, 0))</f>
        <v/>
      </c>
      <c r="B195">
        <f>INDEX(resultados!$A$2:$ZZ$2290, 189, MATCH($B$2, resultados!$A$1:$ZZ$1, 0))</f>
        <v/>
      </c>
      <c r="C195">
        <f>INDEX(resultados!$A$2:$ZZ$2290, 189, MATCH($B$3, resultados!$A$1:$ZZ$1, 0))</f>
        <v/>
      </c>
    </row>
    <row r="196">
      <c r="A196">
        <f>INDEX(resultados!$A$2:$ZZ$2290, 190, MATCH($B$1, resultados!$A$1:$ZZ$1, 0))</f>
        <v/>
      </c>
      <c r="B196">
        <f>INDEX(resultados!$A$2:$ZZ$2290, 190, MATCH($B$2, resultados!$A$1:$ZZ$1, 0))</f>
        <v/>
      </c>
      <c r="C196">
        <f>INDEX(resultados!$A$2:$ZZ$2290, 190, MATCH($B$3, resultados!$A$1:$ZZ$1, 0))</f>
        <v/>
      </c>
    </row>
    <row r="197">
      <c r="A197">
        <f>INDEX(resultados!$A$2:$ZZ$2290, 191, MATCH($B$1, resultados!$A$1:$ZZ$1, 0))</f>
        <v/>
      </c>
      <c r="B197">
        <f>INDEX(resultados!$A$2:$ZZ$2290, 191, MATCH($B$2, resultados!$A$1:$ZZ$1, 0))</f>
        <v/>
      </c>
      <c r="C197">
        <f>INDEX(resultados!$A$2:$ZZ$2290, 191, MATCH($B$3, resultados!$A$1:$ZZ$1, 0))</f>
        <v/>
      </c>
    </row>
    <row r="198">
      <c r="A198">
        <f>INDEX(resultados!$A$2:$ZZ$2290, 192, MATCH($B$1, resultados!$A$1:$ZZ$1, 0))</f>
        <v/>
      </c>
      <c r="B198">
        <f>INDEX(resultados!$A$2:$ZZ$2290, 192, MATCH($B$2, resultados!$A$1:$ZZ$1, 0))</f>
        <v/>
      </c>
      <c r="C198">
        <f>INDEX(resultados!$A$2:$ZZ$2290, 192, MATCH($B$3, resultados!$A$1:$ZZ$1, 0))</f>
        <v/>
      </c>
    </row>
    <row r="199">
      <c r="A199">
        <f>INDEX(resultados!$A$2:$ZZ$2290, 193, MATCH($B$1, resultados!$A$1:$ZZ$1, 0))</f>
        <v/>
      </c>
      <c r="B199">
        <f>INDEX(resultados!$A$2:$ZZ$2290, 193, MATCH($B$2, resultados!$A$1:$ZZ$1, 0))</f>
        <v/>
      </c>
      <c r="C199">
        <f>INDEX(resultados!$A$2:$ZZ$2290, 193, MATCH($B$3, resultados!$A$1:$ZZ$1, 0))</f>
        <v/>
      </c>
    </row>
    <row r="200">
      <c r="A200">
        <f>INDEX(resultados!$A$2:$ZZ$2290, 194, MATCH($B$1, resultados!$A$1:$ZZ$1, 0))</f>
        <v/>
      </c>
      <c r="B200">
        <f>INDEX(resultados!$A$2:$ZZ$2290, 194, MATCH($B$2, resultados!$A$1:$ZZ$1, 0))</f>
        <v/>
      </c>
      <c r="C200">
        <f>INDEX(resultados!$A$2:$ZZ$2290, 194, MATCH($B$3, resultados!$A$1:$ZZ$1, 0))</f>
        <v/>
      </c>
    </row>
    <row r="201">
      <c r="A201">
        <f>INDEX(resultados!$A$2:$ZZ$2290, 195, MATCH($B$1, resultados!$A$1:$ZZ$1, 0))</f>
        <v/>
      </c>
      <c r="B201">
        <f>INDEX(resultados!$A$2:$ZZ$2290, 195, MATCH($B$2, resultados!$A$1:$ZZ$1, 0))</f>
        <v/>
      </c>
      <c r="C201">
        <f>INDEX(resultados!$A$2:$ZZ$2290, 195, MATCH($B$3, resultados!$A$1:$ZZ$1, 0))</f>
        <v/>
      </c>
    </row>
    <row r="202">
      <c r="A202">
        <f>INDEX(resultados!$A$2:$ZZ$2290, 196, MATCH($B$1, resultados!$A$1:$ZZ$1, 0))</f>
        <v/>
      </c>
      <c r="B202">
        <f>INDEX(resultados!$A$2:$ZZ$2290, 196, MATCH($B$2, resultados!$A$1:$ZZ$1, 0))</f>
        <v/>
      </c>
      <c r="C202">
        <f>INDEX(resultados!$A$2:$ZZ$2290, 196, MATCH($B$3, resultados!$A$1:$ZZ$1, 0))</f>
        <v/>
      </c>
    </row>
    <row r="203">
      <c r="A203">
        <f>INDEX(resultados!$A$2:$ZZ$2290, 197, MATCH($B$1, resultados!$A$1:$ZZ$1, 0))</f>
        <v/>
      </c>
      <c r="B203">
        <f>INDEX(resultados!$A$2:$ZZ$2290, 197, MATCH($B$2, resultados!$A$1:$ZZ$1, 0))</f>
        <v/>
      </c>
      <c r="C203">
        <f>INDEX(resultados!$A$2:$ZZ$2290, 197, MATCH($B$3, resultados!$A$1:$ZZ$1, 0))</f>
        <v/>
      </c>
    </row>
    <row r="204">
      <c r="A204">
        <f>INDEX(resultados!$A$2:$ZZ$2290, 198, MATCH($B$1, resultados!$A$1:$ZZ$1, 0))</f>
        <v/>
      </c>
      <c r="B204">
        <f>INDEX(resultados!$A$2:$ZZ$2290, 198, MATCH($B$2, resultados!$A$1:$ZZ$1, 0))</f>
        <v/>
      </c>
      <c r="C204">
        <f>INDEX(resultados!$A$2:$ZZ$2290, 198, MATCH($B$3, resultados!$A$1:$ZZ$1, 0))</f>
        <v/>
      </c>
    </row>
    <row r="205">
      <c r="A205">
        <f>INDEX(resultados!$A$2:$ZZ$2290, 199, MATCH($B$1, resultados!$A$1:$ZZ$1, 0))</f>
        <v/>
      </c>
      <c r="B205">
        <f>INDEX(resultados!$A$2:$ZZ$2290, 199, MATCH($B$2, resultados!$A$1:$ZZ$1, 0))</f>
        <v/>
      </c>
      <c r="C205">
        <f>INDEX(resultados!$A$2:$ZZ$2290, 199, MATCH($B$3, resultados!$A$1:$ZZ$1, 0))</f>
        <v/>
      </c>
    </row>
    <row r="206">
      <c r="A206">
        <f>INDEX(resultados!$A$2:$ZZ$2290, 200, MATCH($B$1, resultados!$A$1:$ZZ$1, 0))</f>
        <v/>
      </c>
      <c r="B206">
        <f>INDEX(resultados!$A$2:$ZZ$2290, 200, MATCH($B$2, resultados!$A$1:$ZZ$1, 0))</f>
        <v/>
      </c>
      <c r="C206">
        <f>INDEX(resultados!$A$2:$ZZ$2290, 200, MATCH($B$3, resultados!$A$1:$ZZ$1, 0))</f>
        <v/>
      </c>
    </row>
    <row r="207">
      <c r="A207">
        <f>INDEX(resultados!$A$2:$ZZ$2290, 201, MATCH($B$1, resultados!$A$1:$ZZ$1, 0))</f>
        <v/>
      </c>
      <c r="B207">
        <f>INDEX(resultados!$A$2:$ZZ$2290, 201, MATCH($B$2, resultados!$A$1:$ZZ$1, 0))</f>
        <v/>
      </c>
      <c r="C207">
        <f>INDEX(resultados!$A$2:$ZZ$2290, 201, MATCH($B$3, resultados!$A$1:$ZZ$1, 0))</f>
        <v/>
      </c>
    </row>
    <row r="208">
      <c r="A208">
        <f>INDEX(resultados!$A$2:$ZZ$2290, 202, MATCH($B$1, resultados!$A$1:$ZZ$1, 0))</f>
        <v/>
      </c>
      <c r="B208">
        <f>INDEX(resultados!$A$2:$ZZ$2290, 202, MATCH($B$2, resultados!$A$1:$ZZ$1, 0))</f>
        <v/>
      </c>
      <c r="C208">
        <f>INDEX(resultados!$A$2:$ZZ$2290, 202, MATCH($B$3, resultados!$A$1:$ZZ$1, 0))</f>
        <v/>
      </c>
    </row>
    <row r="209">
      <c r="A209">
        <f>INDEX(resultados!$A$2:$ZZ$2290, 203, MATCH($B$1, resultados!$A$1:$ZZ$1, 0))</f>
        <v/>
      </c>
      <c r="B209">
        <f>INDEX(resultados!$A$2:$ZZ$2290, 203, MATCH($B$2, resultados!$A$1:$ZZ$1, 0))</f>
        <v/>
      </c>
      <c r="C209">
        <f>INDEX(resultados!$A$2:$ZZ$2290, 203, MATCH($B$3, resultados!$A$1:$ZZ$1, 0))</f>
        <v/>
      </c>
    </row>
    <row r="210">
      <c r="A210">
        <f>INDEX(resultados!$A$2:$ZZ$2290, 204, MATCH($B$1, resultados!$A$1:$ZZ$1, 0))</f>
        <v/>
      </c>
      <c r="B210">
        <f>INDEX(resultados!$A$2:$ZZ$2290, 204, MATCH($B$2, resultados!$A$1:$ZZ$1, 0))</f>
        <v/>
      </c>
      <c r="C210">
        <f>INDEX(resultados!$A$2:$ZZ$2290, 204, MATCH($B$3, resultados!$A$1:$ZZ$1, 0))</f>
        <v/>
      </c>
    </row>
    <row r="211">
      <c r="A211">
        <f>INDEX(resultados!$A$2:$ZZ$2290, 205, MATCH($B$1, resultados!$A$1:$ZZ$1, 0))</f>
        <v/>
      </c>
      <c r="B211">
        <f>INDEX(resultados!$A$2:$ZZ$2290, 205, MATCH($B$2, resultados!$A$1:$ZZ$1, 0))</f>
        <v/>
      </c>
      <c r="C211">
        <f>INDEX(resultados!$A$2:$ZZ$2290, 205, MATCH($B$3, resultados!$A$1:$ZZ$1, 0))</f>
        <v/>
      </c>
    </row>
    <row r="212">
      <c r="A212">
        <f>INDEX(resultados!$A$2:$ZZ$2290, 206, MATCH($B$1, resultados!$A$1:$ZZ$1, 0))</f>
        <v/>
      </c>
      <c r="B212">
        <f>INDEX(resultados!$A$2:$ZZ$2290, 206, MATCH($B$2, resultados!$A$1:$ZZ$1, 0))</f>
        <v/>
      </c>
      <c r="C212">
        <f>INDEX(resultados!$A$2:$ZZ$2290, 206, MATCH($B$3, resultados!$A$1:$ZZ$1, 0))</f>
        <v/>
      </c>
    </row>
    <row r="213">
      <c r="A213">
        <f>INDEX(resultados!$A$2:$ZZ$2290, 207, MATCH($B$1, resultados!$A$1:$ZZ$1, 0))</f>
        <v/>
      </c>
      <c r="B213">
        <f>INDEX(resultados!$A$2:$ZZ$2290, 207, MATCH($B$2, resultados!$A$1:$ZZ$1, 0))</f>
        <v/>
      </c>
      <c r="C213">
        <f>INDEX(resultados!$A$2:$ZZ$2290, 207, MATCH($B$3, resultados!$A$1:$ZZ$1, 0))</f>
        <v/>
      </c>
    </row>
    <row r="214">
      <c r="A214">
        <f>INDEX(resultados!$A$2:$ZZ$2290, 208, MATCH($B$1, resultados!$A$1:$ZZ$1, 0))</f>
        <v/>
      </c>
      <c r="B214">
        <f>INDEX(resultados!$A$2:$ZZ$2290, 208, MATCH($B$2, resultados!$A$1:$ZZ$1, 0))</f>
        <v/>
      </c>
      <c r="C214">
        <f>INDEX(resultados!$A$2:$ZZ$2290, 208, MATCH($B$3, resultados!$A$1:$ZZ$1, 0))</f>
        <v/>
      </c>
    </row>
    <row r="215">
      <c r="A215">
        <f>INDEX(resultados!$A$2:$ZZ$2290, 209, MATCH($B$1, resultados!$A$1:$ZZ$1, 0))</f>
        <v/>
      </c>
      <c r="B215">
        <f>INDEX(resultados!$A$2:$ZZ$2290, 209, MATCH($B$2, resultados!$A$1:$ZZ$1, 0))</f>
        <v/>
      </c>
      <c r="C215">
        <f>INDEX(resultados!$A$2:$ZZ$2290, 209, MATCH($B$3, resultados!$A$1:$ZZ$1, 0))</f>
        <v/>
      </c>
    </row>
    <row r="216">
      <c r="A216">
        <f>INDEX(resultados!$A$2:$ZZ$2290, 210, MATCH($B$1, resultados!$A$1:$ZZ$1, 0))</f>
        <v/>
      </c>
      <c r="B216">
        <f>INDEX(resultados!$A$2:$ZZ$2290, 210, MATCH($B$2, resultados!$A$1:$ZZ$1, 0))</f>
        <v/>
      </c>
      <c r="C216">
        <f>INDEX(resultados!$A$2:$ZZ$2290, 210, MATCH($B$3, resultados!$A$1:$ZZ$1, 0))</f>
        <v/>
      </c>
    </row>
    <row r="217">
      <c r="A217">
        <f>INDEX(resultados!$A$2:$ZZ$2290, 211, MATCH($B$1, resultados!$A$1:$ZZ$1, 0))</f>
        <v/>
      </c>
      <c r="B217">
        <f>INDEX(resultados!$A$2:$ZZ$2290, 211, MATCH($B$2, resultados!$A$1:$ZZ$1, 0))</f>
        <v/>
      </c>
      <c r="C217">
        <f>INDEX(resultados!$A$2:$ZZ$2290, 211, MATCH($B$3, resultados!$A$1:$ZZ$1, 0))</f>
        <v/>
      </c>
    </row>
    <row r="218">
      <c r="A218">
        <f>INDEX(resultados!$A$2:$ZZ$2290, 212, MATCH($B$1, resultados!$A$1:$ZZ$1, 0))</f>
        <v/>
      </c>
      <c r="B218">
        <f>INDEX(resultados!$A$2:$ZZ$2290, 212, MATCH($B$2, resultados!$A$1:$ZZ$1, 0))</f>
        <v/>
      </c>
      <c r="C218">
        <f>INDEX(resultados!$A$2:$ZZ$2290, 212, MATCH($B$3, resultados!$A$1:$ZZ$1, 0))</f>
        <v/>
      </c>
    </row>
    <row r="219">
      <c r="A219">
        <f>INDEX(resultados!$A$2:$ZZ$2290, 213, MATCH($B$1, resultados!$A$1:$ZZ$1, 0))</f>
        <v/>
      </c>
      <c r="B219">
        <f>INDEX(resultados!$A$2:$ZZ$2290, 213, MATCH($B$2, resultados!$A$1:$ZZ$1, 0))</f>
        <v/>
      </c>
      <c r="C219">
        <f>INDEX(resultados!$A$2:$ZZ$2290, 213, MATCH($B$3, resultados!$A$1:$ZZ$1, 0))</f>
        <v/>
      </c>
    </row>
    <row r="220">
      <c r="A220">
        <f>INDEX(resultados!$A$2:$ZZ$2290, 214, MATCH($B$1, resultados!$A$1:$ZZ$1, 0))</f>
        <v/>
      </c>
      <c r="B220">
        <f>INDEX(resultados!$A$2:$ZZ$2290, 214, MATCH($B$2, resultados!$A$1:$ZZ$1, 0))</f>
        <v/>
      </c>
      <c r="C220">
        <f>INDEX(resultados!$A$2:$ZZ$2290, 214, MATCH($B$3, resultados!$A$1:$ZZ$1, 0))</f>
        <v/>
      </c>
    </row>
    <row r="221">
      <c r="A221">
        <f>INDEX(resultados!$A$2:$ZZ$2290, 215, MATCH($B$1, resultados!$A$1:$ZZ$1, 0))</f>
        <v/>
      </c>
      <c r="B221">
        <f>INDEX(resultados!$A$2:$ZZ$2290, 215, MATCH($B$2, resultados!$A$1:$ZZ$1, 0))</f>
        <v/>
      </c>
      <c r="C221">
        <f>INDEX(resultados!$A$2:$ZZ$2290, 215, MATCH($B$3, resultados!$A$1:$ZZ$1, 0))</f>
        <v/>
      </c>
    </row>
    <row r="222">
      <c r="A222">
        <f>INDEX(resultados!$A$2:$ZZ$2290, 216, MATCH($B$1, resultados!$A$1:$ZZ$1, 0))</f>
        <v/>
      </c>
      <c r="B222">
        <f>INDEX(resultados!$A$2:$ZZ$2290, 216, MATCH($B$2, resultados!$A$1:$ZZ$1, 0))</f>
        <v/>
      </c>
      <c r="C222">
        <f>INDEX(resultados!$A$2:$ZZ$2290, 216, MATCH($B$3, resultados!$A$1:$ZZ$1, 0))</f>
        <v/>
      </c>
    </row>
    <row r="223">
      <c r="A223">
        <f>INDEX(resultados!$A$2:$ZZ$2290, 217, MATCH($B$1, resultados!$A$1:$ZZ$1, 0))</f>
        <v/>
      </c>
      <c r="B223">
        <f>INDEX(resultados!$A$2:$ZZ$2290, 217, MATCH($B$2, resultados!$A$1:$ZZ$1, 0))</f>
        <v/>
      </c>
      <c r="C223">
        <f>INDEX(resultados!$A$2:$ZZ$2290, 217, MATCH($B$3, resultados!$A$1:$ZZ$1, 0))</f>
        <v/>
      </c>
    </row>
    <row r="224">
      <c r="A224">
        <f>INDEX(resultados!$A$2:$ZZ$2290, 218, MATCH($B$1, resultados!$A$1:$ZZ$1, 0))</f>
        <v/>
      </c>
      <c r="B224">
        <f>INDEX(resultados!$A$2:$ZZ$2290, 218, MATCH($B$2, resultados!$A$1:$ZZ$1, 0))</f>
        <v/>
      </c>
      <c r="C224">
        <f>INDEX(resultados!$A$2:$ZZ$2290, 218, MATCH($B$3, resultados!$A$1:$ZZ$1, 0))</f>
        <v/>
      </c>
    </row>
    <row r="225">
      <c r="A225">
        <f>INDEX(resultados!$A$2:$ZZ$2290, 219, MATCH($B$1, resultados!$A$1:$ZZ$1, 0))</f>
        <v/>
      </c>
      <c r="B225">
        <f>INDEX(resultados!$A$2:$ZZ$2290, 219, MATCH($B$2, resultados!$A$1:$ZZ$1, 0))</f>
        <v/>
      </c>
      <c r="C225">
        <f>INDEX(resultados!$A$2:$ZZ$2290, 219, MATCH($B$3, resultados!$A$1:$ZZ$1, 0))</f>
        <v/>
      </c>
    </row>
    <row r="226">
      <c r="A226">
        <f>INDEX(resultados!$A$2:$ZZ$2290, 220, MATCH($B$1, resultados!$A$1:$ZZ$1, 0))</f>
        <v/>
      </c>
      <c r="B226">
        <f>INDEX(resultados!$A$2:$ZZ$2290, 220, MATCH($B$2, resultados!$A$1:$ZZ$1, 0))</f>
        <v/>
      </c>
      <c r="C226">
        <f>INDEX(resultados!$A$2:$ZZ$2290, 220, MATCH($B$3, resultados!$A$1:$ZZ$1, 0))</f>
        <v/>
      </c>
    </row>
    <row r="227">
      <c r="A227">
        <f>INDEX(resultados!$A$2:$ZZ$2290, 221, MATCH($B$1, resultados!$A$1:$ZZ$1, 0))</f>
        <v/>
      </c>
      <c r="B227">
        <f>INDEX(resultados!$A$2:$ZZ$2290, 221, MATCH($B$2, resultados!$A$1:$ZZ$1, 0))</f>
        <v/>
      </c>
      <c r="C227">
        <f>INDEX(resultados!$A$2:$ZZ$2290, 221, MATCH($B$3, resultados!$A$1:$ZZ$1, 0))</f>
        <v/>
      </c>
    </row>
    <row r="228">
      <c r="A228">
        <f>INDEX(resultados!$A$2:$ZZ$2290, 222, MATCH($B$1, resultados!$A$1:$ZZ$1, 0))</f>
        <v/>
      </c>
      <c r="B228">
        <f>INDEX(resultados!$A$2:$ZZ$2290, 222, MATCH($B$2, resultados!$A$1:$ZZ$1, 0))</f>
        <v/>
      </c>
      <c r="C228">
        <f>INDEX(resultados!$A$2:$ZZ$2290, 222, MATCH($B$3, resultados!$A$1:$ZZ$1, 0))</f>
        <v/>
      </c>
    </row>
    <row r="229">
      <c r="A229">
        <f>INDEX(resultados!$A$2:$ZZ$2290, 223, MATCH($B$1, resultados!$A$1:$ZZ$1, 0))</f>
        <v/>
      </c>
      <c r="B229">
        <f>INDEX(resultados!$A$2:$ZZ$2290, 223, MATCH($B$2, resultados!$A$1:$ZZ$1, 0))</f>
        <v/>
      </c>
      <c r="C229">
        <f>INDEX(resultados!$A$2:$ZZ$2290, 223, MATCH($B$3, resultados!$A$1:$ZZ$1, 0))</f>
        <v/>
      </c>
    </row>
    <row r="230">
      <c r="A230">
        <f>INDEX(resultados!$A$2:$ZZ$2290, 224, MATCH($B$1, resultados!$A$1:$ZZ$1, 0))</f>
        <v/>
      </c>
      <c r="B230">
        <f>INDEX(resultados!$A$2:$ZZ$2290, 224, MATCH($B$2, resultados!$A$1:$ZZ$1, 0))</f>
        <v/>
      </c>
      <c r="C230">
        <f>INDEX(resultados!$A$2:$ZZ$2290, 224, MATCH($B$3, resultados!$A$1:$ZZ$1, 0))</f>
        <v/>
      </c>
    </row>
    <row r="231">
      <c r="A231">
        <f>INDEX(resultados!$A$2:$ZZ$2290, 225, MATCH($B$1, resultados!$A$1:$ZZ$1, 0))</f>
        <v/>
      </c>
      <c r="B231">
        <f>INDEX(resultados!$A$2:$ZZ$2290, 225, MATCH($B$2, resultados!$A$1:$ZZ$1, 0))</f>
        <v/>
      </c>
      <c r="C231">
        <f>INDEX(resultados!$A$2:$ZZ$2290, 225, MATCH($B$3, resultados!$A$1:$ZZ$1, 0))</f>
        <v/>
      </c>
    </row>
    <row r="232">
      <c r="A232">
        <f>INDEX(resultados!$A$2:$ZZ$2290, 226, MATCH($B$1, resultados!$A$1:$ZZ$1, 0))</f>
        <v/>
      </c>
      <c r="B232">
        <f>INDEX(resultados!$A$2:$ZZ$2290, 226, MATCH($B$2, resultados!$A$1:$ZZ$1, 0))</f>
        <v/>
      </c>
      <c r="C232">
        <f>INDEX(resultados!$A$2:$ZZ$2290, 226, MATCH($B$3, resultados!$A$1:$ZZ$1, 0))</f>
        <v/>
      </c>
    </row>
    <row r="233">
      <c r="A233">
        <f>INDEX(resultados!$A$2:$ZZ$2290, 227, MATCH($B$1, resultados!$A$1:$ZZ$1, 0))</f>
        <v/>
      </c>
      <c r="B233">
        <f>INDEX(resultados!$A$2:$ZZ$2290, 227, MATCH($B$2, resultados!$A$1:$ZZ$1, 0))</f>
        <v/>
      </c>
      <c r="C233">
        <f>INDEX(resultados!$A$2:$ZZ$2290, 227, MATCH($B$3, resultados!$A$1:$ZZ$1, 0))</f>
        <v/>
      </c>
    </row>
    <row r="234">
      <c r="A234">
        <f>INDEX(resultados!$A$2:$ZZ$2290, 228, MATCH($B$1, resultados!$A$1:$ZZ$1, 0))</f>
        <v/>
      </c>
      <c r="B234">
        <f>INDEX(resultados!$A$2:$ZZ$2290, 228, MATCH($B$2, resultados!$A$1:$ZZ$1, 0))</f>
        <v/>
      </c>
      <c r="C234">
        <f>INDEX(resultados!$A$2:$ZZ$2290, 228, MATCH($B$3, resultados!$A$1:$ZZ$1, 0))</f>
        <v/>
      </c>
    </row>
    <row r="235">
      <c r="A235">
        <f>INDEX(resultados!$A$2:$ZZ$2290, 229, MATCH($B$1, resultados!$A$1:$ZZ$1, 0))</f>
        <v/>
      </c>
      <c r="B235">
        <f>INDEX(resultados!$A$2:$ZZ$2290, 229, MATCH($B$2, resultados!$A$1:$ZZ$1, 0))</f>
        <v/>
      </c>
      <c r="C235">
        <f>INDEX(resultados!$A$2:$ZZ$2290, 229, MATCH($B$3, resultados!$A$1:$ZZ$1, 0))</f>
        <v/>
      </c>
    </row>
    <row r="236">
      <c r="A236">
        <f>INDEX(resultados!$A$2:$ZZ$2290, 230, MATCH($B$1, resultados!$A$1:$ZZ$1, 0))</f>
        <v/>
      </c>
      <c r="B236">
        <f>INDEX(resultados!$A$2:$ZZ$2290, 230, MATCH($B$2, resultados!$A$1:$ZZ$1, 0))</f>
        <v/>
      </c>
      <c r="C236">
        <f>INDEX(resultados!$A$2:$ZZ$2290, 230, MATCH($B$3, resultados!$A$1:$ZZ$1, 0))</f>
        <v/>
      </c>
    </row>
    <row r="237">
      <c r="A237">
        <f>INDEX(resultados!$A$2:$ZZ$2290, 231, MATCH($B$1, resultados!$A$1:$ZZ$1, 0))</f>
        <v/>
      </c>
      <c r="B237">
        <f>INDEX(resultados!$A$2:$ZZ$2290, 231, MATCH($B$2, resultados!$A$1:$ZZ$1, 0))</f>
        <v/>
      </c>
      <c r="C237">
        <f>INDEX(resultados!$A$2:$ZZ$2290, 231, MATCH($B$3, resultados!$A$1:$ZZ$1, 0))</f>
        <v/>
      </c>
    </row>
    <row r="238">
      <c r="A238">
        <f>INDEX(resultados!$A$2:$ZZ$2290, 232, MATCH($B$1, resultados!$A$1:$ZZ$1, 0))</f>
        <v/>
      </c>
      <c r="B238">
        <f>INDEX(resultados!$A$2:$ZZ$2290, 232, MATCH($B$2, resultados!$A$1:$ZZ$1, 0))</f>
        <v/>
      </c>
      <c r="C238">
        <f>INDEX(resultados!$A$2:$ZZ$2290, 232, MATCH($B$3, resultados!$A$1:$ZZ$1, 0))</f>
        <v/>
      </c>
    </row>
    <row r="239">
      <c r="A239">
        <f>INDEX(resultados!$A$2:$ZZ$2290, 233, MATCH($B$1, resultados!$A$1:$ZZ$1, 0))</f>
        <v/>
      </c>
      <c r="B239">
        <f>INDEX(resultados!$A$2:$ZZ$2290, 233, MATCH($B$2, resultados!$A$1:$ZZ$1, 0))</f>
        <v/>
      </c>
      <c r="C239">
        <f>INDEX(resultados!$A$2:$ZZ$2290, 233, MATCH($B$3, resultados!$A$1:$ZZ$1, 0))</f>
        <v/>
      </c>
    </row>
    <row r="240">
      <c r="A240">
        <f>INDEX(resultados!$A$2:$ZZ$2290, 234, MATCH($B$1, resultados!$A$1:$ZZ$1, 0))</f>
        <v/>
      </c>
      <c r="B240">
        <f>INDEX(resultados!$A$2:$ZZ$2290, 234, MATCH($B$2, resultados!$A$1:$ZZ$1, 0))</f>
        <v/>
      </c>
      <c r="C240">
        <f>INDEX(resultados!$A$2:$ZZ$2290, 234, MATCH($B$3, resultados!$A$1:$ZZ$1, 0))</f>
        <v/>
      </c>
    </row>
    <row r="241">
      <c r="A241">
        <f>INDEX(resultados!$A$2:$ZZ$2290, 235, MATCH($B$1, resultados!$A$1:$ZZ$1, 0))</f>
        <v/>
      </c>
      <c r="B241">
        <f>INDEX(resultados!$A$2:$ZZ$2290, 235, MATCH($B$2, resultados!$A$1:$ZZ$1, 0))</f>
        <v/>
      </c>
      <c r="C241">
        <f>INDEX(resultados!$A$2:$ZZ$2290, 235, MATCH($B$3, resultados!$A$1:$ZZ$1, 0))</f>
        <v/>
      </c>
    </row>
    <row r="242">
      <c r="A242">
        <f>INDEX(resultados!$A$2:$ZZ$2290, 236, MATCH($B$1, resultados!$A$1:$ZZ$1, 0))</f>
        <v/>
      </c>
      <c r="B242">
        <f>INDEX(resultados!$A$2:$ZZ$2290, 236, MATCH($B$2, resultados!$A$1:$ZZ$1, 0))</f>
        <v/>
      </c>
      <c r="C242">
        <f>INDEX(resultados!$A$2:$ZZ$2290, 236, MATCH($B$3, resultados!$A$1:$ZZ$1, 0))</f>
        <v/>
      </c>
    </row>
    <row r="243">
      <c r="A243">
        <f>INDEX(resultados!$A$2:$ZZ$2290, 237, MATCH($B$1, resultados!$A$1:$ZZ$1, 0))</f>
        <v/>
      </c>
      <c r="B243">
        <f>INDEX(resultados!$A$2:$ZZ$2290, 237, MATCH($B$2, resultados!$A$1:$ZZ$1, 0))</f>
        <v/>
      </c>
      <c r="C243">
        <f>INDEX(resultados!$A$2:$ZZ$2290, 237, MATCH($B$3, resultados!$A$1:$ZZ$1, 0))</f>
        <v/>
      </c>
    </row>
    <row r="244">
      <c r="A244">
        <f>INDEX(resultados!$A$2:$ZZ$2290, 238, MATCH($B$1, resultados!$A$1:$ZZ$1, 0))</f>
        <v/>
      </c>
      <c r="B244">
        <f>INDEX(resultados!$A$2:$ZZ$2290, 238, MATCH($B$2, resultados!$A$1:$ZZ$1, 0))</f>
        <v/>
      </c>
      <c r="C244">
        <f>INDEX(resultados!$A$2:$ZZ$2290, 238, MATCH($B$3, resultados!$A$1:$ZZ$1, 0))</f>
        <v/>
      </c>
    </row>
    <row r="245">
      <c r="A245">
        <f>INDEX(resultados!$A$2:$ZZ$2290, 239, MATCH($B$1, resultados!$A$1:$ZZ$1, 0))</f>
        <v/>
      </c>
      <c r="B245">
        <f>INDEX(resultados!$A$2:$ZZ$2290, 239, MATCH($B$2, resultados!$A$1:$ZZ$1, 0))</f>
        <v/>
      </c>
      <c r="C245">
        <f>INDEX(resultados!$A$2:$ZZ$2290, 239, MATCH($B$3, resultados!$A$1:$ZZ$1, 0))</f>
        <v/>
      </c>
    </row>
    <row r="246">
      <c r="A246">
        <f>INDEX(resultados!$A$2:$ZZ$2290, 240, MATCH($B$1, resultados!$A$1:$ZZ$1, 0))</f>
        <v/>
      </c>
      <c r="B246">
        <f>INDEX(resultados!$A$2:$ZZ$2290, 240, MATCH($B$2, resultados!$A$1:$ZZ$1, 0))</f>
        <v/>
      </c>
      <c r="C246">
        <f>INDEX(resultados!$A$2:$ZZ$2290, 240, MATCH($B$3, resultados!$A$1:$ZZ$1, 0))</f>
        <v/>
      </c>
    </row>
    <row r="247">
      <c r="A247">
        <f>INDEX(resultados!$A$2:$ZZ$2290, 241, MATCH($B$1, resultados!$A$1:$ZZ$1, 0))</f>
        <v/>
      </c>
      <c r="B247">
        <f>INDEX(resultados!$A$2:$ZZ$2290, 241, MATCH($B$2, resultados!$A$1:$ZZ$1, 0))</f>
        <v/>
      </c>
      <c r="C247">
        <f>INDEX(resultados!$A$2:$ZZ$2290, 241, MATCH($B$3, resultados!$A$1:$ZZ$1, 0))</f>
        <v/>
      </c>
    </row>
    <row r="248">
      <c r="A248">
        <f>INDEX(resultados!$A$2:$ZZ$2290, 242, MATCH($B$1, resultados!$A$1:$ZZ$1, 0))</f>
        <v/>
      </c>
      <c r="B248">
        <f>INDEX(resultados!$A$2:$ZZ$2290, 242, MATCH($B$2, resultados!$A$1:$ZZ$1, 0))</f>
        <v/>
      </c>
      <c r="C248">
        <f>INDEX(resultados!$A$2:$ZZ$2290, 242, MATCH($B$3, resultados!$A$1:$ZZ$1, 0))</f>
        <v/>
      </c>
    </row>
    <row r="249">
      <c r="A249">
        <f>INDEX(resultados!$A$2:$ZZ$2290, 243, MATCH($B$1, resultados!$A$1:$ZZ$1, 0))</f>
        <v/>
      </c>
      <c r="B249">
        <f>INDEX(resultados!$A$2:$ZZ$2290, 243, MATCH($B$2, resultados!$A$1:$ZZ$1, 0))</f>
        <v/>
      </c>
      <c r="C249">
        <f>INDEX(resultados!$A$2:$ZZ$2290, 243, MATCH($B$3, resultados!$A$1:$ZZ$1, 0))</f>
        <v/>
      </c>
    </row>
    <row r="250">
      <c r="A250">
        <f>INDEX(resultados!$A$2:$ZZ$2290, 244, MATCH($B$1, resultados!$A$1:$ZZ$1, 0))</f>
        <v/>
      </c>
      <c r="B250">
        <f>INDEX(resultados!$A$2:$ZZ$2290, 244, MATCH($B$2, resultados!$A$1:$ZZ$1, 0))</f>
        <v/>
      </c>
      <c r="C250">
        <f>INDEX(resultados!$A$2:$ZZ$2290, 244, MATCH($B$3, resultados!$A$1:$ZZ$1, 0))</f>
        <v/>
      </c>
    </row>
    <row r="251">
      <c r="A251">
        <f>INDEX(resultados!$A$2:$ZZ$2290, 245, MATCH($B$1, resultados!$A$1:$ZZ$1, 0))</f>
        <v/>
      </c>
      <c r="B251">
        <f>INDEX(resultados!$A$2:$ZZ$2290, 245, MATCH($B$2, resultados!$A$1:$ZZ$1, 0))</f>
        <v/>
      </c>
      <c r="C251">
        <f>INDEX(resultados!$A$2:$ZZ$2290, 245, MATCH($B$3, resultados!$A$1:$ZZ$1, 0))</f>
        <v/>
      </c>
    </row>
    <row r="252">
      <c r="A252">
        <f>INDEX(resultados!$A$2:$ZZ$2290, 246, MATCH($B$1, resultados!$A$1:$ZZ$1, 0))</f>
        <v/>
      </c>
      <c r="B252">
        <f>INDEX(resultados!$A$2:$ZZ$2290, 246, MATCH($B$2, resultados!$A$1:$ZZ$1, 0))</f>
        <v/>
      </c>
      <c r="C252">
        <f>INDEX(resultados!$A$2:$ZZ$2290, 246, MATCH($B$3, resultados!$A$1:$ZZ$1, 0))</f>
        <v/>
      </c>
    </row>
    <row r="253">
      <c r="A253">
        <f>INDEX(resultados!$A$2:$ZZ$2290, 247, MATCH($B$1, resultados!$A$1:$ZZ$1, 0))</f>
        <v/>
      </c>
      <c r="B253">
        <f>INDEX(resultados!$A$2:$ZZ$2290, 247, MATCH($B$2, resultados!$A$1:$ZZ$1, 0))</f>
        <v/>
      </c>
      <c r="C253">
        <f>INDEX(resultados!$A$2:$ZZ$2290, 247, MATCH($B$3, resultados!$A$1:$ZZ$1, 0))</f>
        <v/>
      </c>
    </row>
    <row r="254">
      <c r="A254">
        <f>INDEX(resultados!$A$2:$ZZ$2290, 248, MATCH($B$1, resultados!$A$1:$ZZ$1, 0))</f>
        <v/>
      </c>
      <c r="B254">
        <f>INDEX(resultados!$A$2:$ZZ$2290, 248, MATCH($B$2, resultados!$A$1:$ZZ$1, 0))</f>
        <v/>
      </c>
      <c r="C254">
        <f>INDEX(resultados!$A$2:$ZZ$2290, 248, MATCH($B$3, resultados!$A$1:$ZZ$1, 0))</f>
        <v/>
      </c>
    </row>
    <row r="255">
      <c r="A255">
        <f>INDEX(resultados!$A$2:$ZZ$2290, 249, MATCH($B$1, resultados!$A$1:$ZZ$1, 0))</f>
        <v/>
      </c>
      <c r="B255">
        <f>INDEX(resultados!$A$2:$ZZ$2290, 249, MATCH($B$2, resultados!$A$1:$ZZ$1, 0))</f>
        <v/>
      </c>
      <c r="C255">
        <f>INDEX(resultados!$A$2:$ZZ$2290, 249, MATCH($B$3, resultados!$A$1:$ZZ$1, 0))</f>
        <v/>
      </c>
    </row>
    <row r="256">
      <c r="A256">
        <f>INDEX(resultados!$A$2:$ZZ$2290, 250, MATCH($B$1, resultados!$A$1:$ZZ$1, 0))</f>
        <v/>
      </c>
      <c r="B256">
        <f>INDEX(resultados!$A$2:$ZZ$2290, 250, MATCH($B$2, resultados!$A$1:$ZZ$1, 0))</f>
        <v/>
      </c>
      <c r="C256">
        <f>INDEX(resultados!$A$2:$ZZ$2290, 250, MATCH($B$3, resultados!$A$1:$ZZ$1, 0))</f>
        <v/>
      </c>
    </row>
    <row r="257">
      <c r="A257">
        <f>INDEX(resultados!$A$2:$ZZ$2290, 251, MATCH($B$1, resultados!$A$1:$ZZ$1, 0))</f>
        <v/>
      </c>
      <c r="B257">
        <f>INDEX(resultados!$A$2:$ZZ$2290, 251, MATCH($B$2, resultados!$A$1:$ZZ$1, 0))</f>
        <v/>
      </c>
      <c r="C257">
        <f>INDEX(resultados!$A$2:$ZZ$2290, 251, MATCH($B$3, resultados!$A$1:$ZZ$1, 0))</f>
        <v/>
      </c>
    </row>
    <row r="258">
      <c r="A258">
        <f>INDEX(resultados!$A$2:$ZZ$2290, 252, MATCH($B$1, resultados!$A$1:$ZZ$1, 0))</f>
        <v/>
      </c>
      <c r="B258">
        <f>INDEX(resultados!$A$2:$ZZ$2290, 252, MATCH($B$2, resultados!$A$1:$ZZ$1, 0))</f>
        <v/>
      </c>
      <c r="C258">
        <f>INDEX(resultados!$A$2:$ZZ$2290, 252, MATCH($B$3, resultados!$A$1:$ZZ$1, 0))</f>
        <v/>
      </c>
    </row>
    <row r="259">
      <c r="A259">
        <f>INDEX(resultados!$A$2:$ZZ$2290, 253, MATCH($B$1, resultados!$A$1:$ZZ$1, 0))</f>
        <v/>
      </c>
      <c r="B259">
        <f>INDEX(resultados!$A$2:$ZZ$2290, 253, MATCH($B$2, resultados!$A$1:$ZZ$1, 0))</f>
        <v/>
      </c>
      <c r="C259">
        <f>INDEX(resultados!$A$2:$ZZ$2290, 253, MATCH($B$3, resultados!$A$1:$ZZ$1, 0))</f>
        <v/>
      </c>
    </row>
    <row r="260">
      <c r="A260">
        <f>INDEX(resultados!$A$2:$ZZ$2290, 254, MATCH($B$1, resultados!$A$1:$ZZ$1, 0))</f>
        <v/>
      </c>
      <c r="B260">
        <f>INDEX(resultados!$A$2:$ZZ$2290, 254, MATCH($B$2, resultados!$A$1:$ZZ$1, 0))</f>
        <v/>
      </c>
      <c r="C260">
        <f>INDEX(resultados!$A$2:$ZZ$2290, 254, MATCH($B$3, resultados!$A$1:$ZZ$1, 0))</f>
        <v/>
      </c>
    </row>
    <row r="261">
      <c r="A261">
        <f>INDEX(resultados!$A$2:$ZZ$2290, 255, MATCH($B$1, resultados!$A$1:$ZZ$1, 0))</f>
        <v/>
      </c>
      <c r="B261">
        <f>INDEX(resultados!$A$2:$ZZ$2290, 255, MATCH($B$2, resultados!$A$1:$ZZ$1, 0))</f>
        <v/>
      </c>
      <c r="C261">
        <f>INDEX(resultados!$A$2:$ZZ$2290, 255, MATCH($B$3, resultados!$A$1:$ZZ$1, 0))</f>
        <v/>
      </c>
    </row>
    <row r="262">
      <c r="A262">
        <f>INDEX(resultados!$A$2:$ZZ$2290, 256, MATCH($B$1, resultados!$A$1:$ZZ$1, 0))</f>
        <v/>
      </c>
      <c r="B262">
        <f>INDEX(resultados!$A$2:$ZZ$2290, 256, MATCH($B$2, resultados!$A$1:$ZZ$1, 0))</f>
        <v/>
      </c>
      <c r="C262">
        <f>INDEX(resultados!$A$2:$ZZ$2290, 256, MATCH($B$3, resultados!$A$1:$ZZ$1, 0))</f>
        <v/>
      </c>
    </row>
    <row r="263">
      <c r="A263">
        <f>INDEX(resultados!$A$2:$ZZ$2290, 257, MATCH($B$1, resultados!$A$1:$ZZ$1, 0))</f>
        <v/>
      </c>
      <c r="B263">
        <f>INDEX(resultados!$A$2:$ZZ$2290, 257, MATCH($B$2, resultados!$A$1:$ZZ$1, 0))</f>
        <v/>
      </c>
      <c r="C263">
        <f>INDEX(resultados!$A$2:$ZZ$2290, 257, MATCH($B$3, resultados!$A$1:$ZZ$1, 0))</f>
        <v/>
      </c>
    </row>
    <row r="264">
      <c r="A264">
        <f>INDEX(resultados!$A$2:$ZZ$2290, 258, MATCH($B$1, resultados!$A$1:$ZZ$1, 0))</f>
        <v/>
      </c>
      <c r="B264">
        <f>INDEX(resultados!$A$2:$ZZ$2290, 258, MATCH($B$2, resultados!$A$1:$ZZ$1, 0))</f>
        <v/>
      </c>
      <c r="C264">
        <f>INDEX(resultados!$A$2:$ZZ$2290, 258, MATCH($B$3, resultados!$A$1:$ZZ$1, 0))</f>
        <v/>
      </c>
    </row>
    <row r="265">
      <c r="A265">
        <f>INDEX(resultados!$A$2:$ZZ$2290, 259, MATCH($B$1, resultados!$A$1:$ZZ$1, 0))</f>
        <v/>
      </c>
      <c r="B265">
        <f>INDEX(resultados!$A$2:$ZZ$2290, 259, MATCH($B$2, resultados!$A$1:$ZZ$1, 0))</f>
        <v/>
      </c>
      <c r="C265">
        <f>INDEX(resultados!$A$2:$ZZ$2290, 259, MATCH($B$3, resultados!$A$1:$ZZ$1, 0))</f>
        <v/>
      </c>
    </row>
    <row r="266">
      <c r="A266">
        <f>INDEX(resultados!$A$2:$ZZ$2290, 260, MATCH($B$1, resultados!$A$1:$ZZ$1, 0))</f>
        <v/>
      </c>
      <c r="B266">
        <f>INDEX(resultados!$A$2:$ZZ$2290, 260, MATCH($B$2, resultados!$A$1:$ZZ$1, 0))</f>
        <v/>
      </c>
      <c r="C266">
        <f>INDEX(resultados!$A$2:$ZZ$2290, 260, MATCH($B$3, resultados!$A$1:$ZZ$1, 0))</f>
        <v/>
      </c>
    </row>
    <row r="267">
      <c r="A267">
        <f>INDEX(resultados!$A$2:$ZZ$2290, 261, MATCH($B$1, resultados!$A$1:$ZZ$1, 0))</f>
        <v/>
      </c>
      <c r="B267">
        <f>INDEX(resultados!$A$2:$ZZ$2290, 261, MATCH($B$2, resultados!$A$1:$ZZ$1, 0))</f>
        <v/>
      </c>
      <c r="C267">
        <f>INDEX(resultados!$A$2:$ZZ$2290, 261, MATCH($B$3, resultados!$A$1:$ZZ$1, 0))</f>
        <v/>
      </c>
    </row>
    <row r="268">
      <c r="A268">
        <f>INDEX(resultados!$A$2:$ZZ$2290, 262, MATCH($B$1, resultados!$A$1:$ZZ$1, 0))</f>
        <v/>
      </c>
      <c r="B268">
        <f>INDEX(resultados!$A$2:$ZZ$2290, 262, MATCH($B$2, resultados!$A$1:$ZZ$1, 0))</f>
        <v/>
      </c>
      <c r="C268">
        <f>INDEX(resultados!$A$2:$ZZ$2290, 262, MATCH($B$3, resultados!$A$1:$ZZ$1, 0))</f>
        <v/>
      </c>
    </row>
    <row r="269">
      <c r="A269">
        <f>INDEX(resultados!$A$2:$ZZ$2290, 263, MATCH($B$1, resultados!$A$1:$ZZ$1, 0))</f>
        <v/>
      </c>
      <c r="B269">
        <f>INDEX(resultados!$A$2:$ZZ$2290, 263, MATCH($B$2, resultados!$A$1:$ZZ$1, 0))</f>
        <v/>
      </c>
      <c r="C269">
        <f>INDEX(resultados!$A$2:$ZZ$2290, 263, MATCH($B$3, resultados!$A$1:$ZZ$1, 0))</f>
        <v/>
      </c>
    </row>
    <row r="270">
      <c r="A270">
        <f>INDEX(resultados!$A$2:$ZZ$2290, 264, MATCH($B$1, resultados!$A$1:$ZZ$1, 0))</f>
        <v/>
      </c>
      <c r="B270">
        <f>INDEX(resultados!$A$2:$ZZ$2290, 264, MATCH($B$2, resultados!$A$1:$ZZ$1, 0))</f>
        <v/>
      </c>
      <c r="C270">
        <f>INDEX(resultados!$A$2:$ZZ$2290, 264, MATCH($B$3, resultados!$A$1:$ZZ$1, 0))</f>
        <v/>
      </c>
    </row>
    <row r="271">
      <c r="A271">
        <f>INDEX(resultados!$A$2:$ZZ$2290, 265, MATCH($B$1, resultados!$A$1:$ZZ$1, 0))</f>
        <v/>
      </c>
      <c r="B271">
        <f>INDEX(resultados!$A$2:$ZZ$2290, 265, MATCH($B$2, resultados!$A$1:$ZZ$1, 0))</f>
        <v/>
      </c>
      <c r="C271">
        <f>INDEX(resultados!$A$2:$ZZ$2290, 265, MATCH($B$3, resultados!$A$1:$ZZ$1, 0))</f>
        <v/>
      </c>
    </row>
    <row r="272">
      <c r="A272">
        <f>INDEX(resultados!$A$2:$ZZ$2290, 266, MATCH($B$1, resultados!$A$1:$ZZ$1, 0))</f>
        <v/>
      </c>
      <c r="B272">
        <f>INDEX(resultados!$A$2:$ZZ$2290, 266, MATCH($B$2, resultados!$A$1:$ZZ$1, 0))</f>
        <v/>
      </c>
      <c r="C272">
        <f>INDEX(resultados!$A$2:$ZZ$2290, 266, MATCH($B$3, resultados!$A$1:$ZZ$1, 0))</f>
        <v/>
      </c>
    </row>
    <row r="273">
      <c r="A273">
        <f>INDEX(resultados!$A$2:$ZZ$2290, 267, MATCH($B$1, resultados!$A$1:$ZZ$1, 0))</f>
        <v/>
      </c>
      <c r="B273">
        <f>INDEX(resultados!$A$2:$ZZ$2290, 267, MATCH($B$2, resultados!$A$1:$ZZ$1, 0))</f>
        <v/>
      </c>
      <c r="C273">
        <f>INDEX(resultados!$A$2:$ZZ$2290, 267, MATCH($B$3, resultados!$A$1:$ZZ$1, 0))</f>
        <v/>
      </c>
    </row>
    <row r="274">
      <c r="A274">
        <f>INDEX(resultados!$A$2:$ZZ$2290, 268, MATCH($B$1, resultados!$A$1:$ZZ$1, 0))</f>
        <v/>
      </c>
      <c r="B274">
        <f>INDEX(resultados!$A$2:$ZZ$2290, 268, MATCH($B$2, resultados!$A$1:$ZZ$1, 0))</f>
        <v/>
      </c>
      <c r="C274">
        <f>INDEX(resultados!$A$2:$ZZ$2290, 268, MATCH($B$3, resultados!$A$1:$ZZ$1, 0))</f>
        <v/>
      </c>
    </row>
    <row r="275">
      <c r="A275">
        <f>INDEX(resultados!$A$2:$ZZ$2290, 269, MATCH($B$1, resultados!$A$1:$ZZ$1, 0))</f>
        <v/>
      </c>
      <c r="B275">
        <f>INDEX(resultados!$A$2:$ZZ$2290, 269, MATCH($B$2, resultados!$A$1:$ZZ$1, 0))</f>
        <v/>
      </c>
      <c r="C275">
        <f>INDEX(resultados!$A$2:$ZZ$2290, 269, MATCH($B$3, resultados!$A$1:$ZZ$1, 0))</f>
        <v/>
      </c>
    </row>
    <row r="276">
      <c r="A276">
        <f>INDEX(resultados!$A$2:$ZZ$2290, 270, MATCH($B$1, resultados!$A$1:$ZZ$1, 0))</f>
        <v/>
      </c>
      <c r="B276">
        <f>INDEX(resultados!$A$2:$ZZ$2290, 270, MATCH($B$2, resultados!$A$1:$ZZ$1, 0))</f>
        <v/>
      </c>
      <c r="C276">
        <f>INDEX(resultados!$A$2:$ZZ$2290, 270, MATCH($B$3, resultados!$A$1:$ZZ$1, 0))</f>
        <v/>
      </c>
    </row>
    <row r="277">
      <c r="A277">
        <f>INDEX(resultados!$A$2:$ZZ$2290, 271, MATCH($B$1, resultados!$A$1:$ZZ$1, 0))</f>
        <v/>
      </c>
      <c r="B277">
        <f>INDEX(resultados!$A$2:$ZZ$2290, 271, MATCH($B$2, resultados!$A$1:$ZZ$1, 0))</f>
        <v/>
      </c>
      <c r="C277">
        <f>INDEX(resultados!$A$2:$ZZ$2290, 271, MATCH($B$3, resultados!$A$1:$ZZ$1, 0))</f>
        <v/>
      </c>
    </row>
    <row r="278">
      <c r="A278">
        <f>INDEX(resultados!$A$2:$ZZ$2290, 272, MATCH($B$1, resultados!$A$1:$ZZ$1, 0))</f>
        <v/>
      </c>
      <c r="B278">
        <f>INDEX(resultados!$A$2:$ZZ$2290, 272, MATCH($B$2, resultados!$A$1:$ZZ$1, 0))</f>
        <v/>
      </c>
      <c r="C278">
        <f>INDEX(resultados!$A$2:$ZZ$2290, 272, MATCH($B$3, resultados!$A$1:$ZZ$1, 0))</f>
        <v/>
      </c>
    </row>
    <row r="279">
      <c r="A279">
        <f>INDEX(resultados!$A$2:$ZZ$2290, 273, MATCH($B$1, resultados!$A$1:$ZZ$1, 0))</f>
        <v/>
      </c>
      <c r="B279">
        <f>INDEX(resultados!$A$2:$ZZ$2290, 273, MATCH($B$2, resultados!$A$1:$ZZ$1, 0))</f>
        <v/>
      </c>
      <c r="C279">
        <f>INDEX(resultados!$A$2:$ZZ$2290, 273, MATCH($B$3, resultados!$A$1:$ZZ$1, 0))</f>
        <v/>
      </c>
    </row>
    <row r="280">
      <c r="A280">
        <f>INDEX(resultados!$A$2:$ZZ$2290, 274, MATCH($B$1, resultados!$A$1:$ZZ$1, 0))</f>
        <v/>
      </c>
      <c r="B280">
        <f>INDEX(resultados!$A$2:$ZZ$2290, 274, MATCH($B$2, resultados!$A$1:$ZZ$1, 0))</f>
        <v/>
      </c>
      <c r="C280">
        <f>INDEX(resultados!$A$2:$ZZ$2290, 274, MATCH($B$3, resultados!$A$1:$ZZ$1, 0))</f>
        <v/>
      </c>
    </row>
    <row r="281">
      <c r="A281">
        <f>INDEX(resultados!$A$2:$ZZ$2290, 275, MATCH($B$1, resultados!$A$1:$ZZ$1, 0))</f>
        <v/>
      </c>
      <c r="B281">
        <f>INDEX(resultados!$A$2:$ZZ$2290, 275, MATCH($B$2, resultados!$A$1:$ZZ$1, 0))</f>
        <v/>
      </c>
      <c r="C281">
        <f>INDEX(resultados!$A$2:$ZZ$2290, 275, MATCH($B$3, resultados!$A$1:$ZZ$1, 0))</f>
        <v/>
      </c>
    </row>
    <row r="282">
      <c r="A282">
        <f>INDEX(resultados!$A$2:$ZZ$2290, 276, MATCH($B$1, resultados!$A$1:$ZZ$1, 0))</f>
        <v/>
      </c>
      <c r="B282">
        <f>INDEX(resultados!$A$2:$ZZ$2290, 276, MATCH($B$2, resultados!$A$1:$ZZ$1, 0))</f>
        <v/>
      </c>
      <c r="C282">
        <f>INDEX(resultados!$A$2:$ZZ$2290, 276, MATCH($B$3, resultados!$A$1:$ZZ$1, 0))</f>
        <v/>
      </c>
    </row>
    <row r="283">
      <c r="A283">
        <f>INDEX(resultados!$A$2:$ZZ$2290, 277, MATCH($B$1, resultados!$A$1:$ZZ$1, 0))</f>
        <v/>
      </c>
      <c r="B283">
        <f>INDEX(resultados!$A$2:$ZZ$2290, 277, MATCH($B$2, resultados!$A$1:$ZZ$1, 0))</f>
        <v/>
      </c>
      <c r="C283">
        <f>INDEX(resultados!$A$2:$ZZ$2290, 277, MATCH($B$3, resultados!$A$1:$ZZ$1, 0))</f>
        <v/>
      </c>
    </row>
    <row r="284">
      <c r="A284">
        <f>INDEX(resultados!$A$2:$ZZ$2290, 278, MATCH($B$1, resultados!$A$1:$ZZ$1, 0))</f>
        <v/>
      </c>
      <c r="B284">
        <f>INDEX(resultados!$A$2:$ZZ$2290, 278, MATCH($B$2, resultados!$A$1:$ZZ$1, 0))</f>
        <v/>
      </c>
      <c r="C284">
        <f>INDEX(resultados!$A$2:$ZZ$2290, 278, MATCH($B$3, resultados!$A$1:$ZZ$1, 0))</f>
        <v/>
      </c>
    </row>
    <row r="285">
      <c r="A285">
        <f>INDEX(resultados!$A$2:$ZZ$2290, 279, MATCH($B$1, resultados!$A$1:$ZZ$1, 0))</f>
        <v/>
      </c>
      <c r="B285">
        <f>INDEX(resultados!$A$2:$ZZ$2290, 279, MATCH($B$2, resultados!$A$1:$ZZ$1, 0))</f>
        <v/>
      </c>
      <c r="C285">
        <f>INDEX(resultados!$A$2:$ZZ$2290, 279, MATCH($B$3, resultados!$A$1:$ZZ$1, 0))</f>
        <v/>
      </c>
    </row>
    <row r="286">
      <c r="A286">
        <f>INDEX(resultados!$A$2:$ZZ$2290, 280, MATCH($B$1, resultados!$A$1:$ZZ$1, 0))</f>
        <v/>
      </c>
      <c r="B286">
        <f>INDEX(resultados!$A$2:$ZZ$2290, 280, MATCH($B$2, resultados!$A$1:$ZZ$1, 0))</f>
        <v/>
      </c>
      <c r="C286">
        <f>INDEX(resultados!$A$2:$ZZ$2290, 280, MATCH($B$3, resultados!$A$1:$ZZ$1, 0))</f>
        <v/>
      </c>
    </row>
    <row r="287">
      <c r="A287">
        <f>INDEX(resultados!$A$2:$ZZ$2290, 281, MATCH($B$1, resultados!$A$1:$ZZ$1, 0))</f>
        <v/>
      </c>
      <c r="B287">
        <f>INDEX(resultados!$A$2:$ZZ$2290, 281, MATCH($B$2, resultados!$A$1:$ZZ$1, 0))</f>
        <v/>
      </c>
      <c r="C287">
        <f>INDEX(resultados!$A$2:$ZZ$2290, 281, MATCH($B$3, resultados!$A$1:$ZZ$1, 0))</f>
        <v/>
      </c>
    </row>
    <row r="288">
      <c r="A288">
        <f>INDEX(resultados!$A$2:$ZZ$2290, 282, MATCH($B$1, resultados!$A$1:$ZZ$1, 0))</f>
        <v/>
      </c>
      <c r="B288">
        <f>INDEX(resultados!$A$2:$ZZ$2290, 282, MATCH($B$2, resultados!$A$1:$ZZ$1, 0))</f>
        <v/>
      </c>
      <c r="C288">
        <f>INDEX(resultados!$A$2:$ZZ$2290, 282, MATCH($B$3, resultados!$A$1:$ZZ$1, 0))</f>
        <v/>
      </c>
    </row>
    <row r="289">
      <c r="A289">
        <f>INDEX(resultados!$A$2:$ZZ$2290, 283, MATCH($B$1, resultados!$A$1:$ZZ$1, 0))</f>
        <v/>
      </c>
      <c r="B289">
        <f>INDEX(resultados!$A$2:$ZZ$2290, 283, MATCH($B$2, resultados!$A$1:$ZZ$1, 0))</f>
        <v/>
      </c>
      <c r="C289">
        <f>INDEX(resultados!$A$2:$ZZ$2290, 283, MATCH($B$3, resultados!$A$1:$ZZ$1, 0))</f>
        <v/>
      </c>
    </row>
    <row r="290">
      <c r="A290">
        <f>INDEX(resultados!$A$2:$ZZ$2290, 284, MATCH($B$1, resultados!$A$1:$ZZ$1, 0))</f>
        <v/>
      </c>
      <c r="B290">
        <f>INDEX(resultados!$A$2:$ZZ$2290, 284, MATCH($B$2, resultados!$A$1:$ZZ$1, 0))</f>
        <v/>
      </c>
      <c r="C290">
        <f>INDEX(resultados!$A$2:$ZZ$2290, 284, MATCH($B$3, resultados!$A$1:$ZZ$1, 0))</f>
        <v/>
      </c>
    </row>
    <row r="291">
      <c r="A291">
        <f>INDEX(resultados!$A$2:$ZZ$2290, 285, MATCH($B$1, resultados!$A$1:$ZZ$1, 0))</f>
        <v/>
      </c>
      <c r="B291">
        <f>INDEX(resultados!$A$2:$ZZ$2290, 285, MATCH($B$2, resultados!$A$1:$ZZ$1, 0))</f>
        <v/>
      </c>
      <c r="C291">
        <f>INDEX(resultados!$A$2:$ZZ$2290, 285, MATCH($B$3, resultados!$A$1:$ZZ$1, 0))</f>
        <v/>
      </c>
    </row>
    <row r="292">
      <c r="A292">
        <f>INDEX(resultados!$A$2:$ZZ$2290, 286, MATCH($B$1, resultados!$A$1:$ZZ$1, 0))</f>
        <v/>
      </c>
      <c r="B292">
        <f>INDEX(resultados!$A$2:$ZZ$2290, 286, MATCH($B$2, resultados!$A$1:$ZZ$1, 0))</f>
        <v/>
      </c>
      <c r="C292">
        <f>INDEX(resultados!$A$2:$ZZ$2290, 286, MATCH($B$3, resultados!$A$1:$ZZ$1, 0))</f>
        <v/>
      </c>
    </row>
    <row r="293">
      <c r="A293">
        <f>INDEX(resultados!$A$2:$ZZ$2290, 287, MATCH($B$1, resultados!$A$1:$ZZ$1, 0))</f>
        <v/>
      </c>
      <c r="B293">
        <f>INDEX(resultados!$A$2:$ZZ$2290, 287, MATCH($B$2, resultados!$A$1:$ZZ$1, 0))</f>
        <v/>
      </c>
      <c r="C293">
        <f>INDEX(resultados!$A$2:$ZZ$2290, 287, MATCH($B$3, resultados!$A$1:$ZZ$1, 0))</f>
        <v/>
      </c>
    </row>
    <row r="294">
      <c r="A294">
        <f>INDEX(resultados!$A$2:$ZZ$2290, 288, MATCH($B$1, resultados!$A$1:$ZZ$1, 0))</f>
        <v/>
      </c>
      <c r="B294">
        <f>INDEX(resultados!$A$2:$ZZ$2290, 288, MATCH($B$2, resultados!$A$1:$ZZ$1, 0))</f>
        <v/>
      </c>
      <c r="C294">
        <f>INDEX(resultados!$A$2:$ZZ$2290, 288, MATCH($B$3, resultados!$A$1:$ZZ$1, 0))</f>
        <v/>
      </c>
    </row>
    <row r="295">
      <c r="A295">
        <f>INDEX(resultados!$A$2:$ZZ$2290, 289, MATCH($B$1, resultados!$A$1:$ZZ$1, 0))</f>
        <v/>
      </c>
      <c r="B295">
        <f>INDEX(resultados!$A$2:$ZZ$2290, 289, MATCH($B$2, resultados!$A$1:$ZZ$1, 0))</f>
        <v/>
      </c>
      <c r="C295">
        <f>INDEX(resultados!$A$2:$ZZ$2290, 289, MATCH($B$3, resultados!$A$1:$ZZ$1, 0))</f>
        <v/>
      </c>
    </row>
    <row r="296">
      <c r="A296">
        <f>INDEX(resultados!$A$2:$ZZ$2290, 290, MATCH($B$1, resultados!$A$1:$ZZ$1, 0))</f>
        <v/>
      </c>
      <c r="B296">
        <f>INDEX(resultados!$A$2:$ZZ$2290, 290, MATCH($B$2, resultados!$A$1:$ZZ$1, 0))</f>
        <v/>
      </c>
      <c r="C296">
        <f>INDEX(resultados!$A$2:$ZZ$2290, 290, MATCH($B$3, resultados!$A$1:$ZZ$1, 0))</f>
        <v/>
      </c>
    </row>
    <row r="297">
      <c r="A297">
        <f>INDEX(resultados!$A$2:$ZZ$2290, 291, MATCH($B$1, resultados!$A$1:$ZZ$1, 0))</f>
        <v/>
      </c>
      <c r="B297">
        <f>INDEX(resultados!$A$2:$ZZ$2290, 291, MATCH($B$2, resultados!$A$1:$ZZ$1, 0))</f>
        <v/>
      </c>
      <c r="C297">
        <f>INDEX(resultados!$A$2:$ZZ$2290, 291, MATCH($B$3, resultados!$A$1:$ZZ$1, 0))</f>
        <v/>
      </c>
    </row>
    <row r="298">
      <c r="A298">
        <f>INDEX(resultados!$A$2:$ZZ$2290, 292, MATCH($B$1, resultados!$A$1:$ZZ$1, 0))</f>
        <v/>
      </c>
      <c r="B298">
        <f>INDEX(resultados!$A$2:$ZZ$2290, 292, MATCH($B$2, resultados!$A$1:$ZZ$1, 0))</f>
        <v/>
      </c>
      <c r="C298">
        <f>INDEX(resultados!$A$2:$ZZ$2290, 292, MATCH($B$3, resultados!$A$1:$ZZ$1, 0))</f>
        <v/>
      </c>
    </row>
    <row r="299">
      <c r="A299">
        <f>INDEX(resultados!$A$2:$ZZ$2290, 293, MATCH($B$1, resultados!$A$1:$ZZ$1, 0))</f>
        <v/>
      </c>
      <c r="B299">
        <f>INDEX(resultados!$A$2:$ZZ$2290, 293, MATCH($B$2, resultados!$A$1:$ZZ$1, 0))</f>
        <v/>
      </c>
      <c r="C299">
        <f>INDEX(resultados!$A$2:$ZZ$2290, 293, MATCH($B$3, resultados!$A$1:$ZZ$1, 0))</f>
        <v/>
      </c>
    </row>
    <row r="300">
      <c r="A300">
        <f>INDEX(resultados!$A$2:$ZZ$2290, 294, MATCH($B$1, resultados!$A$1:$ZZ$1, 0))</f>
        <v/>
      </c>
      <c r="B300">
        <f>INDEX(resultados!$A$2:$ZZ$2290, 294, MATCH($B$2, resultados!$A$1:$ZZ$1, 0))</f>
        <v/>
      </c>
      <c r="C300">
        <f>INDEX(resultados!$A$2:$ZZ$2290, 294, MATCH($B$3, resultados!$A$1:$ZZ$1, 0))</f>
        <v/>
      </c>
    </row>
    <row r="301">
      <c r="A301">
        <f>INDEX(resultados!$A$2:$ZZ$2290, 295, MATCH($B$1, resultados!$A$1:$ZZ$1, 0))</f>
        <v/>
      </c>
      <c r="B301">
        <f>INDEX(resultados!$A$2:$ZZ$2290, 295, MATCH($B$2, resultados!$A$1:$ZZ$1, 0))</f>
        <v/>
      </c>
      <c r="C301">
        <f>INDEX(resultados!$A$2:$ZZ$2290, 295, MATCH($B$3, resultados!$A$1:$ZZ$1, 0))</f>
        <v/>
      </c>
    </row>
    <row r="302">
      <c r="A302">
        <f>INDEX(resultados!$A$2:$ZZ$2290, 296, MATCH($B$1, resultados!$A$1:$ZZ$1, 0))</f>
        <v/>
      </c>
      <c r="B302">
        <f>INDEX(resultados!$A$2:$ZZ$2290, 296, MATCH($B$2, resultados!$A$1:$ZZ$1, 0))</f>
        <v/>
      </c>
      <c r="C302">
        <f>INDEX(resultados!$A$2:$ZZ$2290, 296, MATCH($B$3, resultados!$A$1:$ZZ$1, 0))</f>
        <v/>
      </c>
    </row>
    <row r="303">
      <c r="A303">
        <f>INDEX(resultados!$A$2:$ZZ$2290, 297, MATCH($B$1, resultados!$A$1:$ZZ$1, 0))</f>
        <v/>
      </c>
      <c r="B303">
        <f>INDEX(resultados!$A$2:$ZZ$2290, 297, MATCH($B$2, resultados!$A$1:$ZZ$1, 0))</f>
        <v/>
      </c>
      <c r="C303">
        <f>INDEX(resultados!$A$2:$ZZ$2290, 297, MATCH($B$3, resultados!$A$1:$ZZ$1, 0))</f>
        <v/>
      </c>
    </row>
    <row r="304">
      <c r="A304">
        <f>INDEX(resultados!$A$2:$ZZ$2290, 298, MATCH($B$1, resultados!$A$1:$ZZ$1, 0))</f>
        <v/>
      </c>
      <c r="B304">
        <f>INDEX(resultados!$A$2:$ZZ$2290, 298, MATCH($B$2, resultados!$A$1:$ZZ$1, 0))</f>
        <v/>
      </c>
      <c r="C304">
        <f>INDEX(resultados!$A$2:$ZZ$2290, 298, MATCH($B$3, resultados!$A$1:$ZZ$1, 0))</f>
        <v/>
      </c>
    </row>
    <row r="305">
      <c r="A305">
        <f>INDEX(resultados!$A$2:$ZZ$2290, 299, MATCH($B$1, resultados!$A$1:$ZZ$1, 0))</f>
        <v/>
      </c>
      <c r="B305">
        <f>INDEX(resultados!$A$2:$ZZ$2290, 299, MATCH($B$2, resultados!$A$1:$ZZ$1, 0))</f>
        <v/>
      </c>
      <c r="C305">
        <f>INDEX(resultados!$A$2:$ZZ$2290, 299, MATCH($B$3, resultados!$A$1:$ZZ$1, 0))</f>
        <v/>
      </c>
    </row>
    <row r="306">
      <c r="A306">
        <f>INDEX(resultados!$A$2:$ZZ$2290, 300, MATCH($B$1, resultados!$A$1:$ZZ$1, 0))</f>
        <v/>
      </c>
      <c r="B306">
        <f>INDEX(resultados!$A$2:$ZZ$2290, 300, MATCH($B$2, resultados!$A$1:$ZZ$1, 0))</f>
        <v/>
      </c>
      <c r="C306">
        <f>INDEX(resultados!$A$2:$ZZ$2290, 300, MATCH($B$3, resultados!$A$1:$ZZ$1, 0))</f>
        <v/>
      </c>
    </row>
    <row r="307">
      <c r="A307">
        <f>INDEX(resultados!$A$2:$ZZ$2290, 301, MATCH($B$1, resultados!$A$1:$ZZ$1, 0))</f>
        <v/>
      </c>
      <c r="B307">
        <f>INDEX(resultados!$A$2:$ZZ$2290, 301, MATCH($B$2, resultados!$A$1:$ZZ$1, 0))</f>
        <v/>
      </c>
      <c r="C307">
        <f>INDEX(resultados!$A$2:$ZZ$2290, 301, MATCH($B$3, resultados!$A$1:$ZZ$1, 0))</f>
        <v/>
      </c>
    </row>
    <row r="308">
      <c r="A308">
        <f>INDEX(resultados!$A$2:$ZZ$2290, 302, MATCH($B$1, resultados!$A$1:$ZZ$1, 0))</f>
        <v/>
      </c>
      <c r="B308">
        <f>INDEX(resultados!$A$2:$ZZ$2290, 302, MATCH($B$2, resultados!$A$1:$ZZ$1, 0))</f>
        <v/>
      </c>
      <c r="C308">
        <f>INDEX(resultados!$A$2:$ZZ$2290, 302, MATCH($B$3, resultados!$A$1:$ZZ$1, 0))</f>
        <v/>
      </c>
    </row>
    <row r="309">
      <c r="A309">
        <f>INDEX(resultados!$A$2:$ZZ$2290, 303, MATCH($B$1, resultados!$A$1:$ZZ$1, 0))</f>
        <v/>
      </c>
      <c r="B309">
        <f>INDEX(resultados!$A$2:$ZZ$2290, 303, MATCH($B$2, resultados!$A$1:$ZZ$1, 0))</f>
        <v/>
      </c>
      <c r="C309">
        <f>INDEX(resultados!$A$2:$ZZ$2290, 303, MATCH($B$3, resultados!$A$1:$ZZ$1, 0))</f>
        <v/>
      </c>
    </row>
    <row r="310">
      <c r="A310">
        <f>INDEX(resultados!$A$2:$ZZ$2290, 304, MATCH($B$1, resultados!$A$1:$ZZ$1, 0))</f>
        <v/>
      </c>
      <c r="B310">
        <f>INDEX(resultados!$A$2:$ZZ$2290, 304, MATCH($B$2, resultados!$A$1:$ZZ$1, 0))</f>
        <v/>
      </c>
      <c r="C310">
        <f>INDEX(resultados!$A$2:$ZZ$2290, 304, MATCH($B$3, resultados!$A$1:$ZZ$1, 0))</f>
        <v/>
      </c>
    </row>
    <row r="311">
      <c r="A311">
        <f>INDEX(resultados!$A$2:$ZZ$2290, 305, MATCH($B$1, resultados!$A$1:$ZZ$1, 0))</f>
        <v/>
      </c>
      <c r="B311">
        <f>INDEX(resultados!$A$2:$ZZ$2290, 305, MATCH($B$2, resultados!$A$1:$ZZ$1, 0))</f>
        <v/>
      </c>
      <c r="C311">
        <f>INDEX(resultados!$A$2:$ZZ$2290, 305, MATCH($B$3, resultados!$A$1:$ZZ$1, 0))</f>
        <v/>
      </c>
    </row>
    <row r="312">
      <c r="A312">
        <f>INDEX(resultados!$A$2:$ZZ$2290, 306, MATCH($B$1, resultados!$A$1:$ZZ$1, 0))</f>
        <v/>
      </c>
      <c r="B312">
        <f>INDEX(resultados!$A$2:$ZZ$2290, 306, MATCH($B$2, resultados!$A$1:$ZZ$1, 0))</f>
        <v/>
      </c>
      <c r="C312">
        <f>INDEX(resultados!$A$2:$ZZ$2290, 306, MATCH($B$3, resultados!$A$1:$ZZ$1, 0))</f>
        <v/>
      </c>
    </row>
    <row r="313">
      <c r="A313">
        <f>INDEX(resultados!$A$2:$ZZ$2290, 307, MATCH($B$1, resultados!$A$1:$ZZ$1, 0))</f>
        <v/>
      </c>
      <c r="B313">
        <f>INDEX(resultados!$A$2:$ZZ$2290, 307, MATCH($B$2, resultados!$A$1:$ZZ$1, 0))</f>
        <v/>
      </c>
      <c r="C313">
        <f>INDEX(resultados!$A$2:$ZZ$2290, 307, MATCH($B$3, resultados!$A$1:$ZZ$1, 0))</f>
        <v/>
      </c>
    </row>
    <row r="314">
      <c r="A314">
        <f>INDEX(resultados!$A$2:$ZZ$2290, 308, MATCH($B$1, resultados!$A$1:$ZZ$1, 0))</f>
        <v/>
      </c>
      <c r="B314">
        <f>INDEX(resultados!$A$2:$ZZ$2290, 308, MATCH($B$2, resultados!$A$1:$ZZ$1, 0))</f>
        <v/>
      </c>
      <c r="C314">
        <f>INDEX(resultados!$A$2:$ZZ$2290, 308, MATCH($B$3, resultados!$A$1:$ZZ$1, 0))</f>
        <v/>
      </c>
    </row>
    <row r="315">
      <c r="A315">
        <f>INDEX(resultados!$A$2:$ZZ$2290, 309, MATCH($B$1, resultados!$A$1:$ZZ$1, 0))</f>
        <v/>
      </c>
      <c r="B315">
        <f>INDEX(resultados!$A$2:$ZZ$2290, 309, MATCH($B$2, resultados!$A$1:$ZZ$1, 0))</f>
        <v/>
      </c>
      <c r="C315">
        <f>INDEX(resultados!$A$2:$ZZ$2290, 309, MATCH($B$3, resultados!$A$1:$ZZ$1, 0))</f>
        <v/>
      </c>
    </row>
    <row r="316">
      <c r="A316">
        <f>INDEX(resultados!$A$2:$ZZ$2290, 310, MATCH($B$1, resultados!$A$1:$ZZ$1, 0))</f>
        <v/>
      </c>
      <c r="B316">
        <f>INDEX(resultados!$A$2:$ZZ$2290, 310, MATCH($B$2, resultados!$A$1:$ZZ$1, 0))</f>
        <v/>
      </c>
      <c r="C316">
        <f>INDEX(resultados!$A$2:$ZZ$2290, 310, MATCH($B$3, resultados!$A$1:$ZZ$1, 0))</f>
        <v/>
      </c>
    </row>
    <row r="317">
      <c r="A317">
        <f>INDEX(resultados!$A$2:$ZZ$2290, 311, MATCH($B$1, resultados!$A$1:$ZZ$1, 0))</f>
        <v/>
      </c>
      <c r="B317">
        <f>INDEX(resultados!$A$2:$ZZ$2290, 311, MATCH($B$2, resultados!$A$1:$ZZ$1, 0))</f>
        <v/>
      </c>
      <c r="C317">
        <f>INDEX(resultados!$A$2:$ZZ$2290, 311, MATCH($B$3, resultados!$A$1:$ZZ$1, 0))</f>
        <v/>
      </c>
    </row>
    <row r="318">
      <c r="A318">
        <f>INDEX(resultados!$A$2:$ZZ$2290, 312, MATCH($B$1, resultados!$A$1:$ZZ$1, 0))</f>
        <v/>
      </c>
      <c r="B318">
        <f>INDEX(resultados!$A$2:$ZZ$2290, 312, MATCH($B$2, resultados!$A$1:$ZZ$1, 0))</f>
        <v/>
      </c>
      <c r="C318">
        <f>INDEX(resultados!$A$2:$ZZ$2290, 312, MATCH($B$3, resultados!$A$1:$ZZ$1, 0))</f>
        <v/>
      </c>
    </row>
    <row r="319">
      <c r="A319">
        <f>INDEX(resultados!$A$2:$ZZ$2290, 313, MATCH($B$1, resultados!$A$1:$ZZ$1, 0))</f>
        <v/>
      </c>
      <c r="B319">
        <f>INDEX(resultados!$A$2:$ZZ$2290, 313, MATCH($B$2, resultados!$A$1:$ZZ$1, 0))</f>
        <v/>
      </c>
      <c r="C319">
        <f>INDEX(resultados!$A$2:$ZZ$2290, 313, MATCH($B$3, resultados!$A$1:$ZZ$1, 0))</f>
        <v/>
      </c>
    </row>
    <row r="320">
      <c r="A320">
        <f>INDEX(resultados!$A$2:$ZZ$2290, 314, MATCH($B$1, resultados!$A$1:$ZZ$1, 0))</f>
        <v/>
      </c>
      <c r="B320">
        <f>INDEX(resultados!$A$2:$ZZ$2290, 314, MATCH($B$2, resultados!$A$1:$ZZ$1, 0))</f>
        <v/>
      </c>
      <c r="C320">
        <f>INDEX(resultados!$A$2:$ZZ$2290, 314, MATCH($B$3, resultados!$A$1:$ZZ$1, 0))</f>
        <v/>
      </c>
    </row>
    <row r="321">
      <c r="A321">
        <f>INDEX(resultados!$A$2:$ZZ$2290, 315, MATCH($B$1, resultados!$A$1:$ZZ$1, 0))</f>
        <v/>
      </c>
      <c r="B321">
        <f>INDEX(resultados!$A$2:$ZZ$2290, 315, MATCH($B$2, resultados!$A$1:$ZZ$1, 0))</f>
        <v/>
      </c>
      <c r="C321">
        <f>INDEX(resultados!$A$2:$ZZ$2290, 315, MATCH($B$3, resultados!$A$1:$ZZ$1, 0))</f>
        <v/>
      </c>
    </row>
    <row r="322">
      <c r="A322">
        <f>INDEX(resultados!$A$2:$ZZ$2290, 316, MATCH($B$1, resultados!$A$1:$ZZ$1, 0))</f>
        <v/>
      </c>
      <c r="B322">
        <f>INDEX(resultados!$A$2:$ZZ$2290, 316, MATCH($B$2, resultados!$A$1:$ZZ$1, 0))</f>
        <v/>
      </c>
      <c r="C322">
        <f>INDEX(resultados!$A$2:$ZZ$2290, 316, MATCH($B$3, resultados!$A$1:$ZZ$1, 0))</f>
        <v/>
      </c>
    </row>
    <row r="323">
      <c r="A323">
        <f>INDEX(resultados!$A$2:$ZZ$2290, 317, MATCH($B$1, resultados!$A$1:$ZZ$1, 0))</f>
        <v/>
      </c>
      <c r="B323">
        <f>INDEX(resultados!$A$2:$ZZ$2290, 317, MATCH($B$2, resultados!$A$1:$ZZ$1, 0))</f>
        <v/>
      </c>
      <c r="C323">
        <f>INDEX(resultados!$A$2:$ZZ$2290, 317, MATCH($B$3, resultados!$A$1:$ZZ$1, 0))</f>
        <v/>
      </c>
    </row>
    <row r="324">
      <c r="A324">
        <f>INDEX(resultados!$A$2:$ZZ$2290, 318, MATCH($B$1, resultados!$A$1:$ZZ$1, 0))</f>
        <v/>
      </c>
      <c r="B324">
        <f>INDEX(resultados!$A$2:$ZZ$2290, 318, MATCH($B$2, resultados!$A$1:$ZZ$1, 0))</f>
        <v/>
      </c>
      <c r="C324">
        <f>INDEX(resultados!$A$2:$ZZ$2290, 318, MATCH($B$3, resultados!$A$1:$ZZ$1, 0))</f>
        <v/>
      </c>
    </row>
    <row r="325">
      <c r="A325">
        <f>INDEX(resultados!$A$2:$ZZ$2290, 319, MATCH($B$1, resultados!$A$1:$ZZ$1, 0))</f>
        <v/>
      </c>
      <c r="B325">
        <f>INDEX(resultados!$A$2:$ZZ$2290, 319, MATCH($B$2, resultados!$A$1:$ZZ$1, 0))</f>
        <v/>
      </c>
      <c r="C325">
        <f>INDEX(resultados!$A$2:$ZZ$2290, 319, MATCH($B$3, resultados!$A$1:$ZZ$1, 0))</f>
        <v/>
      </c>
    </row>
    <row r="326">
      <c r="A326">
        <f>INDEX(resultados!$A$2:$ZZ$2290, 320, MATCH($B$1, resultados!$A$1:$ZZ$1, 0))</f>
        <v/>
      </c>
      <c r="B326">
        <f>INDEX(resultados!$A$2:$ZZ$2290, 320, MATCH($B$2, resultados!$A$1:$ZZ$1, 0))</f>
        <v/>
      </c>
      <c r="C326">
        <f>INDEX(resultados!$A$2:$ZZ$2290, 320, MATCH($B$3, resultados!$A$1:$ZZ$1, 0))</f>
        <v/>
      </c>
    </row>
    <row r="327">
      <c r="A327">
        <f>INDEX(resultados!$A$2:$ZZ$2290, 321, MATCH($B$1, resultados!$A$1:$ZZ$1, 0))</f>
        <v/>
      </c>
      <c r="B327">
        <f>INDEX(resultados!$A$2:$ZZ$2290, 321, MATCH($B$2, resultados!$A$1:$ZZ$1, 0))</f>
        <v/>
      </c>
      <c r="C327">
        <f>INDEX(resultados!$A$2:$ZZ$2290, 321, MATCH($B$3, resultados!$A$1:$ZZ$1, 0))</f>
        <v/>
      </c>
    </row>
    <row r="328">
      <c r="A328">
        <f>INDEX(resultados!$A$2:$ZZ$2290, 322, MATCH($B$1, resultados!$A$1:$ZZ$1, 0))</f>
        <v/>
      </c>
      <c r="B328">
        <f>INDEX(resultados!$A$2:$ZZ$2290, 322, MATCH($B$2, resultados!$A$1:$ZZ$1, 0))</f>
        <v/>
      </c>
      <c r="C328">
        <f>INDEX(resultados!$A$2:$ZZ$2290, 322, MATCH($B$3, resultados!$A$1:$ZZ$1, 0))</f>
        <v/>
      </c>
    </row>
    <row r="329">
      <c r="A329">
        <f>INDEX(resultados!$A$2:$ZZ$2290, 323, MATCH($B$1, resultados!$A$1:$ZZ$1, 0))</f>
        <v/>
      </c>
      <c r="B329">
        <f>INDEX(resultados!$A$2:$ZZ$2290, 323, MATCH($B$2, resultados!$A$1:$ZZ$1, 0))</f>
        <v/>
      </c>
      <c r="C329">
        <f>INDEX(resultados!$A$2:$ZZ$2290, 323, MATCH($B$3, resultados!$A$1:$ZZ$1, 0))</f>
        <v/>
      </c>
    </row>
    <row r="330">
      <c r="A330">
        <f>INDEX(resultados!$A$2:$ZZ$2290, 324, MATCH($B$1, resultados!$A$1:$ZZ$1, 0))</f>
        <v/>
      </c>
      <c r="B330">
        <f>INDEX(resultados!$A$2:$ZZ$2290, 324, MATCH($B$2, resultados!$A$1:$ZZ$1, 0))</f>
        <v/>
      </c>
      <c r="C330">
        <f>INDEX(resultados!$A$2:$ZZ$2290, 324, MATCH($B$3, resultados!$A$1:$ZZ$1, 0))</f>
        <v/>
      </c>
    </row>
    <row r="331">
      <c r="A331">
        <f>INDEX(resultados!$A$2:$ZZ$2290, 325, MATCH($B$1, resultados!$A$1:$ZZ$1, 0))</f>
        <v/>
      </c>
      <c r="B331">
        <f>INDEX(resultados!$A$2:$ZZ$2290, 325, MATCH($B$2, resultados!$A$1:$ZZ$1, 0))</f>
        <v/>
      </c>
      <c r="C331">
        <f>INDEX(resultados!$A$2:$ZZ$2290, 325, MATCH($B$3, resultados!$A$1:$ZZ$1, 0))</f>
        <v/>
      </c>
    </row>
    <row r="332">
      <c r="A332">
        <f>INDEX(resultados!$A$2:$ZZ$2290, 326, MATCH($B$1, resultados!$A$1:$ZZ$1, 0))</f>
        <v/>
      </c>
      <c r="B332">
        <f>INDEX(resultados!$A$2:$ZZ$2290, 326, MATCH($B$2, resultados!$A$1:$ZZ$1, 0))</f>
        <v/>
      </c>
      <c r="C332">
        <f>INDEX(resultados!$A$2:$ZZ$2290, 326, MATCH($B$3, resultados!$A$1:$ZZ$1, 0))</f>
        <v/>
      </c>
    </row>
    <row r="333">
      <c r="A333">
        <f>INDEX(resultados!$A$2:$ZZ$2290, 327, MATCH($B$1, resultados!$A$1:$ZZ$1, 0))</f>
        <v/>
      </c>
      <c r="B333">
        <f>INDEX(resultados!$A$2:$ZZ$2290, 327, MATCH($B$2, resultados!$A$1:$ZZ$1, 0))</f>
        <v/>
      </c>
      <c r="C333">
        <f>INDEX(resultados!$A$2:$ZZ$2290, 327, MATCH($B$3, resultados!$A$1:$ZZ$1, 0))</f>
        <v/>
      </c>
    </row>
    <row r="334">
      <c r="A334">
        <f>INDEX(resultados!$A$2:$ZZ$2290, 328, MATCH($B$1, resultados!$A$1:$ZZ$1, 0))</f>
        <v/>
      </c>
      <c r="B334">
        <f>INDEX(resultados!$A$2:$ZZ$2290, 328, MATCH($B$2, resultados!$A$1:$ZZ$1, 0))</f>
        <v/>
      </c>
      <c r="C334">
        <f>INDEX(resultados!$A$2:$ZZ$2290, 328, MATCH($B$3, resultados!$A$1:$ZZ$1, 0))</f>
        <v/>
      </c>
    </row>
    <row r="335">
      <c r="A335">
        <f>INDEX(resultados!$A$2:$ZZ$2290, 329, MATCH($B$1, resultados!$A$1:$ZZ$1, 0))</f>
        <v/>
      </c>
      <c r="B335">
        <f>INDEX(resultados!$A$2:$ZZ$2290, 329, MATCH($B$2, resultados!$A$1:$ZZ$1, 0))</f>
        <v/>
      </c>
      <c r="C335">
        <f>INDEX(resultados!$A$2:$ZZ$2290, 329, MATCH($B$3, resultados!$A$1:$ZZ$1, 0))</f>
        <v/>
      </c>
    </row>
    <row r="336">
      <c r="A336">
        <f>INDEX(resultados!$A$2:$ZZ$2290, 330, MATCH($B$1, resultados!$A$1:$ZZ$1, 0))</f>
        <v/>
      </c>
      <c r="B336">
        <f>INDEX(resultados!$A$2:$ZZ$2290, 330, MATCH($B$2, resultados!$A$1:$ZZ$1, 0))</f>
        <v/>
      </c>
      <c r="C336">
        <f>INDEX(resultados!$A$2:$ZZ$2290, 330, MATCH($B$3, resultados!$A$1:$ZZ$1, 0))</f>
        <v/>
      </c>
    </row>
    <row r="337">
      <c r="A337">
        <f>INDEX(resultados!$A$2:$ZZ$2290, 331, MATCH($B$1, resultados!$A$1:$ZZ$1, 0))</f>
        <v/>
      </c>
      <c r="B337">
        <f>INDEX(resultados!$A$2:$ZZ$2290, 331, MATCH($B$2, resultados!$A$1:$ZZ$1, 0))</f>
        <v/>
      </c>
      <c r="C337">
        <f>INDEX(resultados!$A$2:$ZZ$2290, 331, MATCH($B$3, resultados!$A$1:$ZZ$1, 0))</f>
        <v/>
      </c>
    </row>
    <row r="338">
      <c r="A338">
        <f>INDEX(resultados!$A$2:$ZZ$2290, 332, MATCH($B$1, resultados!$A$1:$ZZ$1, 0))</f>
        <v/>
      </c>
      <c r="B338">
        <f>INDEX(resultados!$A$2:$ZZ$2290, 332, MATCH($B$2, resultados!$A$1:$ZZ$1, 0))</f>
        <v/>
      </c>
      <c r="C338">
        <f>INDEX(resultados!$A$2:$ZZ$2290, 332, MATCH($B$3, resultados!$A$1:$ZZ$1, 0))</f>
        <v/>
      </c>
    </row>
    <row r="339">
      <c r="A339">
        <f>INDEX(resultados!$A$2:$ZZ$2290, 333, MATCH($B$1, resultados!$A$1:$ZZ$1, 0))</f>
        <v/>
      </c>
      <c r="B339">
        <f>INDEX(resultados!$A$2:$ZZ$2290, 333, MATCH($B$2, resultados!$A$1:$ZZ$1, 0))</f>
        <v/>
      </c>
      <c r="C339">
        <f>INDEX(resultados!$A$2:$ZZ$2290, 333, MATCH($B$3, resultados!$A$1:$ZZ$1, 0))</f>
        <v/>
      </c>
    </row>
    <row r="340">
      <c r="A340">
        <f>INDEX(resultados!$A$2:$ZZ$2290, 334, MATCH($B$1, resultados!$A$1:$ZZ$1, 0))</f>
        <v/>
      </c>
      <c r="B340">
        <f>INDEX(resultados!$A$2:$ZZ$2290, 334, MATCH($B$2, resultados!$A$1:$ZZ$1, 0))</f>
        <v/>
      </c>
      <c r="C340">
        <f>INDEX(resultados!$A$2:$ZZ$2290, 334, MATCH($B$3, resultados!$A$1:$ZZ$1, 0))</f>
        <v/>
      </c>
    </row>
    <row r="341">
      <c r="A341">
        <f>INDEX(resultados!$A$2:$ZZ$2290, 335, MATCH($B$1, resultados!$A$1:$ZZ$1, 0))</f>
        <v/>
      </c>
      <c r="B341">
        <f>INDEX(resultados!$A$2:$ZZ$2290, 335, MATCH($B$2, resultados!$A$1:$ZZ$1, 0))</f>
        <v/>
      </c>
      <c r="C341">
        <f>INDEX(resultados!$A$2:$ZZ$2290, 335, MATCH($B$3, resultados!$A$1:$ZZ$1, 0))</f>
        <v/>
      </c>
    </row>
    <row r="342">
      <c r="A342">
        <f>INDEX(resultados!$A$2:$ZZ$2290, 336, MATCH($B$1, resultados!$A$1:$ZZ$1, 0))</f>
        <v/>
      </c>
      <c r="B342">
        <f>INDEX(resultados!$A$2:$ZZ$2290, 336, MATCH($B$2, resultados!$A$1:$ZZ$1, 0))</f>
        <v/>
      </c>
      <c r="C342">
        <f>INDEX(resultados!$A$2:$ZZ$2290, 336, MATCH($B$3, resultados!$A$1:$ZZ$1, 0))</f>
        <v/>
      </c>
    </row>
    <row r="343">
      <c r="A343">
        <f>INDEX(resultados!$A$2:$ZZ$2290, 337, MATCH($B$1, resultados!$A$1:$ZZ$1, 0))</f>
        <v/>
      </c>
      <c r="B343">
        <f>INDEX(resultados!$A$2:$ZZ$2290, 337, MATCH($B$2, resultados!$A$1:$ZZ$1, 0))</f>
        <v/>
      </c>
      <c r="C343">
        <f>INDEX(resultados!$A$2:$ZZ$2290, 337, MATCH($B$3, resultados!$A$1:$ZZ$1, 0))</f>
        <v/>
      </c>
    </row>
    <row r="344">
      <c r="A344">
        <f>INDEX(resultados!$A$2:$ZZ$2290, 338, MATCH($B$1, resultados!$A$1:$ZZ$1, 0))</f>
        <v/>
      </c>
      <c r="B344">
        <f>INDEX(resultados!$A$2:$ZZ$2290, 338, MATCH($B$2, resultados!$A$1:$ZZ$1, 0))</f>
        <v/>
      </c>
      <c r="C344">
        <f>INDEX(resultados!$A$2:$ZZ$2290, 338, MATCH($B$3, resultados!$A$1:$ZZ$1, 0))</f>
        <v/>
      </c>
    </row>
    <row r="345">
      <c r="A345">
        <f>INDEX(resultados!$A$2:$ZZ$2290, 339, MATCH($B$1, resultados!$A$1:$ZZ$1, 0))</f>
        <v/>
      </c>
      <c r="B345">
        <f>INDEX(resultados!$A$2:$ZZ$2290, 339, MATCH($B$2, resultados!$A$1:$ZZ$1, 0))</f>
        <v/>
      </c>
      <c r="C345">
        <f>INDEX(resultados!$A$2:$ZZ$2290, 339, MATCH($B$3, resultados!$A$1:$ZZ$1, 0))</f>
        <v/>
      </c>
    </row>
    <row r="346">
      <c r="A346">
        <f>INDEX(resultados!$A$2:$ZZ$2290, 340, MATCH($B$1, resultados!$A$1:$ZZ$1, 0))</f>
        <v/>
      </c>
      <c r="B346">
        <f>INDEX(resultados!$A$2:$ZZ$2290, 340, MATCH($B$2, resultados!$A$1:$ZZ$1, 0))</f>
        <v/>
      </c>
      <c r="C346">
        <f>INDEX(resultados!$A$2:$ZZ$2290, 340, MATCH($B$3, resultados!$A$1:$ZZ$1, 0))</f>
        <v/>
      </c>
    </row>
    <row r="347">
      <c r="A347">
        <f>INDEX(resultados!$A$2:$ZZ$2290, 341, MATCH($B$1, resultados!$A$1:$ZZ$1, 0))</f>
        <v/>
      </c>
      <c r="B347">
        <f>INDEX(resultados!$A$2:$ZZ$2290, 341, MATCH($B$2, resultados!$A$1:$ZZ$1, 0))</f>
        <v/>
      </c>
      <c r="C347">
        <f>INDEX(resultados!$A$2:$ZZ$2290, 341, MATCH($B$3, resultados!$A$1:$ZZ$1, 0))</f>
        <v/>
      </c>
    </row>
    <row r="348">
      <c r="A348">
        <f>INDEX(resultados!$A$2:$ZZ$2290, 342, MATCH($B$1, resultados!$A$1:$ZZ$1, 0))</f>
        <v/>
      </c>
      <c r="B348">
        <f>INDEX(resultados!$A$2:$ZZ$2290, 342, MATCH($B$2, resultados!$A$1:$ZZ$1, 0))</f>
        <v/>
      </c>
      <c r="C348">
        <f>INDEX(resultados!$A$2:$ZZ$2290, 342, MATCH($B$3, resultados!$A$1:$ZZ$1, 0))</f>
        <v/>
      </c>
    </row>
    <row r="349">
      <c r="A349">
        <f>INDEX(resultados!$A$2:$ZZ$2290, 343, MATCH($B$1, resultados!$A$1:$ZZ$1, 0))</f>
        <v/>
      </c>
      <c r="B349">
        <f>INDEX(resultados!$A$2:$ZZ$2290, 343, MATCH($B$2, resultados!$A$1:$ZZ$1, 0))</f>
        <v/>
      </c>
      <c r="C349">
        <f>INDEX(resultados!$A$2:$ZZ$2290, 343, MATCH($B$3, resultados!$A$1:$ZZ$1, 0))</f>
        <v/>
      </c>
    </row>
    <row r="350">
      <c r="A350">
        <f>INDEX(resultados!$A$2:$ZZ$2290, 344, MATCH($B$1, resultados!$A$1:$ZZ$1, 0))</f>
        <v/>
      </c>
      <c r="B350">
        <f>INDEX(resultados!$A$2:$ZZ$2290, 344, MATCH($B$2, resultados!$A$1:$ZZ$1, 0))</f>
        <v/>
      </c>
      <c r="C350">
        <f>INDEX(resultados!$A$2:$ZZ$2290, 344, MATCH($B$3, resultados!$A$1:$ZZ$1, 0))</f>
        <v/>
      </c>
    </row>
    <row r="351">
      <c r="A351">
        <f>INDEX(resultados!$A$2:$ZZ$2290, 345, MATCH($B$1, resultados!$A$1:$ZZ$1, 0))</f>
        <v/>
      </c>
      <c r="B351">
        <f>INDEX(resultados!$A$2:$ZZ$2290, 345, MATCH($B$2, resultados!$A$1:$ZZ$1, 0))</f>
        <v/>
      </c>
      <c r="C351">
        <f>INDEX(resultados!$A$2:$ZZ$2290, 345, MATCH($B$3, resultados!$A$1:$ZZ$1, 0))</f>
        <v/>
      </c>
    </row>
    <row r="352">
      <c r="A352">
        <f>INDEX(resultados!$A$2:$ZZ$2290, 346, MATCH($B$1, resultados!$A$1:$ZZ$1, 0))</f>
        <v/>
      </c>
      <c r="B352">
        <f>INDEX(resultados!$A$2:$ZZ$2290, 346, MATCH($B$2, resultados!$A$1:$ZZ$1, 0))</f>
        <v/>
      </c>
      <c r="C352">
        <f>INDEX(resultados!$A$2:$ZZ$2290, 346, MATCH($B$3, resultados!$A$1:$ZZ$1, 0))</f>
        <v/>
      </c>
    </row>
    <row r="353">
      <c r="A353">
        <f>INDEX(resultados!$A$2:$ZZ$2290, 347, MATCH($B$1, resultados!$A$1:$ZZ$1, 0))</f>
        <v/>
      </c>
      <c r="B353">
        <f>INDEX(resultados!$A$2:$ZZ$2290, 347, MATCH($B$2, resultados!$A$1:$ZZ$1, 0))</f>
        <v/>
      </c>
      <c r="C353">
        <f>INDEX(resultados!$A$2:$ZZ$2290, 347, MATCH($B$3, resultados!$A$1:$ZZ$1, 0))</f>
        <v/>
      </c>
    </row>
    <row r="354">
      <c r="A354">
        <f>INDEX(resultados!$A$2:$ZZ$2290, 348, MATCH($B$1, resultados!$A$1:$ZZ$1, 0))</f>
        <v/>
      </c>
      <c r="B354">
        <f>INDEX(resultados!$A$2:$ZZ$2290, 348, MATCH($B$2, resultados!$A$1:$ZZ$1, 0))</f>
        <v/>
      </c>
      <c r="C354">
        <f>INDEX(resultados!$A$2:$ZZ$2290, 348, MATCH($B$3, resultados!$A$1:$ZZ$1, 0))</f>
        <v/>
      </c>
    </row>
    <row r="355">
      <c r="A355">
        <f>INDEX(resultados!$A$2:$ZZ$2290, 349, MATCH($B$1, resultados!$A$1:$ZZ$1, 0))</f>
        <v/>
      </c>
      <c r="B355">
        <f>INDEX(resultados!$A$2:$ZZ$2290, 349, MATCH($B$2, resultados!$A$1:$ZZ$1, 0))</f>
        <v/>
      </c>
      <c r="C355">
        <f>INDEX(resultados!$A$2:$ZZ$2290, 349, MATCH($B$3, resultados!$A$1:$ZZ$1, 0))</f>
        <v/>
      </c>
    </row>
    <row r="356">
      <c r="A356">
        <f>INDEX(resultados!$A$2:$ZZ$2290, 350, MATCH($B$1, resultados!$A$1:$ZZ$1, 0))</f>
        <v/>
      </c>
      <c r="B356">
        <f>INDEX(resultados!$A$2:$ZZ$2290, 350, MATCH($B$2, resultados!$A$1:$ZZ$1, 0))</f>
        <v/>
      </c>
      <c r="C356">
        <f>INDEX(resultados!$A$2:$ZZ$2290, 350, MATCH($B$3, resultados!$A$1:$ZZ$1, 0))</f>
        <v/>
      </c>
    </row>
    <row r="357">
      <c r="A357">
        <f>INDEX(resultados!$A$2:$ZZ$2290, 351, MATCH($B$1, resultados!$A$1:$ZZ$1, 0))</f>
        <v/>
      </c>
      <c r="B357">
        <f>INDEX(resultados!$A$2:$ZZ$2290, 351, MATCH($B$2, resultados!$A$1:$ZZ$1, 0))</f>
        <v/>
      </c>
      <c r="C357">
        <f>INDEX(resultados!$A$2:$ZZ$2290, 351, MATCH($B$3, resultados!$A$1:$ZZ$1, 0))</f>
        <v/>
      </c>
    </row>
    <row r="358">
      <c r="A358">
        <f>INDEX(resultados!$A$2:$ZZ$2290, 352, MATCH($B$1, resultados!$A$1:$ZZ$1, 0))</f>
        <v/>
      </c>
      <c r="B358">
        <f>INDEX(resultados!$A$2:$ZZ$2290, 352, MATCH($B$2, resultados!$A$1:$ZZ$1, 0))</f>
        <v/>
      </c>
      <c r="C358">
        <f>INDEX(resultados!$A$2:$ZZ$2290, 352, MATCH($B$3, resultados!$A$1:$ZZ$1, 0))</f>
        <v/>
      </c>
    </row>
    <row r="359">
      <c r="A359">
        <f>INDEX(resultados!$A$2:$ZZ$2290, 353, MATCH($B$1, resultados!$A$1:$ZZ$1, 0))</f>
        <v/>
      </c>
      <c r="B359">
        <f>INDEX(resultados!$A$2:$ZZ$2290, 353, MATCH($B$2, resultados!$A$1:$ZZ$1, 0))</f>
        <v/>
      </c>
      <c r="C359">
        <f>INDEX(resultados!$A$2:$ZZ$2290, 353, MATCH($B$3, resultados!$A$1:$ZZ$1, 0))</f>
        <v/>
      </c>
    </row>
    <row r="360">
      <c r="A360">
        <f>INDEX(resultados!$A$2:$ZZ$2290, 354, MATCH($B$1, resultados!$A$1:$ZZ$1, 0))</f>
        <v/>
      </c>
      <c r="B360">
        <f>INDEX(resultados!$A$2:$ZZ$2290, 354, MATCH($B$2, resultados!$A$1:$ZZ$1, 0))</f>
        <v/>
      </c>
      <c r="C360">
        <f>INDEX(resultados!$A$2:$ZZ$2290, 354, MATCH($B$3, resultados!$A$1:$ZZ$1, 0))</f>
        <v/>
      </c>
    </row>
    <row r="361">
      <c r="A361">
        <f>INDEX(resultados!$A$2:$ZZ$2290, 355, MATCH($B$1, resultados!$A$1:$ZZ$1, 0))</f>
        <v/>
      </c>
      <c r="B361">
        <f>INDEX(resultados!$A$2:$ZZ$2290, 355, MATCH($B$2, resultados!$A$1:$ZZ$1, 0))</f>
        <v/>
      </c>
      <c r="C361">
        <f>INDEX(resultados!$A$2:$ZZ$2290, 355, MATCH($B$3, resultados!$A$1:$ZZ$1, 0))</f>
        <v/>
      </c>
    </row>
    <row r="362">
      <c r="A362">
        <f>INDEX(resultados!$A$2:$ZZ$2290, 356, MATCH($B$1, resultados!$A$1:$ZZ$1, 0))</f>
        <v/>
      </c>
      <c r="B362">
        <f>INDEX(resultados!$A$2:$ZZ$2290, 356, MATCH($B$2, resultados!$A$1:$ZZ$1, 0))</f>
        <v/>
      </c>
      <c r="C362">
        <f>INDEX(resultados!$A$2:$ZZ$2290, 356, MATCH($B$3, resultados!$A$1:$ZZ$1, 0))</f>
        <v/>
      </c>
    </row>
    <row r="363">
      <c r="A363">
        <f>INDEX(resultados!$A$2:$ZZ$2290, 357, MATCH($B$1, resultados!$A$1:$ZZ$1, 0))</f>
        <v/>
      </c>
      <c r="B363">
        <f>INDEX(resultados!$A$2:$ZZ$2290, 357, MATCH($B$2, resultados!$A$1:$ZZ$1, 0))</f>
        <v/>
      </c>
      <c r="C363">
        <f>INDEX(resultados!$A$2:$ZZ$2290, 357, MATCH($B$3, resultados!$A$1:$ZZ$1, 0))</f>
        <v/>
      </c>
    </row>
    <row r="364">
      <c r="A364">
        <f>INDEX(resultados!$A$2:$ZZ$2290, 358, MATCH($B$1, resultados!$A$1:$ZZ$1, 0))</f>
        <v/>
      </c>
      <c r="B364">
        <f>INDEX(resultados!$A$2:$ZZ$2290, 358, MATCH($B$2, resultados!$A$1:$ZZ$1, 0))</f>
        <v/>
      </c>
      <c r="C364">
        <f>INDEX(resultados!$A$2:$ZZ$2290, 358, MATCH($B$3, resultados!$A$1:$ZZ$1, 0))</f>
        <v/>
      </c>
    </row>
    <row r="365">
      <c r="A365">
        <f>INDEX(resultados!$A$2:$ZZ$2290, 359, MATCH($B$1, resultados!$A$1:$ZZ$1, 0))</f>
        <v/>
      </c>
      <c r="B365">
        <f>INDEX(resultados!$A$2:$ZZ$2290, 359, MATCH($B$2, resultados!$A$1:$ZZ$1, 0))</f>
        <v/>
      </c>
      <c r="C365">
        <f>INDEX(resultados!$A$2:$ZZ$2290, 359, MATCH($B$3, resultados!$A$1:$ZZ$1, 0))</f>
        <v/>
      </c>
    </row>
    <row r="366">
      <c r="A366">
        <f>INDEX(resultados!$A$2:$ZZ$2290, 360, MATCH($B$1, resultados!$A$1:$ZZ$1, 0))</f>
        <v/>
      </c>
      <c r="B366">
        <f>INDEX(resultados!$A$2:$ZZ$2290, 360, MATCH($B$2, resultados!$A$1:$ZZ$1, 0))</f>
        <v/>
      </c>
      <c r="C366">
        <f>INDEX(resultados!$A$2:$ZZ$2290, 360, MATCH($B$3, resultados!$A$1:$ZZ$1, 0))</f>
        <v/>
      </c>
    </row>
    <row r="367">
      <c r="A367">
        <f>INDEX(resultados!$A$2:$ZZ$2290, 361, MATCH($B$1, resultados!$A$1:$ZZ$1, 0))</f>
        <v/>
      </c>
      <c r="B367">
        <f>INDEX(resultados!$A$2:$ZZ$2290, 361, MATCH($B$2, resultados!$A$1:$ZZ$1, 0))</f>
        <v/>
      </c>
      <c r="C367">
        <f>INDEX(resultados!$A$2:$ZZ$2290, 361, MATCH($B$3, resultados!$A$1:$ZZ$1, 0))</f>
        <v/>
      </c>
    </row>
    <row r="368">
      <c r="A368">
        <f>INDEX(resultados!$A$2:$ZZ$2290, 362, MATCH($B$1, resultados!$A$1:$ZZ$1, 0))</f>
        <v/>
      </c>
      <c r="B368">
        <f>INDEX(resultados!$A$2:$ZZ$2290, 362, MATCH($B$2, resultados!$A$1:$ZZ$1, 0))</f>
        <v/>
      </c>
      <c r="C368">
        <f>INDEX(resultados!$A$2:$ZZ$2290, 362, MATCH($B$3, resultados!$A$1:$ZZ$1, 0))</f>
        <v/>
      </c>
    </row>
    <row r="369">
      <c r="A369">
        <f>INDEX(resultados!$A$2:$ZZ$2290, 363, MATCH($B$1, resultados!$A$1:$ZZ$1, 0))</f>
        <v/>
      </c>
      <c r="B369">
        <f>INDEX(resultados!$A$2:$ZZ$2290, 363, MATCH($B$2, resultados!$A$1:$ZZ$1, 0))</f>
        <v/>
      </c>
      <c r="C369">
        <f>INDEX(resultados!$A$2:$ZZ$2290, 363, MATCH($B$3, resultados!$A$1:$ZZ$1, 0))</f>
        <v/>
      </c>
    </row>
    <row r="370">
      <c r="A370">
        <f>INDEX(resultados!$A$2:$ZZ$2290, 364, MATCH($B$1, resultados!$A$1:$ZZ$1, 0))</f>
        <v/>
      </c>
      <c r="B370">
        <f>INDEX(resultados!$A$2:$ZZ$2290, 364, MATCH($B$2, resultados!$A$1:$ZZ$1, 0))</f>
        <v/>
      </c>
      <c r="C370">
        <f>INDEX(resultados!$A$2:$ZZ$2290, 364, MATCH($B$3, resultados!$A$1:$ZZ$1, 0))</f>
        <v/>
      </c>
    </row>
    <row r="371">
      <c r="A371">
        <f>INDEX(resultados!$A$2:$ZZ$2290, 365, MATCH($B$1, resultados!$A$1:$ZZ$1, 0))</f>
        <v/>
      </c>
      <c r="B371">
        <f>INDEX(resultados!$A$2:$ZZ$2290, 365, MATCH($B$2, resultados!$A$1:$ZZ$1, 0))</f>
        <v/>
      </c>
      <c r="C371">
        <f>INDEX(resultados!$A$2:$ZZ$2290, 365, MATCH($B$3, resultados!$A$1:$ZZ$1, 0))</f>
        <v/>
      </c>
    </row>
    <row r="372">
      <c r="A372">
        <f>INDEX(resultados!$A$2:$ZZ$2290, 366, MATCH($B$1, resultados!$A$1:$ZZ$1, 0))</f>
        <v/>
      </c>
      <c r="B372">
        <f>INDEX(resultados!$A$2:$ZZ$2290, 366, MATCH($B$2, resultados!$A$1:$ZZ$1, 0))</f>
        <v/>
      </c>
      <c r="C372">
        <f>INDEX(resultados!$A$2:$ZZ$2290, 366, MATCH($B$3, resultados!$A$1:$ZZ$1, 0))</f>
        <v/>
      </c>
    </row>
    <row r="373">
      <c r="A373">
        <f>INDEX(resultados!$A$2:$ZZ$2290, 367, MATCH($B$1, resultados!$A$1:$ZZ$1, 0))</f>
        <v/>
      </c>
      <c r="B373">
        <f>INDEX(resultados!$A$2:$ZZ$2290, 367, MATCH($B$2, resultados!$A$1:$ZZ$1, 0))</f>
        <v/>
      </c>
      <c r="C373">
        <f>INDEX(resultados!$A$2:$ZZ$2290, 367, MATCH($B$3, resultados!$A$1:$ZZ$1, 0))</f>
        <v/>
      </c>
    </row>
    <row r="374">
      <c r="A374">
        <f>INDEX(resultados!$A$2:$ZZ$2290, 368, MATCH($B$1, resultados!$A$1:$ZZ$1, 0))</f>
        <v/>
      </c>
      <c r="B374">
        <f>INDEX(resultados!$A$2:$ZZ$2290, 368, MATCH($B$2, resultados!$A$1:$ZZ$1, 0))</f>
        <v/>
      </c>
      <c r="C374">
        <f>INDEX(resultados!$A$2:$ZZ$2290, 368, MATCH($B$3, resultados!$A$1:$ZZ$1, 0))</f>
        <v/>
      </c>
    </row>
    <row r="375">
      <c r="A375">
        <f>INDEX(resultados!$A$2:$ZZ$2290, 369, MATCH($B$1, resultados!$A$1:$ZZ$1, 0))</f>
        <v/>
      </c>
      <c r="B375">
        <f>INDEX(resultados!$A$2:$ZZ$2290, 369, MATCH($B$2, resultados!$A$1:$ZZ$1, 0))</f>
        <v/>
      </c>
      <c r="C375">
        <f>INDEX(resultados!$A$2:$ZZ$2290, 369, MATCH($B$3, resultados!$A$1:$ZZ$1, 0))</f>
        <v/>
      </c>
    </row>
    <row r="376">
      <c r="A376">
        <f>INDEX(resultados!$A$2:$ZZ$2290, 370, MATCH($B$1, resultados!$A$1:$ZZ$1, 0))</f>
        <v/>
      </c>
      <c r="B376">
        <f>INDEX(resultados!$A$2:$ZZ$2290, 370, MATCH($B$2, resultados!$A$1:$ZZ$1, 0))</f>
        <v/>
      </c>
      <c r="C376">
        <f>INDEX(resultados!$A$2:$ZZ$2290, 370, MATCH($B$3, resultados!$A$1:$ZZ$1, 0))</f>
        <v/>
      </c>
    </row>
    <row r="377">
      <c r="A377">
        <f>INDEX(resultados!$A$2:$ZZ$2290, 371, MATCH($B$1, resultados!$A$1:$ZZ$1, 0))</f>
        <v/>
      </c>
      <c r="B377">
        <f>INDEX(resultados!$A$2:$ZZ$2290, 371, MATCH($B$2, resultados!$A$1:$ZZ$1, 0))</f>
        <v/>
      </c>
      <c r="C377">
        <f>INDEX(resultados!$A$2:$ZZ$2290, 371, MATCH($B$3, resultados!$A$1:$ZZ$1, 0))</f>
        <v/>
      </c>
    </row>
    <row r="378">
      <c r="A378">
        <f>INDEX(resultados!$A$2:$ZZ$2290, 372, MATCH($B$1, resultados!$A$1:$ZZ$1, 0))</f>
        <v/>
      </c>
      <c r="B378">
        <f>INDEX(resultados!$A$2:$ZZ$2290, 372, MATCH($B$2, resultados!$A$1:$ZZ$1, 0))</f>
        <v/>
      </c>
      <c r="C378">
        <f>INDEX(resultados!$A$2:$ZZ$2290, 372, MATCH($B$3, resultados!$A$1:$ZZ$1, 0))</f>
        <v/>
      </c>
    </row>
    <row r="379">
      <c r="A379">
        <f>INDEX(resultados!$A$2:$ZZ$2290, 373, MATCH($B$1, resultados!$A$1:$ZZ$1, 0))</f>
        <v/>
      </c>
      <c r="B379">
        <f>INDEX(resultados!$A$2:$ZZ$2290, 373, MATCH($B$2, resultados!$A$1:$ZZ$1, 0))</f>
        <v/>
      </c>
      <c r="C379">
        <f>INDEX(resultados!$A$2:$ZZ$2290, 373, MATCH($B$3, resultados!$A$1:$ZZ$1, 0))</f>
        <v/>
      </c>
    </row>
    <row r="380">
      <c r="A380">
        <f>INDEX(resultados!$A$2:$ZZ$2290, 374, MATCH($B$1, resultados!$A$1:$ZZ$1, 0))</f>
        <v/>
      </c>
      <c r="B380">
        <f>INDEX(resultados!$A$2:$ZZ$2290, 374, MATCH($B$2, resultados!$A$1:$ZZ$1, 0))</f>
        <v/>
      </c>
      <c r="C380">
        <f>INDEX(resultados!$A$2:$ZZ$2290, 374, MATCH($B$3, resultados!$A$1:$ZZ$1, 0))</f>
        <v/>
      </c>
    </row>
    <row r="381">
      <c r="A381">
        <f>INDEX(resultados!$A$2:$ZZ$2290, 375, MATCH($B$1, resultados!$A$1:$ZZ$1, 0))</f>
        <v/>
      </c>
      <c r="B381">
        <f>INDEX(resultados!$A$2:$ZZ$2290, 375, MATCH($B$2, resultados!$A$1:$ZZ$1, 0))</f>
        <v/>
      </c>
      <c r="C381">
        <f>INDEX(resultados!$A$2:$ZZ$2290, 375, MATCH($B$3, resultados!$A$1:$ZZ$1, 0))</f>
        <v/>
      </c>
    </row>
    <row r="382">
      <c r="A382">
        <f>INDEX(resultados!$A$2:$ZZ$2290, 376, MATCH($B$1, resultados!$A$1:$ZZ$1, 0))</f>
        <v/>
      </c>
      <c r="B382">
        <f>INDEX(resultados!$A$2:$ZZ$2290, 376, MATCH($B$2, resultados!$A$1:$ZZ$1, 0))</f>
        <v/>
      </c>
      <c r="C382">
        <f>INDEX(resultados!$A$2:$ZZ$2290, 376, MATCH($B$3, resultados!$A$1:$ZZ$1, 0))</f>
        <v/>
      </c>
    </row>
    <row r="383">
      <c r="A383">
        <f>INDEX(resultados!$A$2:$ZZ$2290, 377, MATCH($B$1, resultados!$A$1:$ZZ$1, 0))</f>
        <v/>
      </c>
      <c r="B383">
        <f>INDEX(resultados!$A$2:$ZZ$2290, 377, MATCH($B$2, resultados!$A$1:$ZZ$1, 0))</f>
        <v/>
      </c>
      <c r="C383">
        <f>INDEX(resultados!$A$2:$ZZ$2290, 377, MATCH($B$3, resultados!$A$1:$ZZ$1, 0))</f>
        <v/>
      </c>
    </row>
    <row r="384">
      <c r="A384">
        <f>INDEX(resultados!$A$2:$ZZ$2290, 378, MATCH($B$1, resultados!$A$1:$ZZ$1, 0))</f>
        <v/>
      </c>
      <c r="B384">
        <f>INDEX(resultados!$A$2:$ZZ$2290, 378, MATCH($B$2, resultados!$A$1:$ZZ$1, 0))</f>
        <v/>
      </c>
      <c r="C384">
        <f>INDEX(resultados!$A$2:$ZZ$2290, 378, MATCH($B$3, resultados!$A$1:$ZZ$1, 0))</f>
        <v/>
      </c>
    </row>
    <row r="385">
      <c r="A385">
        <f>INDEX(resultados!$A$2:$ZZ$2290, 379, MATCH($B$1, resultados!$A$1:$ZZ$1, 0))</f>
        <v/>
      </c>
      <c r="B385">
        <f>INDEX(resultados!$A$2:$ZZ$2290, 379, MATCH($B$2, resultados!$A$1:$ZZ$1, 0))</f>
        <v/>
      </c>
      <c r="C385">
        <f>INDEX(resultados!$A$2:$ZZ$2290, 379, MATCH($B$3, resultados!$A$1:$ZZ$1, 0))</f>
        <v/>
      </c>
    </row>
    <row r="386">
      <c r="A386">
        <f>INDEX(resultados!$A$2:$ZZ$2290, 380, MATCH($B$1, resultados!$A$1:$ZZ$1, 0))</f>
        <v/>
      </c>
      <c r="B386">
        <f>INDEX(resultados!$A$2:$ZZ$2290, 380, MATCH($B$2, resultados!$A$1:$ZZ$1, 0))</f>
        <v/>
      </c>
      <c r="C386">
        <f>INDEX(resultados!$A$2:$ZZ$2290, 380, MATCH($B$3, resultados!$A$1:$ZZ$1, 0))</f>
        <v/>
      </c>
    </row>
    <row r="387">
      <c r="A387">
        <f>INDEX(resultados!$A$2:$ZZ$2290, 381, MATCH($B$1, resultados!$A$1:$ZZ$1, 0))</f>
        <v/>
      </c>
      <c r="B387">
        <f>INDEX(resultados!$A$2:$ZZ$2290, 381, MATCH($B$2, resultados!$A$1:$ZZ$1, 0))</f>
        <v/>
      </c>
      <c r="C387">
        <f>INDEX(resultados!$A$2:$ZZ$2290, 381, MATCH($B$3, resultados!$A$1:$ZZ$1, 0))</f>
        <v/>
      </c>
    </row>
    <row r="388">
      <c r="A388">
        <f>INDEX(resultados!$A$2:$ZZ$2290, 382, MATCH($B$1, resultados!$A$1:$ZZ$1, 0))</f>
        <v/>
      </c>
      <c r="B388">
        <f>INDEX(resultados!$A$2:$ZZ$2290, 382, MATCH($B$2, resultados!$A$1:$ZZ$1, 0))</f>
        <v/>
      </c>
      <c r="C388">
        <f>INDEX(resultados!$A$2:$ZZ$2290, 382, MATCH($B$3, resultados!$A$1:$ZZ$1, 0))</f>
        <v/>
      </c>
    </row>
    <row r="389">
      <c r="A389">
        <f>INDEX(resultados!$A$2:$ZZ$2290, 383, MATCH($B$1, resultados!$A$1:$ZZ$1, 0))</f>
        <v/>
      </c>
      <c r="B389">
        <f>INDEX(resultados!$A$2:$ZZ$2290, 383, MATCH($B$2, resultados!$A$1:$ZZ$1, 0))</f>
        <v/>
      </c>
      <c r="C389">
        <f>INDEX(resultados!$A$2:$ZZ$2290, 383, MATCH($B$3, resultados!$A$1:$ZZ$1, 0))</f>
        <v/>
      </c>
    </row>
    <row r="390">
      <c r="A390">
        <f>INDEX(resultados!$A$2:$ZZ$2290, 384, MATCH($B$1, resultados!$A$1:$ZZ$1, 0))</f>
        <v/>
      </c>
      <c r="B390">
        <f>INDEX(resultados!$A$2:$ZZ$2290, 384, MATCH($B$2, resultados!$A$1:$ZZ$1, 0))</f>
        <v/>
      </c>
      <c r="C390">
        <f>INDEX(resultados!$A$2:$ZZ$2290, 384, MATCH($B$3, resultados!$A$1:$ZZ$1, 0))</f>
        <v/>
      </c>
    </row>
    <row r="391">
      <c r="A391">
        <f>INDEX(resultados!$A$2:$ZZ$2290, 385, MATCH($B$1, resultados!$A$1:$ZZ$1, 0))</f>
        <v/>
      </c>
      <c r="B391">
        <f>INDEX(resultados!$A$2:$ZZ$2290, 385, MATCH($B$2, resultados!$A$1:$ZZ$1, 0))</f>
        <v/>
      </c>
      <c r="C391">
        <f>INDEX(resultados!$A$2:$ZZ$2290, 385, MATCH($B$3, resultados!$A$1:$ZZ$1, 0))</f>
        <v/>
      </c>
    </row>
    <row r="392">
      <c r="A392">
        <f>INDEX(resultados!$A$2:$ZZ$2290, 386, MATCH($B$1, resultados!$A$1:$ZZ$1, 0))</f>
        <v/>
      </c>
      <c r="B392">
        <f>INDEX(resultados!$A$2:$ZZ$2290, 386, MATCH($B$2, resultados!$A$1:$ZZ$1, 0))</f>
        <v/>
      </c>
      <c r="C392">
        <f>INDEX(resultados!$A$2:$ZZ$2290, 386, MATCH($B$3, resultados!$A$1:$ZZ$1, 0))</f>
        <v/>
      </c>
    </row>
    <row r="393">
      <c r="A393">
        <f>INDEX(resultados!$A$2:$ZZ$2290, 387, MATCH($B$1, resultados!$A$1:$ZZ$1, 0))</f>
        <v/>
      </c>
      <c r="B393">
        <f>INDEX(resultados!$A$2:$ZZ$2290, 387, MATCH($B$2, resultados!$A$1:$ZZ$1, 0))</f>
        <v/>
      </c>
      <c r="C393">
        <f>INDEX(resultados!$A$2:$ZZ$2290, 387, MATCH($B$3, resultados!$A$1:$ZZ$1, 0))</f>
        <v/>
      </c>
    </row>
    <row r="394">
      <c r="A394">
        <f>INDEX(resultados!$A$2:$ZZ$2290, 388, MATCH($B$1, resultados!$A$1:$ZZ$1, 0))</f>
        <v/>
      </c>
      <c r="B394">
        <f>INDEX(resultados!$A$2:$ZZ$2290, 388, MATCH($B$2, resultados!$A$1:$ZZ$1, 0))</f>
        <v/>
      </c>
      <c r="C394">
        <f>INDEX(resultados!$A$2:$ZZ$2290, 388, MATCH($B$3, resultados!$A$1:$ZZ$1, 0))</f>
        <v/>
      </c>
    </row>
    <row r="395">
      <c r="A395">
        <f>INDEX(resultados!$A$2:$ZZ$2290, 389, MATCH($B$1, resultados!$A$1:$ZZ$1, 0))</f>
        <v/>
      </c>
      <c r="B395">
        <f>INDEX(resultados!$A$2:$ZZ$2290, 389, MATCH($B$2, resultados!$A$1:$ZZ$1, 0))</f>
        <v/>
      </c>
      <c r="C395">
        <f>INDEX(resultados!$A$2:$ZZ$2290, 389, MATCH($B$3, resultados!$A$1:$ZZ$1, 0))</f>
        <v/>
      </c>
    </row>
    <row r="396">
      <c r="A396">
        <f>INDEX(resultados!$A$2:$ZZ$2290, 390, MATCH($B$1, resultados!$A$1:$ZZ$1, 0))</f>
        <v/>
      </c>
      <c r="B396">
        <f>INDEX(resultados!$A$2:$ZZ$2290, 390, MATCH($B$2, resultados!$A$1:$ZZ$1, 0))</f>
        <v/>
      </c>
      <c r="C396">
        <f>INDEX(resultados!$A$2:$ZZ$2290, 390, MATCH($B$3, resultados!$A$1:$ZZ$1, 0))</f>
        <v/>
      </c>
    </row>
    <row r="397">
      <c r="A397">
        <f>INDEX(resultados!$A$2:$ZZ$2290, 391, MATCH($B$1, resultados!$A$1:$ZZ$1, 0))</f>
        <v/>
      </c>
      <c r="B397">
        <f>INDEX(resultados!$A$2:$ZZ$2290, 391, MATCH($B$2, resultados!$A$1:$ZZ$1, 0))</f>
        <v/>
      </c>
      <c r="C397">
        <f>INDEX(resultados!$A$2:$ZZ$2290, 391, MATCH($B$3, resultados!$A$1:$ZZ$1, 0))</f>
        <v/>
      </c>
    </row>
    <row r="398">
      <c r="A398">
        <f>INDEX(resultados!$A$2:$ZZ$2290, 392, MATCH($B$1, resultados!$A$1:$ZZ$1, 0))</f>
        <v/>
      </c>
      <c r="B398">
        <f>INDEX(resultados!$A$2:$ZZ$2290, 392, MATCH($B$2, resultados!$A$1:$ZZ$1, 0))</f>
        <v/>
      </c>
      <c r="C398">
        <f>INDEX(resultados!$A$2:$ZZ$2290, 392, MATCH($B$3, resultados!$A$1:$ZZ$1, 0))</f>
        <v/>
      </c>
    </row>
    <row r="399">
      <c r="A399">
        <f>INDEX(resultados!$A$2:$ZZ$2290, 393, MATCH($B$1, resultados!$A$1:$ZZ$1, 0))</f>
        <v/>
      </c>
      <c r="B399">
        <f>INDEX(resultados!$A$2:$ZZ$2290, 393, MATCH($B$2, resultados!$A$1:$ZZ$1, 0))</f>
        <v/>
      </c>
      <c r="C399">
        <f>INDEX(resultados!$A$2:$ZZ$2290, 393, MATCH($B$3, resultados!$A$1:$ZZ$1, 0))</f>
        <v/>
      </c>
    </row>
    <row r="400">
      <c r="A400">
        <f>INDEX(resultados!$A$2:$ZZ$2290, 394, MATCH($B$1, resultados!$A$1:$ZZ$1, 0))</f>
        <v/>
      </c>
      <c r="B400">
        <f>INDEX(resultados!$A$2:$ZZ$2290, 394, MATCH($B$2, resultados!$A$1:$ZZ$1, 0))</f>
        <v/>
      </c>
      <c r="C400">
        <f>INDEX(resultados!$A$2:$ZZ$2290, 394, MATCH($B$3, resultados!$A$1:$ZZ$1, 0))</f>
        <v/>
      </c>
    </row>
    <row r="401">
      <c r="A401">
        <f>INDEX(resultados!$A$2:$ZZ$2290, 395, MATCH($B$1, resultados!$A$1:$ZZ$1, 0))</f>
        <v/>
      </c>
      <c r="B401">
        <f>INDEX(resultados!$A$2:$ZZ$2290, 395, MATCH($B$2, resultados!$A$1:$ZZ$1, 0))</f>
        <v/>
      </c>
      <c r="C401">
        <f>INDEX(resultados!$A$2:$ZZ$2290, 395, MATCH($B$3, resultados!$A$1:$ZZ$1, 0))</f>
        <v/>
      </c>
    </row>
    <row r="402">
      <c r="A402">
        <f>INDEX(resultados!$A$2:$ZZ$2290, 396, MATCH($B$1, resultados!$A$1:$ZZ$1, 0))</f>
        <v/>
      </c>
      <c r="B402">
        <f>INDEX(resultados!$A$2:$ZZ$2290, 396, MATCH($B$2, resultados!$A$1:$ZZ$1, 0))</f>
        <v/>
      </c>
      <c r="C402">
        <f>INDEX(resultados!$A$2:$ZZ$2290, 396, MATCH($B$3, resultados!$A$1:$ZZ$1, 0))</f>
        <v/>
      </c>
    </row>
    <row r="403">
      <c r="A403">
        <f>INDEX(resultados!$A$2:$ZZ$2290, 397, MATCH($B$1, resultados!$A$1:$ZZ$1, 0))</f>
        <v/>
      </c>
      <c r="B403">
        <f>INDEX(resultados!$A$2:$ZZ$2290, 397, MATCH($B$2, resultados!$A$1:$ZZ$1, 0))</f>
        <v/>
      </c>
      <c r="C403">
        <f>INDEX(resultados!$A$2:$ZZ$2290, 397, MATCH($B$3, resultados!$A$1:$ZZ$1, 0))</f>
        <v/>
      </c>
    </row>
    <row r="404">
      <c r="A404">
        <f>INDEX(resultados!$A$2:$ZZ$2290, 398, MATCH($B$1, resultados!$A$1:$ZZ$1, 0))</f>
        <v/>
      </c>
      <c r="B404">
        <f>INDEX(resultados!$A$2:$ZZ$2290, 398, MATCH($B$2, resultados!$A$1:$ZZ$1, 0))</f>
        <v/>
      </c>
      <c r="C404">
        <f>INDEX(resultados!$A$2:$ZZ$2290, 398, MATCH($B$3, resultados!$A$1:$ZZ$1, 0))</f>
        <v/>
      </c>
    </row>
    <row r="405">
      <c r="A405">
        <f>INDEX(resultados!$A$2:$ZZ$2290, 399, MATCH($B$1, resultados!$A$1:$ZZ$1, 0))</f>
        <v/>
      </c>
      <c r="B405">
        <f>INDEX(resultados!$A$2:$ZZ$2290, 399, MATCH($B$2, resultados!$A$1:$ZZ$1, 0))</f>
        <v/>
      </c>
      <c r="C405">
        <f>INDEX(resultados!$A$2:$ZZ$2290, 399, MATCH($B$3, resultados!$A$1:$ZZ$1, 0))</f>
        <v/>
      </c>
    </row>
    <row r="406">
      <c r="A406">
        <f>INDEX(resultados!$A$2:$ZZ$2290, 400, MATCH($B$1, resultados!$A$1:$ZZ$1, 0))</f>
        <v/>
      </c>
      <c r="B406">
        <f>INDEX(resultados!$A$2:$ZZ$2290, 400, MATCH($B$2, resultados!$A$1:$ZZ$1, 0))</f>
        <v/>
      </c>
      <c r="C406">
        <f>INDEX(resultados!$A$2:$ZZ$2290, 400, MATCH($B$3, resultados!$A$1:$ZZ$1, 0))</f>
        <v/>
      </c>
    </row>
    <row r="407">
      <c r="A407">
        <f>INDEX(resultados!$A$2:$ZZ$2290, 401, MATCH($B$1, resultados!$A$1:$ZZ$1, 0))</f>
        <v/>
      </c>
      <c r="B407">
        <f>INDEX(resultados!$A$2:$ZZ$2290, 401, MATCH($B$2, resultados!$A$1:$ZZ$1, 0))</f>
        <v/>
      </c>
      <c r="C407">
        <f>INDEX(resultados!$A$2:$ZZ$2290, 401, MATCH($B$3, resultados!$A$1:$ZZ$1, 0))</f>
        <v/>
      </c>
    </row>
    <row r="408">
      <c r="A408">
        <f>INDEX(resultados!$A$2:$ZZ$2290, 402, MATCH($B$1, resultados!$A$1:$ZZ$1, 0))</f>
        <v/>
      </c>
      <c r="B408">
        <f>INDEX(resultados!$A$2:$ZZ$2290, 402, MATCH($B$2, resultados!$A$1:$ZZ$1, 0))</f>
        <v/>
      </c>
      <c r="C408">
        <f>INDEX(resultados!$A$2:$ZZ$2290, 402, MATCH($B$3, resultados!$A$1:$ZZ$1, 0))</f>
        <v/>
      </c>
    </row>
    <row r="409">
      <c r="A409">
        <f>INDEX(resultados!$A$2:$ZZ$2290, 403, MATCH($B$1, resultados!$A$1:$ZZ$1, 0))</f>
        <v/>
      </c>
      <c r="B409">
        <f>INDEX(resultados!$A$2:$ZZ$2290, 403, MATCH($B$2, resultados!$A$1:$ZZ$1, 0))</f>
        <v/>
      </c>
      <c r="C409">
        <f>INDEX(resultados!$A$2:$ZZ$2290, 403, MATCH($B$3, resultados!$A$1:$ZZ$1, 0))</f>
        <v/>
      </c>
    </row>
    <row r="410">
      <c r="A410">
        <f>INDEX(resultados!$A$2:$ZZ$2290, 404, MATCH($B$1, resultados!$A$1:$ZZ$1, 0))</f>
        <v/>
      </c>
      <c r="B410">
        <f>INDEX(resultados!$A$2:$ZZ$2290, 404, MATCH($B$2, resultados!$A$1:$ZZ$1, 0))</f>
        <v/>
      </c>
      <c r="C410">
        <f>INDEX(resultados!$A$2:$ZZ$2290, 404, MATCH($B$3, resultados!$A$1:$ZZ$1, 0))</f>
        <v/>
      </c>
    </row>
    <row r="411">
      <c r="A411">
        <f>INDEX(resultados!$A$2:$ZZ$2290, 405, MATCH($B$1, resultados!$A$1:$ZZ$1, 0))</f>
        <v/>
      </c>
      <c r="B411">
        <f>INDEX(resultados!$A$2:$ZZ$2290, 405, MATCH($B$2, resultados!$A$1:$ZZ$1, 0))</f>
        <v/>
      </c>
      <c r="C411">
        <f>INDEX(resultados!$A$2:$ZZ$2290, 405, MATCH($B$3, resultados!$A$1:$ZZ$1, 0))</f>
        <v/>
      </c>
    </row>
    <row r="412">
      <c r="A412">
        <f>INDEX(resultados!$A$2:$ZZ$2290, 406, MATCH($B$1, resultados!$A$1:$ZZ$1, 0))</f>
        <v/>
      </c>
      <c r="B412">
        <f>INDEX(resultados!$A$2:$ZZ$2290, 406, MATCH($B$2, resultados!$A$1:$ZZ$1, 0))</f>
        <v/>
      </c>
      <c r="C412">
        <f>INDEX(resultados!$A$2:$ZZ$2290, 406, MATCH($B$3, resultados!$A$1:$ZZ$1, 0))</f>
        <v/>
      </c>
    </row>
    <row r="413">
      <c r="A413">
        <f>INDEX(resultados!$A$2:$ZZ$2290, 407, MATCH($B$1, resultados!$A$1:$ZZ$1, 0))</f>
        <v/>
      </c>
      <c r="B413">
        <f>INDEX(resultados!$A$2:$ZZ$2290, 407, MATCH($B$2, resultados!$A$1:$ZZ$1, 0))</f>
        <v/>
      </c>
      <c r="C413">
        <f>INDEX(resultados!$A$2:$ZZ$2290, 407, MATCH($B$3, resultados!$A$1:$ZZ$1, 0))</f>
        <v/>
      </c>
    </row>
    <row r="414">
      <c r="A414">
        <f>INDEX(resultados!$A$2:$ZZ$2290, 408, MATCH($B$1, resultados!$A$1:$ZZ$1, 0))</f>
        <v/>
      </c>
      <c r="B414">
        <f>INDEX(resultados!$A$2:$ZZ$2290, 408, MATCH($B$2, resultados!$A$1:$ZZ$1, 0))</f>
        <v/>
      </c>
      <c r="C414">
        <f>INDEX(resultados!$A$2:$ZZ$2290, 408, MATCH($B$3, resultados!$A$1:$ZZ$1, 0))</f>
        <v/>
      </c>
    </row>
    <row r="415">
      <c r="A415">
        <f>INDEX(resultados!$A$2:$ZZ$2290, 409, MATCH($B$1, resultados!$A$1:$ZZ$1, 0))</f>
        <v/>
      </c>
      <c r="B415">
        <f>INDEX(resultados!$A$2:$ZZ$2290, 409, MATCH($B$2, resultados!$A$1:$ZZ$1, 0))</f>
        <v/>
      </c>
      <c r="C415">
        <f>INDEX(resultados!$A$2:$ZZ$2290, 409, MATCH($B$3, resultados!$A$1:$ZZ$1, 0))</f>
        <v/>
      </c>
    </row>
    <row r="416">
      <c r="A416">
        <f>INDEX(resultados!$A$2:$ZZ$2290, 410, MATCH($B$1, resultados!$A$1:$ZZ$1, 0))</f>
        <v/>
      </c>
      <c r="B416">
        <f>INDEX(resultados!$A$2:$ZZ$2290, 410, MATCH($B$2, resultados!$A$1:$ZZ$1, 0))</f>
        <v/>
      </c>
      <c r="C416">
        <f>INDEX(resultados!$A$2:$ZZ$2290, 410, MATCH($B$3, resultados!$A$1:$ZZ$1, 0))</f>
        <v/>
      </c>
    </row>
    <row r="417">
      <c r="A417">
        <f>INDEX(resultados!$A$2:$ZZ$2290, 411, MATCH($B$1, resultados!$A$1:$ZZ$1, 0))</f>
        <v/>
      </c>
      <c r="B417">
        <f>INDEX(resultados!$A$2:$ZZ$2290, 411, MATCH($B$2, resultados!$A$1:$ZZ$1, 0))</f>
        <v/>
      </c>
      <c r="C417">
        <f>INDEX(resultados!$A$2:$ZZ$2290, 411, MATCH($B$3, resultados!$A$1:$ZZ$1, 0))</f>
        <v/>
      </c>
    </row>
    <row r="418">
      <c r="A418">
        <f>INDEX(resultados!$A$2:$ZZ$2290, 412, MATCH($B$1, resultados!$A$1:$ZZ$1, 0))</f>
        <v/>
      </c>
      <c r="B418">
        <f>INDEX(resultados!$A$2:$ZZ$2290, 412, MATCH($B$2, resultados!$A$1:$ZZ$1, 0))</f>
        <v/>
      </c>
      <c r="C418">
        <f>INDEX(resultados!$A$2:$ZZ$2290, 412, MATCH($B$3, resultados!$A$1:$ZZ$1, 0))</f>
        <v/>
      </c>
    </row>
    <row r="419">
      <c r="A419">
        <f>INDEX(resultados!$A$2:$ZZ$2290, 413, MATCH($B$1, resultados!$A$1:$ZZ$1, 0))</f>
        <v/>
      </c>
      <c r="B419">
        <f>INDEX(resultados!$A$2:$ZZ$2290, 413, MATCH($B$2, resultados!$A$1:$ZZ$1, 0))</f>
        <v/>
      </c>
      <c r="C419">
        <f>INDEX(resultados!$A$2:$ZZ$2290, 413, MATCH($B$3, resultados!$A$1:$ZZ$1, 0))</f>
        <v/>
      </c>
    </row>
    <row r="420">
      <c r="A420">
        <f>INDEX(resultados!$A$2:$ZZ$2290, 414, MATCH($B$1, resultados!$A$1:$ZZ$1, 0))</f>
        <v/>
      </c>
      <c r="B420">
        <f>INDEX(resultados!$A$2:$ZZ$2290, 414, MATCH($B$2, resultados!$A$1:$ZZ$1, 0))</f>
        <v/>
      </c>
      <c r="C420">
        <f>INDEX(resultados!$A$2:$ZZ$2290, 414, MATCH($B$3, resultados!$A$1:$ZZ$1, 0))</f>
        <v/>
      </c>
    </row>
    <row r="421">
      <c r="A421">
        <f>INDEX(resultados!$A$2:$ZZ$2290, 415, MATCH($B$1, resultados!$A$1:$ZZ$1, 0))</f>
        <v/>
      </c>
      <c r="B421">
        <f>INDEX(resultados!$A$2:$ZZ$2290, 415, MATCH($B$2, resultados!$A$1:$ZZ$1, 0))</f>
        <v/>
      </c>
      <c r="C421">
        <f>INDEX(resultados!$A$2:$ZZ$2290, 415, MATCH($B$3, resultados!$A$1:$ZZ$1, 0))</f>
        <v/>
      </c>
    </row>
    <row r="422">
      <c r="A422">
        <f>INDEX(resultados!$A$2:$ZZ$2290, 416, MATCH($B$1, resultados!$A$1:$ZZ$1, 0))</f>
        <v/>
      </c>
      <c r="B422">
        <f>INDEX(resultados!$A$2:$ZZ$2290, 416, MATCH($B$2, resultados!$A$1:$ZZ$1, 0))</f>
        <v/>
      </c>
      <c r="C422">
        <f>INDEX(resultados!$A$2:$ZZ$2290, 416, MATCH($B$3, resultados!$A$1:$ZZ$1, 0))</f>
        <v/>
      </c>
    </row>
    <row r="423">
      <c r="A423">
        <f>INDEX(resultados!$A$2:$ZZ$2290, 417, MATCH($B$1, resultados!$A$1:$ZZ$1, 0))</f>
        <v/>
      </c>
      <c r="B423">
        <f>INDEX(resultados!$A$2:$ZZ$2290, 417, MATCH($B$2, resultados!$A$1:$ZZ$1, 0))</f>
        <v/>
      </c>
      <c r="C423">
        <f>INDEX(resultados!$A$2:$ZZ$2290, 417, MATCH($B$3, resultados!$A$1:$ZZ$1, 0))</f>
        <v/>
      </c>
    </row>
    <row r="424">
      <c r="A424">
        <f>INDEX(resultados!$A$2:$ZZ$2290, 418, MATCH($B$1, resultados!$A$1:$ZZ$1, 0))</f>
        <v/>
      </c>
      <c r="B424">
        <f>INDEX(resultados!$A$2:$ZZ$2290, 418, MATCH($B$2, resultados!$A$1:$ZZ$1, 0))</f>
        <v/>
      </c>
      <c r="C424">
        <f>INDEX(resultados!$A$2:$ZZ$2290, 418, MATCH($B$3, resultados!$A$1:$ZZ$1, 0))</f>
        <v/>
      </c>
    </row>
    <row r="425">
      <c r="A425">
        <f>INDEX(resultados!$A$2:$ZZ$2290, 419, MATCH($B$1, resultados!$A$1:$ZZ$1, 0))</f>
        <v/>
      </c>
      <c r="B425">
        <f>INDEX(resultados!$A$2:$ZZ$2290, 419, MATCH($B$2, resultados!$A$1:$ZZ$1, 0))</f>
        <v/>
      </c>
      <c r="C425">
        <f>INDEX(resultados!$A$2:$ZZ$2290, 419, MATCH($B$3, resultados!$A$1:$ZZ$1, 0))</f>
        <v/>
      </c>
    </row>
    <row r="426">
      <c r="A426">
        <f>INDEX(resultados!$A$2:$ZZ$2290, 420, MATCH($B$1, resultados!$A$1:$ZZ$1, 0))</f>
        <v/>
      </c>
      <c r="B426">
        <f>INDEX(resultados!$A$2:$ZZ$2290, 420, MATCH($B$2, resultados!$A$1:$ZZ$1, 0))</f>
        <v/>
      </c>
      <c r="C426">
        <f>INDEX(resultados!$A$2:$ZZ$2290, 420, MATCH($B$3, resultados!$A$1:$ZZ$1, 0))</f>
        <v/>
      </c>
    </row>
    <row r="427">
      <c r="A427">
        <f>INDEX(resultados!$A$2:$ZZ$2290, 421, MATCH($B$1, resultados!$A$1:$ZZ$1, 0))</f>
        <v/>
      </c>
      <c r="B427">
        <f>INDEX(resultados!$A$2:$ZZ$2290, 421, MATCH($B$2, resultados!$A$1:$ZZ$1, 0))</f>
        <v/>
      </c>
      <c r="C427">
        <f>INDEX(resultados!$A$2:$ZZ$2290, 421, MATCH($B$3, resultados!$A$1:$ZZ$1, 0))</f>
        <v/>
      </c>
    </row>
    <row r="428">
      <c r="A428">
        <f>INDEX(resultados!$A$2:$ZZ$2290, 422, MATCH($B$1, resultados!$A$1:$ZZ$1, 0))</f>
        <v/>
      </c>
      <c r="B428">
        <f>INDEX(resultados!$A$2:$ZZ$2290, 422, MATCH($B$2, resultados!$A$1:$ZZ$1, 0))</f>
        <v/>
      </c>
      <c r="C428">
        <f>INDEX(resultados!$A$2:$ZZ$2290, 422, MATCH($B$3, resultados!$A$1:$ZZ$1, 0))</f>
        <v/>
      </c>
    </row>
    <row r="429">
      <c r="A429">
        <f>INDEX(resultados!$A$2:$ZZ$2290, 423, MATCH($B$1, resultados!$A$1:$ZZ$1, 0))</f>
        <v/>
      </c>
      <c r="B429">
        <f>INDEX(resultados!$A$2:$ZZ$2290, 423, MATCH($B$2, resultados!$A$1:$ZZ$1, 0))</f>
        <v/>
      </c>
      <c r="C429">
        <f>INDEX(resultados!$A$2:$ZZ$2290, 423, MATCH($B$3, resultados!$A$1:$ZZ$1, 0))</f>
        <v/>
      </c>
    </row>
    <row r="430">
      <c r="A430">
        <f>INDEX(resultados!$A$2:$ZZ$2290, 424, MATCH($B$1, resultados!$A$1:$ZZ$1, 0))</f>
        <v/>
      </c>
      <c r="B430">
        <f>INDEX(resultados!$A$2:$ZZ$2290, 424, MATCH($B$2, resultados!$A$1:$ZZ$1, 0))</f>
        <v/>
      </c>
      <c r="C430">
        <f>INDEX(resultados!$A$2:$ZZ$2290, 424, MATCH($B$3, resultados!$A$1:$ZZ$1, 0))</f>
        <v/>
      </c>
    </row>
    <row r="431">
      <c r="A431">
        <f>INDEX(resultados!$A$2:$ZZ$2290, 425, MATCH($B$1, resultados!$A$1:$ZZ$1, 0))</f>
        <v/>
      </c>
      <c r="B431">
        <f>INDEX(resultados!$A$2:$ZZ$2290, 425, MATCH($B$2, resultados!$A$1:$ZZ$1, 0))</f>
        <v/>
      </c>
      <c r="C431">
        <f>INDEX(resultados!$A$2:$ZZ$2290, 425, MATCH($B$3, resultados!$A$1:$ZZ$1, 0))</f>
        <v/>
      </c>
    </row>
    <row r="432">
      <c r="A432">
        <f>INDEX(resultados!$A$2:$ZZ$2290, 426, MATCH($B$1, resultados!$A$1:$ZZ$1, 0))</f>
        <v/>
      </c>
      <c r="B432">
        <f>INDEX(resultados!$A$2:$ZZ$2290, 426, MATCH($B$2, resultados!$A$1:$ZZ$1, 0))</f>
        <v/>
      </c>
      <c r="C432">
        <f>INDEX(resultados!$A$2:$ZZ$2290, 426, MATCH($B$3, resultados!$A$1:$ZZ$1, 0))</f>
        <v/>
      </c>
    </row>
    <row r="433">
      <c r="A433">
        <f>INDEX(resultados!$A$2:$ZZ$2290, 427, MATCH($B$1, resultados!$A$1:$ZZ$1, 0))</f>
        <v/>
      </c>
      <c r="B433">
        <f>INDEX(resultados!$A$2:$ZZ$2290, 427, MATCH($B$2, resultados!$A$1:$ZZ$1, 0))</f>
        <v/>
      </c>
      <c r="C433">
        <f>INDEX(resultados!$A$2:$ZZ$2290, 427, MATCH($B$3, resultados!$A$1:$ZZ$1, 0))</f>
        <v/>
      </c>
    </row>
    <row r="434">
      <c r="A434">
        <f>INDEX(resultados!$A$2:$ZZ$2290, 428, MATCH($B$1, resultados!$A$1:$ZZ$1, 0))</f>
        <v/>
      </c>
      <c r="B434">
        <f>INDEX(resultados!$A$2:$ZZ$2290, 428, MATCH($B$2, resultados!$A$1:$ZZ$1, 0))</f>
        <v/>
      </c>
      <c r="C434">
        <f>INDEX(resultados!$A$2:$ZZ$2290, 428, MATCH($B$3, resultados!$A$1:$ZZ$1, 0))</f>
        <v/>
      </c>
    </row>
    <row r="435">
      <c r="A435">
        <f>INDEX(resultados!$A$2:$ZZ$2290, 429, MATCH($B$1, resultados!$A$1:$ZZ$1, 0))</f>
        <v/>
      </c>
      <c r="B435">
        <f>INDEX(resultados!$A$2:$ZZ$2290, 429, MATCH($B$2, resultados!$A$1:$ZZ$1, 0))</f>
        <v/>
      </c>
      <c r="C435">
        <f>INDEX(resultados!$A$2:$ZZ$2290, 429, MATCH($B$3, resultados!$A$1:$ZZ$1, 0))</f>
        <v/>
      </c>
    </row>
    <row r="436">
      <c r="A436">
        <f>INDEX(resultados!$A$2:$ZZ$2290, 430, MATCH($B$1, resultados!$A$1:$ZZ$1, 0))</f>
        <v/>
      </c>
      <c r="B436">
        <f>INDEX(resultados!$A$2:$ZZ$2290, 430, MATCH($B$2, resultados!$A$1:$ZZ$1, 0))</f>
        <v/>
      </c>
      <c r="C436">
        <f>INDEX(resultados!$A$2:$ZZ$2290, 430, MATCH($B$3, resultados!$A$1:$ZZ$1, 0))</f>
        <v/>
      </c>
    </row>
    <row r="437">
      <c r="A437">
        <f>INDEX(resultados!$A$2:$ZZ$2290, 431, MATCH($B$1, resultados!$A$1:$ZZ$1, 0))</f>
        <v/>
      </c>
      <c r="B437">
        <f>INDEX(resultados!$A$2:$ZZ$2290, 431, MATCH($B$2, resultados!$A$1:$ZZ$1, 0))</f>
        <v/>
      </c>
      <c r="C437">
        <f>INDEX(resultados!$A$2:$ZZ$2290, 431, MATCH($B$3, resultados!$A$1:$ZZ$1, 0))</f>
        <v/>
      </c>
    </row>
    <row r="438">
      <c r="A438">
        <f>INDEX(resultados!$A$2:$ZZ$2290, 432, MATCH($B$1, resultados!$A$1:$ZZ$1, 0))</f>
        <v/>
      </c>
      <c r="B438">
        <f>INDEX(resultados!$A$2:$ZZ$2290, 432, MATCH($B$2, resultados!$A$1:$ZZ$1, 0))</f>
        <v/>
      </c>
      <c r="C438">
        <f>INDEX(resultados!$A$2:$ZZ$2290, 432, MATCH($B$3, resultados!$A$1:$ZZ$1, 0))</f>
        <v/>
      </c>
    </row>
    <row r="439">
      <c r="A439">
        <f>INDEX(resultados!$A$2:$ZZ$2290, 433, MATCH($B$1, resultados!$A$1:$ZZ$1, 0))</f>
        <v/>
      </c>
      <c r="B439">
        <f>INDEX(resultados!$A$2:$ZZ$2290, 433, MATCH($B$2, resultados!$A$1:$ZZ$1, 0))</f>
        <v/>
      </c>
      <c r="C439">
        <f>INDEX(resultados!$A$2:$ZZ$2290, 433, MATCH($B$3, resultados!$A$1:$ZZ$1, 0))</f>
        <v/>
      </c>
    </row>
    <row r="440">
      <c r="A440">
        <f>INDEX(resultados!$A$2:$ZZ$2290, 434, MATCH($B$1, resultados!$A$1:$ZZ$1, 0))</f>
        <v/>
      </c>
      <c r="B440">
        <f>INDEX(resultados!$A$2:$ZZ$2290, 434, MATCH($B$2, resultados!$A$1:$ZZ$1, 0))</f>
        <v/>
      </c>
      <c r="C440">
        <f>INDEX(resultados!$A$2:$ZZ$2290, 434, MATCH($B$3, resultados!$A$1:$ZZ$1, 0))</f>
        <v/>
      </c>
    </row>
    <row r="441">
      <c r="A441">
        <f>INDEX(resultados!$A$2:$ZZ$2290, 435, MATCH($B$1, resultados!$A$1:$ZZ$1, 0))</f>
        <v/>
      </c>
      <c r="B441">
        <f>INDEX(resultados!$A$2:$ZZ$2290, 435, MATCH($B$2, resultados!$A$1:$ZZ$1, 0))</f>
        <v/>
      </c>
      <c r="C441">
        <f>INDEX(resultados!$A$2:$ZZ$2290, 435, MATCH($B$3, resultados!$A$1:$ZZ$1, 0))</f>
        <v/>
      </c>
    </row>
    <row r="442">
      <c r="A442">
        <f>INDEX(resultados!$A$2:$ZZ$2290, 436, MATCH($B$1, resultados!$A$1:$ZZ$1, 0))</f>
        <v/>
      </c>
      <c r="B442">
        <f>INDEX(resultados!$A$2:$ZZ$2290, 436, MATCH($B$2, resultados!$A$1:$ZZ$1, 0))</f>
        <v/>
      </c>
      <c r="C442">
        <f>INDEX(resultados!$A$2:$ZZ$2290, 436, MATCH($B$3, resultados!$A$1:$ZZ$1, 0))</f>
        <v/>
      </c>
    </row>
    <row r="443">
      <c r="A443">
        <f>INDEX(resultados!$A$2:$ZZ$2290, 437, MATCH($B$1, resultados!$A$1:$ZZ$1, 0))</f>
        <v/>
      </c>
      <c r="B443">
        <f>INDEX(resultados!$A$2:$ZZ$2290, 437, MATCH($B$2, resultados!$A$1:$ZZ$1, 0))</f>
        <v/>
      </c>
      <c r="C443">
        <f>INDEX(resultados!$A$2:$ZZ$2290, 437, MATCH($B$3, resultados!$A$1:$ZZ$1, 0))</f>
        <v/>
      </c>
    </row>
    <row r="444">
      <c r="A444">
        <f>INDEX(resultados!$A$2:$ZZ$2290, 438, MATCH($B$1, resultados!$A$1:$ZZ$1, 0))</f>
        <v/>
      </c>
      <c r="B444">
        <f>INDEX(resultados!$A$2:$ZZ$2290, 438, MATCH($B$2, resultados!$A$1:$ZZ$1, 0))</f>
        <v/>
      </c>
      <c r="C444">
        <f>INDEX(resultados!$A$2:$ZZ$2290, 438, MATCH($B$3, resultados!$A$1:$ZZ$1, 0))</f>
        <v/>
      </c>
    </row>
    <row r="445">
      <c r="A445">
        <f>INDEX(resultados!$A$2:$ZZ$2290, 439, MATCH($B$1, resultados!$A$1:$ZZ$1, 0))</f>
        <v/>
      </c>
      <c r="B445">
        <f>INDEX(resultados!$A$2:$ZZ$2290, 439, MATCH($B$2, resultados!$A$1:$ZZ$1, 0))</f>
        <v/>
      </c>
      <c r="C445">
        <f>INDEX(resultados!$A$2:$ZZ$2290, 439, MATCH($B$3, resultados!$A$1:$ZZ$1, 0))</f>
        <v/>
      </c>
    </row>
    <row r="446">
      <c r="A446">
        <f>INDEX(resultados!$A$2:$ZZ$2290, 440, MATCH($B$1, resultados!$A$1:$ZZ$1, 0))</f>
        <v/>
      </c>
      <c r="B446">
        <f>INDEX(resultados!$A$2:$ZZ$2290, 440, MATCH($B$2, resultados!$A$1:$ZZ$1, 0))</f>
        <v/>
      </c>
      <c r="C446">
        <f>INDEX(resultados!$A$2:$ZZ$2290, 440, MATCH($B$3, resultados!$A$1:$ZZ$1, 0))</f>
        <v/>
      </c>
    </row>
    <row r="447">
      <c r="A447">
        <f>INDEX(resultados!$A$2:$ZZ$2290, 441, MATCH($B$1, resultados!$A$1:$ZZ$1, 0))</f>
        <v/>
      </c>
      <c r="B447">
        <f>INDEX(resultados!$A$2:$ZZ$2290, 441, MATCH($B$2, resultados!$A$1:$ZZ$1, 0))</f>
        <v/>
      </c>
      <c r="C447">
        <f>INDEX(resultados!$A$2:$ZZ$2290, 441, MATCH($B$3, resultados!$A$1:$ZZ$1, 0))</f>
        <v/>
      </c>
    </row>
    <row r="448">
      <c r="A448">
        <f>INDEX(resultados!$A$2:$ZZ$2290, 442, MATCH($B$1, resultados!$A$1:$ZZ$1, 0))</f>
        <v/>
      </c>
      <c r="B448">
        <f>INDEX(resultados!$A$2:$ZZ$2290, 442, MATCH($B$2, resultados!$A$1:$ZZ$1, 0))</f>
        <v/>
      </c>
      <c r="C448">
        <f>INDEX(resultados!$A$2:$ZZ$2290, 442, MATCH($B$3, resultados!$A$1:$ZZ$1, 0))</f>
        <v/>
      </c>
    </row>
    <row r="449">
      <c r="A449">
        <f>INDEX(resultados!$A$2:$ZZ$2290, 443, MATCH($B$1, resultados!$A$1:$ZZ$1, 0))</f>
        <v/>
      </c>
      <c r="B449">
        <f>INDEX(resultados!$A$2:$ZZ$2290, 443, MATCH($B$2, resultados!$A$1:$ZZ$1, 0))</f>
        <v/>
      </c>
      <c r="C449">
        <f>INDEX(resultados!$A$2:$ZZ$2290, 443, MATCH($B$3, resultados!$A$1:$ZZ$1, 0))</f>
        <v/>
      </c>
    </row>
    <row r="450">
      <c r="A450">
        <f>INDEX(resultados!$A$2:$ZZ$2290, 444, MATCH($B$1, resultados!$A$1:$ZZ$1, 0))</f>
        <v/>
      </c>
      <c r="B450">
        <f>INDEX(resultados!$A$2:$ZZ$2290, 444, MATCH($B$2, resultados!$A$1:$ZZ$1, 0))</f>
        <v/>
      </c>
      <c r="C450">
        <f>INDEX(resultados!$A$2:$ZZ$2290, 444, MATCH($B$3, resultados!$A$1:$ZZ$1, 0))</f>
        <v/>
      </c>
    </row>
    <row r="451">
      <c r="A451">
        <f>INDEX(resultados!$A$2:$ZZ$2290, 445, MATCH($B$1, resultados!$A$1:$ZZ$1, 0))</f>
        <v/>
      </c>
      <c r="B451">
        <f>INDEX(resultados!$A$2:$ZZ$2290, 445, MATCH($B$2, resultados!$A$1:$ZZ$1, 0))</f>
        <v/>
      </c>
      <c r="C451">
        <f>INDEX(resultados!$A$2:$ZZ$2290, 445, MATCH($B$3, resultados!$A$1:$ZZ$1, 0))</f>
        <v/>
      </c>
    </row>
    <row r="452">
      <c r="A452">
        <f>INDEX(resultados!$A$2:$ZZ$2290, 446, MATCH($B$1, resultados!$A$1:$ZZ$1, 0))</f>
        <v/>
      </c>
      <c r="B452">
        <f>INDEX(resultados!$A$2:$ZZ$2290, 446, MATCH($B$2, resultados!$A$1:$ZZ$1, 0))</f>
        <v/>
      </c>
      <c r="C452">
        <f>INDEX(resultados!$A$2:$ZZ$2290, 446, MATCH($B$3, resultados!$A$1:$ZZ$1, 0))</f>
        <v/>
      </c>
    </row>
    <row r="453">
      <c r="A453">
        <f>INDEX(resultados!$A$2:$ZZ$2290, 447, MATCH($B$1, resultados!$A$1:$ZZ$1, 0))</f>
        <v/>
      </c>
      <c r="B453">
        <f>INDEX(resultados!$A$2:$ZZ$2290, 447, MATCH($B$2, resultados!$A$1:$ZZ$1, 0))</f>
        <v/>
      </c>
      <c r="C453">
        <f>INDEX(resultados!$A$2:$ZZ$2290, 447, MATCH($B$3, resultados!$A$1:$ZZ$1, 0))</f>
        <v/>
      </c>
    </row>
    <row r="454">
      <c r="A454">
        <f>INDEX(resultados!$A$2:$ZZ$2290, 448, MATCH($B$1, resultados!$A$1:$ZZ$1, 0))</f>
        <v/>
      </c>
      <c r="B454">
        <f>INDEX(resultados!$A$2:$ZZ$2290, 448, MATCH($B$2, resultados!$A$1:$ZZ$1, 0))</f>
        <v/>
      </c>
      <c r="C454">
        <f>INDEX(resultados!$A$2:$ZZ$2290, 448, MATCH($B$3, resultados!$A$1:$ZZ$1, 0))</f>
        <v/>
      </c>
    </row>
    <row r="455">
      <c r="A455">
        <f>INDEX(resultados!$A$2:$ZZ$2290, 449, MATCH($B$1, resultados!$A$1:$ZZ$1, 0))</f>
        <v/>
      </c>
      <c r="B455">
        <f>INDEX(resultados!$A$2:$ZZ$2290, 449, MATCH($B$2, resultados!$A$1:$ZZ$1, 0))</f>
        <v/>
      </c>
      <c r="C455">
        <f>INDEX(resultados!$A$2:$ZZ$2290, 449, MATCH($B$3, resultados!$A$1:$ZZ$1, 0))</f>
        <v/>
      </c>
    </row>
    <row r="456">
      <c r="A456">
        <f>INDEX(resultados!$A$2:$ZZ$2290, 450, MATCH($B$1, resultados!$A$1:$ZZ$1, 0))</f>
        <v/>
      </c>
      <c r="B456">
        <f>INDEX(resultados!$A$2:$ZZ$2290, 450, MATCH($B$2, resultados!$A$1:$ZZ$1, 0))</f>
        <v/>
      </c>
      <c r="C456">
        <f>INDEX(resultados!$A$2:$ZZ$2290, 450, MATCH($B$3, resultados!$A$1:$ZZ$1, 0))</f>
        <v/>
      </c>
    </row>
    <row r="457">
      <c r="A457">
        <f>INDEX(resultados!$A$2:$ZZ$2290, 451, MATCH($B$1, resultados!$A$1:$ZZ$1, 0))</f>
        <v/>
      </c>
      <c r="B457">
        <f>INDEX(resultados!$A$2:$ZZ$2290, 451, MATCH($B$2, resultados!$A$1:$ZZ$1, 0))</f>
        <v/>
      </c>
      <c r="C457">
        <f>INDEX(resultados!$A$2:$ZZ$2290, 451, MATCH($B$3, resultados!$A$1:$ZZ$1, 0))</f>
        <v/>
      </c>
    </row>
    <row r="458">
      <c r="A458">
        <f>INDEX(resultados!$A$2:$ZZ$2290, 452, MATCH($B$1, resultados!$A$1:$ZZ$1, 0))</f>
        <v/>
      </c>
      <c r="B458">
        <f>INDEX(resultados!$A$2:$ZZ$2290, 452, MATCH($B$2, resultados!$A$1:$ZZ$1, 0))</f>
        <v/>
      </c>
      <c r="C458">
        <f>INDEX(resultados!$A$2:$ZZ$2290, 452, MATCH($B$3, resultados!$A$1:$ZZ$1, 0))</f>
        <v/>
      </c>
    </row>
    <row r="459">
      <c r="A459">
        <f>INDEX(resultados!$A$2:$ZZ$2290, 453, MATCH($B$1, resultados!$A$1:$ZZ$1, 0))</f>
        <v/>
      </c>
      <c r="B459">
        <f>INDEX(resultados!$A$2:$ZZ$2290, 453, MATCH($B$2, resultados!$A$1:$ZZ$1, 0))</f>
        <v/>
      </c>
      <c r="C459">
        <f>INDEX(resultados!$A$2:$ZZ$2290, 453, MATCH($B$3, resultados!$A$1:$ZZ$1, 0))</f>
        <v/>
      </c>
    </row>
    <row r="460">
      <c r="A460">
        <f>INDEX(resultados!$A$2:$ZZ$2290, 454, MATCH($B$1, resultados!$A$1:$ZZ$1, 0))</f>
        <v/>
      </c>
      <c r="B460">
        <f>INDEX(resultados!$A$2:$ZZ$2290, 454, MATCH($B$2, resultados!$A$1:$ZZ$1, 0))</f>
        <v/>
      </c>
      <c r="C460">
        <f>INDEX(resultados!$A$2:$ZZ$2290, 454, MATCH($B$3, resultados!$A$1:$ZZ$1, 0))</f>
        <v/>
      </c>
    </row>
    <row r="461">
      <c r="A461">
        <f>INDEX(resultados!$A$2:$ZZ$2290, 455, MATCH($B$1, resultados!$A$1:$ZZ$1, 0))</f>
        <v/>
      </c>
      <c r="B461">
        <f>INDEX(resultados!$A$2:$ZZ$2290, 455, MATCH($B$2, resultados!$A$1:$ZZ$1, 0))</f>
        <v/>
      </c>
      <c r="C461">
        <f>INDEX(resultados!$A$2:$ZZ$2290, 455, MATCH($B$3, resultados!$A$1:$ZZ$1, 0))</f>
        <v/>
      </c>
    </row>
    <row r="462">
      <c r="A462">
        <f>INDEX(resultados!$A$2:$ZZ$2290, 456, MATCH($B$1, resultados!$A$1:$ZZ$1, 0))</f>
        <v/>
      </c>
      <c r="B462">
        <f>INDEX(resultados!$A$2:$ZZ$2290, 456, MATCH($B$2, resultados!$A$1:$ZZ$1, 0))</f>
        <v/>
      </c>
      <c r="C462">
        <f>INDEX(resultados!$A$2:$ZZ$2290, 456, MATCH($B$3, resultados!$A$1:$ZZ$1, 0))</f>
        <v/>
      </c>
    </row>
    <row r="463">
      <c r="A463">
        <f>INDEX(resultados!$A$2:$ZZ$2290, 457, MATCH($B$1, resultados!$A$1:$ZZ$1, 0))</f>
        <v/>
      </c>
      <c r="B463">
        <f>INDEX(resultados!$A$2:$ZZ$2290, 457, MATCH($B$2, resultados!$A$1:$ZZ$1, 0))</f>
        <v/>
      </c>
      <c r="C463">
        <f>INDEX(resultados!$A$2:$ZZ$2290, 457, MATCH($B$3, resultados!$A$1:$ZZ$1, 0))</f>
        <v/>
      </c>
    </row>
    <row r="464">
      <c r="A464">
        <f>INDEX(resultados!$A$2:$ZZ$2290, 458, MATCH($B$1, resultados!$A$1:$ZZ$1, 0))</f>
        <v/>
      </c>
      <c r="B464">
        <f>INDEX(resultados!$A$2:$ZZ$2290, 458, MATCH($B$2, resultados!$A$1:$ZZ$1, 0))</f>
        <v/>
      </c>
      <c r="C464">
        <f>INDEX(resultados!$A$2:$ZZ$2290, 458, MATCH($B$3, resultados!$A$1:$ZZ$1, 0))</f>
        <v/>
      </c>
    </row>
    <row r="465">
      <c r="A465">
        <f>INDEX(resultados!$A$2:$ZZ$2290, 459, MATCH($B$1, resultados!$A$1:$ZZ$1, 0))</f>
        <v/>
      </c>
      <c r="B465">
        <f>INDEX(resultados!$A$2:$ZZ$2290, 459, MATCH($B$2, resultados!$A$1:$ZZ$1, 0))</f>
        <v/>
      </c>
      <c r="C465">
        <f>INDEX(resultados!$A$2:$ZZ$2290, 459, MATCH($B$3, resultados!$A$1:$ZZ$1, 0))</f>
        <v/>
      </c>
    </row>
    <row r="466">
      <c r="A466">
        <f>INDEX(resultados!$A$2:$ZZ$2290, 460, MATCH($B$1, resultados!$A$1:$ZZ$1, 0))</f>
        <v/>
      </c>
      <c r="B466">
        <f>INDEX(resultados!$A$2:$ZZ$2290, 460, MATCH($B$2, resultados!$A$1:$ZZ$1, 0))</f>
        <v/>
      </c>
      <c r="C466">
        <f>INDEX(resultados!$A$2:$ZZ$2290, 460, MATCH($B$3, resultados!$A$1:$ZZ$1, 0))</f>
        <v/>
      </c>
    </row>
    <row r="467">
      <c r="A467">
        <f>INDEX(resultados!$A$2:$ZZ$2290, 461, MATCH($B$1, resultados!$A$1:$ZZ$1, 0))</f>
        <v/>
      </c>
      <c r="B467">
        <f>INDEX(resultados!$A$2:$ZZ$2290, 461, MATCH($B$2, resultados!$A$1:$ZZ$1, 0))</f>
        <v/>
      </c>
      <c r="C467">
        <f>INDEX(resultados!$A$2:$ZZ$2290, 461, MATCH($B$3, resultados!$A$1:$ZZ$1, 0))</f>
        <v/>
      </c>
    </row>
    <row r="468">
      <c r="A468">
        <f>INDEX(resultados!$A$2:$ZZ$2290, 462, MATCH($B$1, resultados!$A$1:$ZZ$1, 0))</f>
        <v/>
      </c>
      <c r="B468">
        <f>INDEX(resultados!$A$2:$ZZ$2290, 462, MATCH($B$2, resultados!$A$1:$ZZ$1, 0))</f>
        <v/>
      </c>
      <c r="C468">
        <f>INDEX(resultados!$A$2:$ZZ$2290, 462, MATCH($B$3, resultados!$A$1:$ZZ$1, 0))</f>
        <v/>
      </c>
    </row>
    <row r="469">
      <c r="A469">
        <f>INDEX(resultados!$A$2:$ZZ$2290, 463, MATCH($B$1, resultados!$A$1:$ZZ$1, 0))</f>
        <v/>
      </c>
      <c r="B469">
        <f>INDEX(resultados!$A$2:$ZZ$2290, 463, MATCH($B$2, resultados!$A$1:$ZZ$1, 0))</f>
        <v/>
      </c>
      <c r="C469">
        <f>INDEX(resultados!$A$2:$ZZ$2290, 463, MATCH($B$3, resultados!$A$1:$ZZ$1, 0))</f>
        <v/>
      </c>
    </row>
    <row r="470">
      <c r="A470">
        <f>INDEX(resultados!$A$2:$ZZ$2290, 464, MATCH($B$1, resultados!$A$1:$ZZ$1, 0))</f>
        <v/>
      </c>
      <c r="B470">
        <f>INDEX(resultados!$A$2:$ZZ$2290, 464, MATCH($B$2, resultados!$A$1:$ZZ$1, 0))</f>
        <v/>
      </c>
      <c r="C470">
        <f>INDEX(resultados!$A$2:$ZZ$2290, 464, MATCH($B$3, resultados!$A$1:$ZZ$1, 0))</f>
        <v/>
      </c>
    </row>
    <row r="471">
      <c r="A471">
        <f>INDEX(resultados!$A$2:$ZZ$2290, 465, MATCH($B$1, resultados!$A$1:$ZZ$1, 0))</f>
        <v/>
      </c>
      <c r="B471">
        <f>INDEX(resultados!$A$2:$ZZ$2290, 465, MATCH($B$2, resultados!$A$1:$ZZ$1, 0))</f>
        <v/>
      </c>
      <c r="C471">
        <f>INDEX(resultados!$A$2:$ZZ$2290, 465, MATCH($B$3, resultados!$A$1:$ZZ$1, 0))</f>
        <v/>
      </c>
    </row>
    <row r="472">
      <c r="A472">
        <f>INDEX(resultados!$A$2:$ZZ$2290, 466, MATCH($B$1, resultados!$A$1:$ZZ$1, 0))</f>
        <v/>
      </c>
      <c r="B472">
        <f>INDEX(resultados!$A$2:$ZZ$2290, 466, MATCH($B$2, resultados!$A$1:$ZZ$1, 0))</f>
        <v/>
      </c>
      <c r="C472">
        <f>INDEX(resultados!$A$2:$ZZ$2290, 466, MATCH($B$3, resultados!$A$1:$ZZ$1, 0))</f>
        <v/>
      </c>
    </row>
    <row r="473">
      <c r="A473">
        <f>INDEX(resultados!$A$2:$ZZ$2290, 467, MATCH($B$1, resultados!$A$1:$ZZ$1, 0))</f>
        <v/>
      </c>
      <c r="B473">
        <f>INDEX(resultados!$A$2:$ZZ$2290, 467, MATCH($B$2, resultados!$A$1:$ZZ$1, 0))</f>
        <v/>
      </c>
      <c r="C473">
        <f>INDEX(resultados!$A$2:$ZZ$2290, 467, MATCH($B$3, resultados!$A$1:$ZZ$1, 0))</f>
        <v/>
      </c>
    </row>
    <row r="474">
      <c r="A474">
        <f>INDEX(resultados!$A$2:$ZZ$2290, 468, MATCH($B$1, resultados!$A$1:$ZZ$1, 0))</f>
        <v/>
      </c>
      <c r="B474">
        <f>INDEX(resultados!$A$2:$ZZ$2290, 468, MATCH($B$2, resultados!$A$1:$ZZ$1, 0))</f>
        <v/>
      </c>
      <c r="C474">
        <f>INDEX(resultados!$A$2:$ZZ$2290, 468, MATCH($B$3, resultados!$A$1:$ZZ$1, 0))</f>
        <v/>
      </c>
    </row>
    <row r="475">
      <c r="A475">
        <f>INDEX(resultados!$A$2:$ZZ$2290, 469, MATCH($B$1, resultados!$A$1:$ZZ$1, 0))</f>
        <v/>
      </c>
      <c r="B475">
        <f>INDEX(resultados!$A$2:$ZZ$2290, 469, MATCH($B$2, resultados!$A$1:$ZZ$1, 0))</f>
        <v/>
      </c>
      <c r="C475">
        <f>INDEX(resultados!$A$2:$ZZ$2290, 469, MATCH($B$3, resultados!$A$1:$ZZ$1, 0))</f>
        <v/>
      </c>
    </row>
    <row r="476">
      <c r="A476">
        <f>INDEX(resultados!$A$2:$ZZ$2290, 470, MATCH($B$1, resultados!$A$1:$ZZ$1, 0))</f>
        <v/>
      </c>
      <c r="B476">
        <f>INDEX(resultados!$A$2:$ZZ$2290, 470, MATCH($B$2, resultados!$A$1:$ZZ$1, 0))</f>
        <v/>
      </c>
      <c r="C476">
        <f>INDEX(resultados!$A$2:$ZZ$2290, 470, MATCH($B$3, resultados!$A$1:$ZZ$1, 0))</f>
        <v/>
      </c>
    </row>
    <row r="477">
      <c r="A477">
        <f>INDEX(resultados!$A$2:$ZZ$2290, 471, MATCH($B$1, resultados!$A$1:$ZZ$1, 0))</f>
        <v/>
      </c>
      <c r="B477">
        <f>INDEX(resultados!$A$2:$ZZ$2290, 471, MATCH($B$2, resultados!$A$1:$ZZ$1, 0))</f>
        <v/>
      </c>
      <c r="C477">
        <f>INDEX(resultados!$A$2:$ZZ$2290, 471, MATCH($B$3, resultados!$A$1:$ZZ$1, 0))</f>
        <v/>
      </c>
    </row>
    <row r="478">
      <c r="A478">
        <f>INDEX(resultados!$A$2:$ZZ$2290, 472, MATCH($B$1, resultados!$A$1:$ZZ$1, 0))</f>
        <v/>
      </c>
      <c r="B478">
        <f>INDEX(resultados!$A$2:$ZZ$2290, 472, MATCH($B$2, resultados!$A$1:$ZZ$1, 0))</f>
        <v/>
      </c>
      <c r="C478">
        <f>INDEX(resultados!$A$2:$ZZ$2290, 472, MATCH($B$3, resultados!$A$1:$ZZ$1, 0))</f>
        <v/>
      </c>
    </row>
    <row r="479">
      <c r="A479">
        <f>INDEX(resultados!$A$2:$ZZ$2290, 473, MATCH($B$1, resultados!$A$1:$ZZ$1, 0))</f>
        <v/>
      </c>
      <c r="B479">
        <f>INDEX(resultados!$A$2:$ZZ$2290, 473, MATCH($B$2, resultados!$A$1:$ZZ$1, 0))</f>
        <v/>
      </c>
      <c r="C479">
        <f>INDEX(resultados!$A$2:$ZZ$2290, 473, MATCH($B$3, resultados!$A$1:$ZZ$1, 0))</f>
        <v/>
      </c>
    </row>
    <row r="480">
      <c r="A480">
        <f>INDEX(resultados!$A$2:$ZZ$2290, 474, MATCH($B$1, resultados!$A$1:$ZZ$1, 0))</f>
        <v/>
      </c>
      <c r="B480">
        <f>INDEX(resultados!$A$2:$ZZ$2290, 474, MATCH($B$2, resultados!$A$1:$ZZ$1, 0))</f>
        <v/>
      </c>
      <c r="C480">
        <f>INDEX(resultados!$A$2:$ZZ$2290, 474, MATCH($B$3, resultados!$A$1:$ZZ$1, 0))</f>
        <v/>
      </c>
    </row>
    <row r="481">
      <c r="A481">
        <f>INDEX(resultados!$A$2:$ZZ$2290, 475, MATCH($B$1, resultados!$A$1:$ZZ$1, 0))</f>
        <v/>
      </c>
      <c r="B481">
        <f>INDEX(resultados!$A$2:$ZZ$2290, 475, MATCH($B$2, resultados!$A$1:$ZZ$1, 0))</f>
        <v/>
      </c>
      <c r="C481">
        <f>INDEX(resultados!$A$2:$ZZ$2290, 475, MATCH($B$3, resultados!$A$1:$ZZ$1, 0))</f>
        <v/>
      </c>
    </row>
    <row r="482">
      <c r="A482">
        <f>INDEX(resultados!$A$2:$ZZ$2290, 476, MATCH($B$1, resultados!$A$1:$ZZ$1, 0))</f>
        <v/>
      </c>
      <c r="B482">
        <f>INDEX(resultados!$A$2:$ZZ$2290, 476, MATCH($B$2, resultados!$A$1:$ZZ$1, 0))</f>
        <v/>
      </c>
      <c r="C482">
        <f>INDEX(resultados!$A$2:$ZZ$2290, 476, MATCH($B$3, resultados!$A$1:$ZZ$1, 0))</f>
        <v/>
      </c>
    </row>
    <row r="483">
      <c r="A483">
        <f>INDEX(resultados!$A$2:$ZZ$2290, 477, MATCH($B$1, resultados!$A$1:$ZZ$1, 0))</f>
        <v/>
      </c>
      <c r="B483">
        <f>INDEX(resultados!$A$2:$ZZ$2290, 477, MATCH($B$2, resultados!$A$1:$ZZ$1, 0))</f>
        <v/>
      </c>
      <c r="C483">
        <f>INDEX(resultados!$A$2:$ZZ$2290, 477, MATCH($B$3, resultados!$A$1:$ZZ$1, 0))</f>
        <v/>
      </c>
    </row>
    <row r="484">
      <c r="A484">
        <f>INDEX(resultados!$A$2:$ZZ$2290, 478, MATCH($B$1, resultados!$A$1:$ZZ$1, 0))</f>
        <v/>
      </c>
      <c r="B484">
        <f>INDEX(resultados!$A$2:$ZZ$2290, 478, MATCH($B$2, resultados!$A$1:$ZZ$1, 0))</f>
        <v/>
      </c>
      <c r="C484">
        <f>INDEX(resultados!$A$2:$ZZ$2290, 478, MATCH($B$3, resultados!$A$1:$ZZ$1, 0))</f>
        <v/>
      </c>
    </row>
    <row r="485">
      <c r="A485">
        <f>INDEX(resultados!$A$2:$ZZ$2290, 479, MATCH($B$1, resultados!$A$1:$ZZ$1, 0))</f>
        <v/>
      </c>
      <c r="B485">
        <f>INDEX(resultados!$A$2:$ZZ$2290, 479, MATCH($B$2, resultados!$A$1:$ZZ$1, 0))</f>
        <v/>
      </c>
      <c r="C485">
        <f>INDEX(resultados!$A$2:$ZZ$2290, 479, MATCH($B$3, resultados!$A$1:$ZZ$1, 0))</f>
        <v/>
      </c>
    </row>
    <row r="486">
      <c r="A486">
        <f>INDEX(resultados!$A$2:$ZZ$2290, 480, MATCH($B$1, resultados!$A$1:$ZZ$1, 0))</f>
        <v/>
      </c>
      <c r="B486">
        <f>INDEX(resultados!$A$2:$ZZ$2290, 480, MATCH($B$2, resultados!$A$1:$ZZ$1, 0))</f>
        <v/>
      </c>
      <c r="C486">
        <f>INDEX(resultados!$A$2:$ZZ$2290, 480, MATCH($B$3, resultados!$A$1:$ZZ$1, 0))</f>
        <v/>
      </c>
    </row>
    <row r="487">
      <c r="A487">
        <f>INDEX(resultados!$A$2:$ZZ$2290, 481, MATCH($B$1, resultados!$A$1:$ZZ$1, 0))</f>
        <v/>
      </c>
      <c r="B487">
        <f>INDEX(resultados!$A$2:$ZZ$2290, 481, MATCH($B$2, resultados!$A$1:$ZZ$1, 0))</f>
        <v/>
      </c>
      <c r="C487">
        <f>INDEX(resultados!$A$2:$ZZ$2290, 481, MATCH($B$3, resultados!$A$1:$ZZ$1, 0))</f>
        <v/>
      </c>
    </row>
    <row r="488">
      <c r="A488">
        <f>INDEX(resultados!$A$2:$ZZ$2290, 482, MATCH($B$1, resultados!$A$1:$ZZ$1, 0))</f>
        <v/>
      </c>
      <c r="B488">
        <f>INDEX(resultados!$A$2:$ZZ$2290, 482, MATCH($B$2, resultados!$A$1:$ZZ$1, 0))</f>
        <v/>
      </c>
      <c r="C488">
        <f>INDEX(resultados!$A$2:$ZZ$2290, 482, MATCH($B$3, resultados!$A$1:$ZZ$1, 0))</f>
        <v/>
      </c>
    </row>
    <row r="489">
      <c r="A489">
        <f>INDEX(resultados!$A$2:$ZZ$2290, 483, MATCH($B$1, resultados!$A$1:$ZZ$1, 0))</f>
        <v/>
      </c>
      <c r="B489">
        <f>INDEX(resultados!$A$2:$ZZ$2290, 483, MATCH($B$2, resultados!$A$1:$ZZ$1, 0))</f>
        <v/>
      </c>
      <c r="C489">
        <f>INDEX(resultados!$A$2:$ZZ$2290, 483, MATCH($B$3, resultados!$A$1:$ZZ$1, 0))</f>
        <v/>
      </c>
    </row>
    <row r="490">
      <c r="A490">
        <f>INDEX(resultados!$A$2:$ZZ$2290, 484, MATCH($B$1, resultados!$A$1:$ZZ$1, 0))</f>
        <v/>
      </c>
      <c r="B490">
        <f>INDEX(resultados!$A$2:$ZZ$2290, 484, MATCH($B$2, resultados!$A$1:$ZZ$1, 0))</f>
        <v/>
      </c>
      <c r="C490">
        <f>INDEX(resultados!$A$2:$ZZ$2290, 484, MATCH($B$3, resultados!$A$1:$ZZ$1, 0))</f>
        <v/>
      </c>
    </row>
    <row r="491">
      <c r="A491">
        <f>INDEX(resultados!$A$2:$ZZ$2290, 485, MATCH($B$1, resultados!$A$1:$ZZ$1, 0))</f>
        <v/>
      </c>
      <c r="B491">
        <f>INDEX(resultados!$A$2:$ZZ$2290, 485, MATCH($B$2, resultados!$A$1:$ZZ$1, 0))</f>
        <v/>
      </c>
      <c r="C491">
        <f>INDEX(resultados!$A$2:$ZZ$2290, 485, MATCH($B$3, resultados!$A$1:$ZZ$1, 0))</f>
        <v/>
      </c>
    </row>
    <row r="492">
      <c r="A492">
        <f>INDEX(resultados!$A$2:$ZZ$2290, 486, MATCH($B$1, resultados!$A$1:$ZZ$1, 0))</f>
        <v/>
      </c>
      <c r="B492">
        <f>INDEX(resultados!$A$2:$ZZ$2290, 486, MATCH($B$2, resultados!$A$1:$ZZ$1, 0))</f>
        <v/>
      </c>
      <c r="C492">
        <f>INDEX(resultados!$A$2:$ZZ$2290, 486, MATCH($B$3, resultados!$A$1:$ZZ$1, 0))</f>
        <v/>
      </c>
    </row>
    <row r="493">
      <c r="A493">
        <f>INDEX(resultados!$A$2:$ZZ$2290, 487, MATCH($B$1, resultados!$A$1:$ZZ$1, 0))</f>
        <v/>
      </c>
      <c r="B493">
        <f>INDEX(resultados!$A$2:$ZZ$2290, 487, MATCH($B$2, resultados!$A$1:$ZZ$1, 0))</f>
        <v/>
      </c>
      <c r="C493">
        <f>INDEX(resultados!$A$2:$ZZ$2290, 487, MATCH($B$3, resultados!$A$1:$ZZ$1, 0))</f>
        <v/>
      </c>
    </row>
    <row r="494">
      <c r="A494">
        <f>INDEX(resultados!$A$2:$ZZ$2290, 488, MATCH($B$1, resultados!$A$1:$ZZ$1, 0))</f>
        <v/>
      </c>
      <c r="B494">
        <f>INDEX(resultados!$A$2:$ZZ$2290, 488, MATCH($B$2, resultados!$A$1:$ZZ$1, 0))</f>
        <v/>
      </c>
      <c r="C494">
        <f>INDEX(resultados!$A$2:$ZZ$2290, 488, MATCH($B$3, resultados!$A$1:$ZZ$1, 0))</f>
        <v/>
      </c>
    </row>
    <row r="495">
      <c r="A495">
        <f>INDEX(resultados!$A$2:$ZZ$2290, 489, MATCH($B$1, resultados!$A$1:$ZZ$1, 0))</f>
        <v/>
      </c>
      <c r="B495">
        <f>INDEX(resultados!$A$2:$ZZ$2290, 489, MATCH($B$2, resultados!$A$1:$ZZ$1, 0))</f>
        <v/>
      </c>
      <c r="C495">
        <f>INDEX(resultados!$A$2:$ZZ$2290, 489, MATCH($B$3, resultados!$A$1:$ZZ$1, 0))</f>
        <v/>
      </c>
    </row>
    <row r="496">
      <c r="A496">
        <f>INDEX(resultados!$A$2:$ZZ$2290, 490, MATCH($B$1, resultados!$A$1:$ZZ$1, 0))</f>
        <v/>
      </c>
      <c r="B496">
        <f>INDEX(resultados!$A$2:$ZZ$2290, 490, MATCH($B$2, resultados!$A$1:$ZZ$1, 0))</f>
        <v/>
      </c>
      <c r="C496">
        <f>INDEX(resultados!$A$2:$ZZ$2290, 490, MATCH($B$3, resultados!$A$1:$ZZ$1, 0))</f>
        <v/>
      </c>
    </row>
    <row r="497">
      <c r="A497">
        <f>INDEX(resultados!$A$2:$ZZ$2290, 491, MATCH($B$1, resultados!$A$1:$ZZ$1, 0))</f>
        <v/>
      </c>
      <c r="B497">
        <f>INDEX(resultados!$A$2:$ZZ$2290, 491, MATCH($B$2, resultados!$A$1:$ZZ$1, 0))</f>
        <v/>
      </c>
      <c r="C497">
        <f>INDEX(resultados!$A$2:$ZZ$2290, 491, MATCH($B$3, resultados!$A$1:$ZZ$1, 0))</f>
        <v/>
      </c>
    </row>
    <row r="498">
      <c r="A498">
        <f>INDEX(resultados!$A$2:$ZZ$2290, 492, MATCH($B$1, resultados!$A$1:$ZZ$1, 0))</f>
        <v/>
      </c>
      <c r="B498">
        <f>INDEX(resultados!$A$2:$ZZ$2290, 492, MATCH($B$2, resultados!$A$1:$ZZ$1, 0))</f>
        <v/>
      </c>
      <c r="C498">
        <f>INDEX(resultados!$A$2:$ZZ$2290, 492, MATCH($B$3, resultados!$A$1:$ZZ$1, 0))</f>
        <v/>
      </c>
    </row>
    <row r="499">
      <c r="A499">
        <f>INDEX(resultados!$A$2:$ZZ$2290, 493, MATCH($B$1, resultados!$A$1:$ZZ$1, 0))</f>
        <v/>
      </c>
      <c r="B499">
        <f>INDEX(resultados!$A$2:$ZZ$2290, 493, MATCH($B$2, resultados!$A$1:$ZZ$1, 0))</f>
        <v/>
      </c>
      <c r="C499">
        <f>INDEX(resultados!$A$2:$ZZ$2290, 493, MATCH($B$3, resultados!$A$1:$ZZ$1, 0))</f>
        <v/>
      </c>
    </row>
    <row r="500">
      <c r="A500">
        <f>INDEX(resultados!$A$2:$ZZ$2290, 494, MATCH($B$1, resultados!$A$1:$ZZ$1, 0))</f>
        <v/>
      </c>
      <c r="B500">
        <f>INDEX(resultados!$A$2:$ZZ$2290, 494, MATCH($B$2, resultados!$A$1:$ZZ$1, 0))</f>
        <v/>
      </c>
      <c r="C500">
        <f>INDEX(resultados!$A$2:$ZZ$2290, 494, MATCH($B$3, resultados!$A$1:$ZZ$1, 0))</f>
        <v/>
      </c>
    </row>
    <row r="501">
      <c r="A501">
        <f>INDEX(resultados!$A$2:$ZZ$2290, 495, MATCH($B$1, resultados!$A$1:$ZZ$1, 0))</f>
        <v/>
      </c>
      <c r="B501">
        <f>INDEX(resultados!$A$2:$ZZ$2290, 495, MATCH($B$2, resultados!$A$1:$ZZ$1, 0))</f>
        <v/>
      </c>
      <c r="C501">
        <f>INDEX(resultados!$A$2:$ZZ$2290, 495, MATCH($B$3, resultados!$A$1:$ZZ$1, 0))</f>
        <v/>
      </c>
    </row>
    <row r="502">
      <c r="A502">
        <f>INDEX(resultados!$A$2:$ZZ$2290, 496, MATCH($B$1, resultados!$A$1:$ZZ$1, 0))</f>
        <v/>
      </c>
      <c r="B502">
        <f>INDEX(resultados!$A$2:$ZZ$2290, 496, MATCH($B$2, resultados!$A$1:$ZZ$1, 0))</f>
        <v/>
      </c>
      <c r="C502">
        <f>INDEX(resultados!$A$2:$ZZ$2290, 496, MATCH($B$3, resultados!$A$1:$ZZ$1, 0))</f>
        <v/>
      </c>
    </row>
    <row r="503">
      <c r="A503">
        <f>INDEX(resultados!$A$2:$ZZ$2290, 497, MATCH($B$1, resultados!$A$1:$ZZ$1, 0))</f>
        <v/>
      </c>
      <c r="B503">
        <f>INDEX(resultados!$A$2:$ZZ$2290, 497, MATCH($B$2, resultados!$A$1:$ZZ$1, 0))</f>
        <v/>
      </c>
      <c r="C503">
        <f>INDEX(resultados!$A$2:$ZZ$2290, 497, MATCH($B$3, resultados!$A$1:$ZZ$1, 0))</f>
        <v/>
      </c>
    </row>
    <row r="504">
      <c r="A504">
        <f>INDEX(resultados!$A$2:$ZZ$2290, 498, MATCH($B$1, resultados!$A$1:$ZZ$1, 0))</f>
        <v/>
      </c>
      <c r="B504">
        <f>INDEX(resultados!$A$2:$ZZ$2290, 498, MATCH($B$2, resultados!$A$1:$ZZ$1, 0))</f>
        <v/>
      </c>
      <c r="C504">
        <f>INDEX(resultados!$A$2:$ZZ$2290, 498, MATCH($B$3, resultados!$A$1:$ZZ$1, 0))</f>
        <v/>
      </c>
    </row>
    <row r="505">
      <c r="A505">
        <f>INDEX(resultados!$A$2:$ZZ$2290, 499, MATCH($B$1, resultados!$A$1:$ZZ$1, 0))</f>
        <v/>
      </c>
      <c r="B505">
        <f>INDEX(resultados!$A$2:$ZZ$2290, 499, MATCH($B$2, resultados!$A$1:$ZZ$1, 0))</f>
        <v/>
      </c>
      <c r="C505">
        <f>INDEX(resultados!$A$2:$ZZ$2290, 499, MATCH($B$3, resultados!$A$1:$ZZ$1, 0))</f>
        <v/>
      </c>
    </row>
    <row r="506">
      <c r="A506">
        <f>INDEX(resultados!$A$2:$ZZ$2290, 500, MATCH($B$1, resultados!$A$1:$ZZ$1, 0))</f>
        <v/>
      </c>
      <c r="B506">
        <f>INDEX(resultados!$A$2:$ZZ$2290, 500, MATCH($B$2, resultados!$A$1:$ZZ$1, 0))</f>
        <v/>
      </c>
      <c r="C506">
        <f>INDEX(resultados!$A$2:$ZZ$2290, 500, MATCH($B$3, resultados!$A$1:$ZZ$1, 0))</f>
        <v/>
      </c>
    </row>
    <row r="507">
      <c r="A507">
        <f>INDEX(resultados!$A$2:$ZZ$2290, 501, MATCH($B$1, resultados!$A$1:$ZZ$1, 0))</f>
        <v/>
      </c>
      <c r="B507">
        <f>INDEX(resultados!$A$2:$ZZ$2290, 501, MATCH($B$2, resultados!$A$1:$ZZ$1, 0))</f>
        <v/>
      </c>
      <c r="C507">
        <f>INDEX(resultados!$A$2:$ZZ$2290, 501, MATCH($B$3, resultados!$A$1:$ZZ$1, 0))</f>
        <v/>
      </c>
    </row>
    <row r="508">
      <c r="A508">
        <f>INDEX(resultados!$A$2:$ZZ$2290, 502, MATCH($B$1, resultados!$A$1:$ZZ$1, 0))</f>
        <v/>
      </c>
      <c r="B508">
        <f>INDEX(resultados!$A$2:$ZZ$2290, 502, MATCH($B$2, resultados!$A$1:$ZZ$1, 0))</f>
        <v/>
      </c>
      <c r="C508">
        <f>INDEX(resultados!$A$2:$ZZ$2290, 502, MATCH($B$3, resultados!$A$1:$ZZ$1, 0))</f>
        <v/>
      </c>
    </row>
    <row r="509">
      <c r="A509">
        <f>INDEX(resultados!$A$2:$ZZ$2290, 503, MATCH($B$1, resultados!$A$1:$ZZ$1, 0))</f>
        <v/>
      </c>
      <c r="B509">
        <f>INDEX(resultados!$A$2:$ZZ$2290, 503, MATCH($B$2, resultados!$A$1:$ZZ$1, 0))</f>
        <v/>
      </c>
      <c r="C509">
        <f>INDEX(resultados!$A$2:$ZZ$2290, 503, MATCH($B$3, resultados!$A$1:$ZZ$1, 0))</f>
        <v/>
      </c>
    </row>
    <row r="510">
      <c r="A510">
        <f>INDEX(resultados!$A$2:$ZZ$2290, 504, MATCH($B$1, resultados!$A$1:$ZZ$1, 0))</f>
        <v/>
      </c>
      <c r="B510">
        <f>INDEX(resultados!$A$2:$ZZ$2290, 504, MATCH($B$2, resultados!$A$1:$ZZ$1, 0))</f>
        <v/>
      </c>
      <c r="C510">
        <f>INDEX(resultados!$A$2:$ZZ$2290, 504, MATCH($B$3, resultados!$A$1:$ZZ$1, 0))</f>
        <v/>
      </c>
    </row>
    <row r="511">
      <c r="A511">
        <f>INDEX(resultados!$A$2:$ZZ$2290, 505, MATCH($B$1, resultados!$A$1:$ZZ$1, 0))</f>
        <v/>
      </c>
      <c r="B511">
        <f>INDEX(resultados!$A$2:$ZZ$2290, 505, MATCH($B$2, resultados!$A$1:$ZZ$1, 0))</f>
        <v/>
      </c>
      <c r="C511">
        <f>INDEX(resultados!$A$2:$ZZ$2290, 505, MATCH($B$3, resultados!$A$1:$ZZ$1, 0))</f>
        <v/>
      </c>
    </row>
    <row r="512">
      <c r="A512">
        <f>INDEX(resultados!$A$2:$ZZ$2290, 506, MATCH($B$1, resultados!$A$1:$ZZ$1, 0))</f>
        <v/>
      </c>
      <c r="B512">
        <f>INDEX(resultados!$A$2:$ZZ$2290, 506, MATCH($B$2, resultados!$A$1:$ZZ$1, 0))</f>
        <v/>
      </c>
      <c r="C512">
        <f>INDEX(resultados!$A$2:$ZZ$2290, 506, MATCH($B$3, resultados!$A$1:$ZZ$1, 0))</f>
        <v/>
      </c>
    </row>
    <row r="513">
      <c r="A513">
        <f>INDEX(resultados!$A$2:$ZZ$2290, 507, MATCH($B$1, resultados!$A$1:$ZZ$1, 0))</f>
        <v/>
      </c>
      <c r="B513">
        <f>INDEX(resultados!$A$2:$ZZ$2290, 507, MATCH($B$2, resultados!$A$1:$ZZ$1, 0))</f>
        <v/>
      </c>
      <c r="C513">
        <f>INDEX(resultados!$A$2:$ZZ$2290, 507, MATCH($B$3, resultados!$A$1:$ZZ$1, 0))</f>
        <v/>
      </c>
    </row>
    <row r="514">
      <c r="A514">
        <f>INDEX(resultados!$A$2:$ZZ$2290, 508, MATCH($B$1, resultados!$A$1:$ZZ$1, 0))</f>
        <v/>
      </c>
      <c r="B514">
        <f>INDEX(resultados!$A$2:$ZZ$2290, 508, MATCH($B$2, resultados!$A$1:$ZZ$1, 0))</f>
        <v/>
      </c>
      <c r="C514">
        <f>INDEX(resultados!$A$2:$ZZ$2290, 508, MATCH($B$3, resultados!$A$1:$ZZ$1, 0))</f>
        <v/>
      </c>
    </row>
    <row r="515">
      <c r="A515">
        <f>INDEX(resultados!$A$2:$ZZ$2290, 509, MATCH($B$1, resultados!$A$1:$ZZ$1, 0))</f>
        <v/>
      </c>
      <c r="B515">
        <f>INDEX(resultados!$A$2:$ZZ$2290, 509, MATCH($B$2, resultados!$A$1:$ZZ$1, 0))</f>
        <v/>
      </c>
      <c r="C515">
        <f>INDEX(resultados!$A$2:$ZZ$2290, 509, MATCH($B$3, resultados!$A$1:$ZZ$1, 0))</f>
        <v/>
      </c>
    </row>
    <row r="516">
      <c r="A516">
        <f>INDEX(resultados!$A$2:$ZZ$2290, 510, MATCH($B$1, resultados!$A$1:$ZZ$1, 0))</f>
        <v/>
      </c>
      <c r="B516">
        <f>INDEX(resultados!$A$2:$ZZ$2290, 510, MATCH($B$2, resultados!$A$1:$ZZ$1, 0))</f>
        <v/>
      </c>
      <c r="C516">
        <f>INDEX(resultados!$A$2:$ZZ$2290, 510, MATCH($B$3, resultados!$A$1:$ZZ$1, 0))</f>
        <v/>
      </c>
    </row>
    <row r="517">
      <c r="A517">
        <f>INDEX(resultados!$A$2:$ZZ$2290, 511, MATCH($B$1, resultados!$A$1:$ZZ$1, 0))</f>
        <v/>
      </c>
      <c r="B517">
        <f>INDEX(resultados!$A$2:$ZZ$2290, 511, MATCH($B$2, resultados!$A$1:$ZZ$1, 0))</f>
        <v/>
      </c>
      <c r="C517">
        <f>INDEX(resultados!$A$2:$ZZ$2290, 511, MATCH($B$3, resultados!$A$1:$ZZ$1, 0))</f>
        <v/>
      </c>
    </row>
    <row r="518">
      <c r="A518">
        <f>INDEX(resultados!$A$2:$ZZ$2290, 512, MATCH($B$1, resultados!$A$1:$ZZ$1, 0))</f>
        <v/>
      </c>
      <c r="B518">
        <f>INDEX(resultados!$A$2:$ZZ$2290, 512, MATCH($B$2, resultados!$A$1:$ZZ$1, 0))</f>
        <v/>
      </c>
      <c r="C518">
        <f>INDEX(resultados!$A$2:$ZZ$2290, 512, MATCH($B$3, resultados!$A$1:$ZZ$1, 0))</f>
        <v/>
      </c>
    </row>
    <row r="519">
      <c r="A519">
        <f>INDEX(resultados!$A$2:$ZZ$2290, 513, MATCH($B$1, resultados!$A$1:$ZZ$1, 0))</f>
        <v/>
      </c>
      <c r="B519">
        <f>INDEX(resultados!$A$2:$ZZ$2290, 513, MATCH($B$2, resultados!$A$1:$ZZ$1, 0))</f>
        <v/>
      </c>
      <c r="C519">
        <f>INDEX(resultados!$A$2:$ZZ$2290, 513, MATCH($B$3, resultados!$A$1:$ZZ$1, 0))</f>
        <v/>
      </c>
    </row>
    <row r="520">
      <c r="A520">
        <f>INDEX(resultados!$A$2:$ZZ$2290, 514, MATCH($B$1, resultados!$A$1:$ZZ$1, 0))</f>
        <v/>
      </c>
      <c r="B520">
        <f>INDEX(resultados!$A$2:$ZZ$2290, 514, MATCH($B$2, resultados!$A$1:$ZZ$1, 0))</f>
        <v/>
      </c>
      <c r="C520">
        <f>INDEX(resultados!$A$2:$ZZ$2290, 514, MATCH($B$3, resultados!$A$1:$ZZ$1, 0))</f>
        <v/>
      </c>
    </row>
    <row r="521">
      <c r="A521">
        <f>INDEX(resultados!$A$2:$ZZ$2290, 515, MATCH($B$1, resultados!$A$1:$ZZ$1, 0))</f>
        <v/>
      </c>
      <c r="B521">
        <f>INDEX(resultados!$A$2:$ZZ$2290, 515, MATCH($B$2, resultados!$A$1:$ZZ$1, 0))</f>
        <v/>
      </c>
      <c r="C521">
        <f>INDEX(resultados!$A$2:$ZZ$2290, 515, MATCH($B$3, resultados!$A$1:$ZZ$1, 0))</f>
        <v/>
      </c>
    </row>
    <row r="522">
      <c r="A522">
        <f>INDEX(resultados!$A$2:$ZZ$2290, 516, MATCH($B$1, resultados!$A$1:$ZZ$1, 0))</f>
        <v/>
      </c>
      <c r="B522">
        <f>INDEX(resultados!$A$2:$ZZ$2290, 516, MATCH($B$2, resultados!$A$1:$ZZ$1, 0))</f>
        <v/>
      </c>
      <c r="C522">
        <f>INDEX(resultados!$A$2:$ZZ$2290, 516, MATCH($B$3, resultados!$A$1:$ZZ$1, 0))</f>
        <v/>
      </c>
    </row>
    <row r="523">
      <c r="A523">
        <f>INDEX(resultados!$A$2:$ZZ$2290, 517, MATCH($B$1, resultados!$A$1:$ZZ$1, 0))</f>
        <v/>
      </c>
      <c r="B523">
        <f>INDEX(resultados!$A$2:$ZZ$2290, 517, MATCH($B$2, resultados!$A$1:$ZZ$1, 0))</f>
        <v/>
      </c>
      <c r="C523">
        <f>INDEX(resultados!$A$2:$ZZ$2290, 517, MATCH($B$3, resultados!$A$1:$ZZ$1, 0))</f>
        <v/>
      </c>
    </row>
    <row r="524">
      <c r="A524">
        <f>INDEX(resultados!$A$2:$ZZ$2290, 518, MATCH($B$1, resultados!$A$1:$ZZ$1, 0))</f>
        <v/>
      </c>
      <c r="B524">
        <f>INDEX(resultados!$A$2:$ZZ$2290, 518, MATCH($B$2, resultados!$A$1:$ZZ$1, 0))</f>
        <v/>
      </c>
      <c r="C524">
        <f>INDEX(resultados!$A$2:$ZZ$2290, 518, MATCH($B$3, resultados!$A$1:$ZZ$1, 0))</f>
        <v/>
      </c>
    </row>
    <row r="525">
      <c r="A525">
        <f>INDEX(resultados!$A$2:$ZZ$2290, 519, MATCH($B$1, resultados!$A$1:$ZZ$1, 0))</f>
        <v/>
      </c>
      <c r="B525">
        <f>INDEX(resultados!$A$2:$ZZ$2290, 519, MATCH($B$2, resultados!$A$1:$ZZ$1, 0))</f>
        <v/>
      </c>
      <c r="C525">
        <f>INDEX(resultados!$A$2:$ZZ$2290, 519, MATCH($B$3, resultados!$A$1:$ZZ$1, 0))</f>
        <v/>
      </c>
    </row>
    <row r="526">
      <c r="A526">
        <f>INDEX(resultados!$A$2:$ZZ$2290, 520, MATCH($B$1, resultados!$A$1:$ZZ$1, 0))</f>
        <v/>
      </c>
      <c r="B526">
        <f>INDEX(resultados!$A$2:$ZZ$2290, 520, MATCH($B$2, resultados!$A$1:$ZZ$1, 0))</f>
        <v/>
      </c>
      <c r="C526">
        <f>INDEX(resultados!$A$2:$ZZ$2290, 520, MATCH($B$3, resultados!$A$1:$ZZ$1, 0))</f>
        <v/>
      </c>
    </row>
    <row r="527">
      <c r="A527">
        <f>INDEX(resultados!$A$2:$ZZ$2290, 521, MATCH($B$1, resultados!$A$1:$ZZ$1, 0))</f>
        <v/>
      </c>
      <c r="B527">
        <f>INDEX(resultados!$A$2:$ZZ$2290, 521, MATCH($B$2, resultados!$A$1:$ZZ$1, 0))</f>
        <v/>
      </c>
      <c r="C527">
        <f>INDEX(resultados!$A$2:$ZZ$2290, 521, MATCH($B$3, resultados!$A$1:$ZZ$1, 0))</f>
        <v/>
      </c>
    </row>
    <row r="528">
      <c r="A528">
        <f>INDEX(resultados!$A$2:$ZZ$2290, 522, MATCH($B$1, resultados!$A$1:$ZZ$1, 0))</f>
        <v/>
      </c>
      <c r="B528">
        <f>INDEX(resultados!$A$2:$ZZ$2290, 522, MATCH($B$2, resultados!$A$1:$ZZ$1, 0))</f>
        <v/>
      </c>
      <c r="C528">
        <f>INDEX(resultados!$A$2:$ZZ$2290, 522, MATCH($B$3, resultados!$A$1:$ZZ$1, 0))</f>
        <v/>
      </c>
    </row>
    <row r="529">
      <c r="A529">
        <f>INDEX(resultados!$A$2:$ZZ$2290, 523, MATCH($B$1, resultados!$A$1:$ZZ$1, 0))</f>
        <v/>
      </c>
      <c r="B529">
        <f>INDEX(resultados!$A$2:$ZZ$2290, 523, MATCH($B$2, resultados!$A$1:$ZZ$1, 0))</f>
        <v/>
      </c>
      <c r="C529">
        <f>INDEX(resultados!$A$2:$ZZ$2290, 523, MATCH($B$3, resultados!$A$1:$ZZ$1, 0))</f>
        <v/>
      </c>
    </row>
    <row r="530">
      <c r="A530">
        <f>INDEX(resultados!$A$2:$ZZ$2290, 524, MATCH($B$1, resultados!$A$1:$ZZ$1, 0))</f>
        <v/>
      </c>
      <c r="B530">
        <f>INDEX(resultados!$A$2:$ZZ$2290, 524, MATCH($B$2, resultados!$A$1:$ZZ$1, 0))</f>
        <v/>
      </c>
      <c r="C530">
        <f>INDEX(resultados!$A$2:$ZZ$2290, 524, MATCH($B$3, resultados!$A$1:$ZZ$1, 0))</f>
        <v/>
      </c>
    </row>
    <row r="531">
      <c r="A531">
        <f>INDEX(resultados!$A$2:$ZZ$2290, 525, MATCH($B$1, resultados!$A$1:$ZZ$1, 0))</f>
        <v/>
      </c>
      <c r="B531">
        <f>INDEX(resultados!$A$2:$ZZ$2290, 525, MATCH($B$2, resultados!$A$1:$ZZ$1, 0))</f>
        <v/>
      </c>
      <c r="C531">
        <f>INDEX(resultados!$A$2:$ZZ$2290, 525, MATCH($B$3, resultados!$A$1:$ZZ$1, 0))</f>
        <v/>
      </c>
    </row>
    <row r="532">
      <c r="A532">
        <f>INDEX(resultados!$A$2:$ZZ$2290, 526, MATCH($B$1, resultados!$A$1:$ZZ$1, 0))</f>
        <v/>
      </c>
      <c r="B532">
        <f>INDEX(resultados!$A$2:$ZZ$2290, 526, MATCH($B$2, resultados!$A$1:$ZZ$1, 0))</f>
        <v/>
      </c>
      <c r="C532">
        <f>INDEX(resultados!$A$2:$ZZ$2290, 526, MATCH($B$3, resultados!$A$1:$ZZ$1, 0))</f>
        <v/>
      </c>
    </row>
    <row r="533">
      <c r="A533">
        <f>INDEX(resultados!$A$2:$ZZ$2290, 527, MATCH($B$1, resultados!$A$1:$ZZ$1, 0))</f>
        <v/>
      </c>
      <c r="B533">
        <f>INDEX(resultados!$A$2:$ZZ$2290, 527, MATCH($B$2, resultados!$A$1:$ZZ$1, 0))</f>
        <v/>
      </c>
      <c r="C533">
        <f>INDEX(resultados!$A$2:$ZZ$2290, 527, MATCH($B$3, resultados!$A$1:$ZZ$1, 0))</f>
        <v/>
      </c>
    </row>
    <row r="534">
      <c r="A534">
        <f>INDEX(resultados!$A$2:$ZZ$2290, 528, MATCH($B$1, resultados!$A$1:$ZZ$1, 0))</f>
        <v/>
      </c>
      <c r="B534">
        <f>INDEX(resultados!$A$2:$ZZ$2290, 528, MATCH($B$2, resultados!$A$1:$ZZ$1, 0))</f>
        <v/>
      </c>
      <c r="C534">
        <f>INDEX(resultados!$A$2:$ZZ$2290, 528, MATCH($B$3, resultados!$A$1:$ZZ$1, 0))</f>
        <v/>
      </c>
    </row>
    <row r="535">
      <c r="A535">
        <f>INDEX(resultados!$A$2:$ZZ$2290, 529, MATCH($B$1, resultados!$A$1:$ZZ$1, 0))</f>
        <v/>
      </c>
      <c r="B535">
        <f>INDEX(resultados!$A$2:$ZZ$2290, 529, MATCH($B$2, resultados!$A$1:$ZZ$1, 0))</f>
        <v/>
      </c>
      <c r="C535">
        <f>INDEX(resultados!$A$2:$ZZ$2290, 529, MATCH($B$3, resultados!$A$1:$ZZ$1, 0))</f>
        <v/>
      </c>
    </row>
    <row r="536">
      <c r="A536">
        <f>INDEX(resultados!$A$2:$ZZ$2290, 530, MATCH($B$1, resultados!$A$1:$ZZ$1, 0))</f>
        <v/>
      </c>
      <c r="B536">
        <f>INDEX(resultados!$A$2:$ZZ$2290, 530, MATCH($B$2, resultados!$A$1:$ZZ$1, 0))</f>
        <v/>
      </c>
      <c r="C536">
        <f>INDEX(resultados!$A$2:$ZZ$2290, 530, MATCH($B$3, resultados!$A$1:$ZZ$1, 0))</f>
        <v/>
      </c>
    </row>
    <row r="537">
      <c r="A537">
        <f>INDEX(resultados!$A$2:$ZZ$2290, 531, MATCH($B$1, resultados!$A$1:$ZZ$1, 0))</f>
        <v/>
      </c>
      <c r="B537">
        <f>INDEX(resultados!$A$2:$ZZ$2290, 531, MATCH($B$2, resultados!$A$1:$ZZ$1, 0))</f>
        <v/>
      </c>
      <c r="C537">
        <f>INDEX(resultados!$A$2:$ZZ$2290, 531, MATCH($B$3, resultados!$A$1:$ZZ$1, 0))</f>
        <v/>
      </c>
    </row>
    <row r="538">
      <c r="A538">
        <f>INDEX(resultados!$A$2:$ZZ$2290, 532, MATCH($B$1, resultados!$A$1:$ZZ$1, 0))</f>
        <v/>
      </c>
      <c r="B538">
        <f>INDEX(resultados!$A$2:$ZZ$2290, 532, MATCH($B$2, resultados!$A$1:$ZZ$1, 0))</f>
        <v/>
      </c>
      <c r="C538">
        <f>INDEX(resultados!$A$2:$ZZ$2290, 532, MATCH($B$3, resultados!$A$1:$ZZ$1, 0))</f>
        <v/>
      </c>
    </row>
    <row r="539">
      <c r="A539">
        <f>INDEX(resultados!$A$2:$ZZ$2290, 533, MATCH($B$1, resultados!$A$1:$ZZ$1, 0))</f>
        <v/>
      </c>
      <c r="B539">
        <f>INDEX(resultados!$A$2:$ZZ$2290, 533, MATCH($B$2, resultados!$A$1:$ZZ$1, 0))</f>
        <v/>
      </c>
      <c r="C539">
        <f>INDEX(resultados!$A$2:$ZZ$2290, 533, MATCH($B$3, resultados!$A$1:$ZZ$1, 0))</f>
        <v/>
      </c>
    </row>
    <row r="540">
      <c r="A540">
        <f>INDEX(resultados!$A$2:$ZZ$2290, 534, MATCH($B$1, resultados!$A$1:$ZZ$1, 0))</f>
        <v/>
      </c>
      <c r="B540">
        <f>INDEX(resultados!$A$2:$ZZ$2290, 534, MATCH($B$2, resultados!$A$1:$ZZ$1, 0))</f>
        <v/>
      </c>
      <c r="C540">
        <f>INDEX(resultados!$A$2:$ZZ$2290, 534, MATCH($B$3, resultados!$A$1:$ZZ$1, 0))</f>
        <v/>
      </c>
    </row>
    <row r="541">
      <c r="A541">
        <f>INDEX(resultados!$A$2:$ZZ$2290, 535, MATCH($B$1, resultados!$A$1:$ZZ$1, 0))</f>
        <v/>
      </c>
      <c r="B541">
        <f>INDEX(resultados!$A$2:$ZZ$2290, 535, MATCH($B$2, resultados!$A$1:$ZZ$1, 0))</f>
        <v/>
      </c>
      <c r="C541">
        <f>INDEX(resultados!$A$2:$ZZ$2290, 535, MATCH($B$3, resultados!$A$1:$ZZ$1, 0))</f>
        <v/>
      </c>
    </row>
    <row r="542">
      <c r="A542">
        <f>INDEX(resultados!$A$2:$ZZ$2290, 536, MATCH($B$1, resultados!$A$1:$ZZ$1, 0))</f>
        <v/>
      </c>
      <c r="B542">
        <f>INDEX(resultados!$A$2:$ZZ$2290, 536, MATCH($B$2, resultados!$A$1:$ZZ$1, 0))</f>
        <v/>
      </c>
      <c r="C542">
        <f>INDEX(resultados!$A$2:$ZZ$2290, 536, MATCH($B$3, resultados!$A$1:$ZZ$1, 0))</f>
        <v/>
      </c>
    </row>
    <row r="543">
      <c r="A543">
        <f>INDEX(resultados!$A$2:$ZZ$2290, 537, MATCH($B$1, resultados!$A$1:$ZZ$1, 0))</f>
        <v/>
      </c>
      <c r="B543">
        <f>INDEX(resultados!$A$2:$ZZ$2290, 537, MATCH($B$2, resultados!$A$1:$ZZ$1, 0))</f>
        <v/>
      </c>
      <c r="C543">
        <f>INDEX(resultados!$A$2:$ZZ$2290, 537, MATCH($B$3, resultados!$A$1:$ZZ$1, 0))</f>
        <v/>
      </c>
    </row>
    <row r="544">
      <c r="A544">
        <f>INDEX(resultados!$A$2:$ZZ$2290, 538, MATCH($B$1, resultados!$A$1:$ZZ$1, 0))</f>
        <v/>
      </c>
      <c r="B544">
        <f>INDEX(resultados!$A$2:$ZZ$2290, 538, MATCH($B$2, resultados!$A$1:$ZZ$1, 0))</f>
        <v/>
      </c>
      <c r="C544">
        <f>INDEX(resultados!$A$2:$ZZ$2290, 538, MATCH($B$3, resultados!$A$1:$ZZ$1, 0))</f>
        <v/>
      </c>
    </row>
    <row r="545">
      <c r="A545">
        <f>INDEX(resultados!$A$2:$ZZ$2290, 539, MATCH($B$1, resultados!$A$1:$ZZ$1, 0))</f>
        <v/>
      </c>
      <c r="B545">
        <f>INDEX(resultados!$A$2:$ZZ$2290, 539, MATCH($B$2, resultados!$A$1:$ZZ$1, 0))</f>
        <v/>
      </c>
      <c r="C545">
        <f>INDEX(resultados!$A$2:$ZZ$2290, 539, MATCH($B$3, resultados!$A$1:$ZZ$1, 0))</f>
        <v/>
      </c>
    </row>
    <row r="546">
      <c r="A546">
        <f>INDEX(resultados!$A$2:$ZZ$2290, 540, MATCH($B$1, resultados!$A$1:$ZZ$1, 0))</f>
        <v/>
      </c>
      <c r="B546">
        <f>INDEX(resultados!$A$2:$ZZ$2290, 540, MATCH($B$2, resultados!$A$1:$ZZ$1, 0))</f>
        <v/>
      </c>
      <c r="C546">
        <f>INDEX(resultados!$A$2:$ZZ$2290, 540, MATCH($B$3, resultados!$A$1:$ZZ$1, 0))</f>
        <v/>
      </c>
    </row>
    <row r="547">
      <c r="A547">
        <f>INDEX(resultados!$A$2:$ZZ$2290, 541, MATCH($B$1, resultados!$A$1:$ZZ$1, 0))</f>
        <v/>
      </c>
      <c r="B547">
        <f>INDEX(resultados!$A$2:$ZZ$2290, 541, MATCH($B$2, resultados!$A$1:$ZZ$1, 0))</f>
        <v/>
      </c>
      <c r="C547">
        <f>INDEX(resultados!$A$2:$ZZ$2290, 541, MATCH($B$3, resultados!$A$1:$ZZ$1, 0))</f>
        <v/>
      </c>
    </row>
    <row r="548">
      <c r="A548">
        <f>INDEX(resultados!$A$2:$ZZ$2290, 542, MATCH($B$1, resultados!$A$1:$ZZ$1, 0))</f>
        <v/>
      </c>
      <c r="B548">
        <f>INDEX(resultados!$A$2:$ZZ$2290, 542, MATCH($B$2, resultados!$A$1:$ZZ$1, 0))</f>
        <v/>
      </c>
      <c r="C548">
        <f>INDEX(resultados!$A$2:$ZZ$2290, 542, MATCH($B$3, resultados!$A$1:$ZZ$1, 0))</f>
        <v/>
      </c>
    </row>
    <row r="549">
      <c r="A549">
        <f>INDEX(resultados!$A$2:$ZZ$2290, 543, MATCH($B$1, resultados!$A$1:$ZZ$1, 0))</f>
        <v/>
      </c>
      <c r="B549">
        <f>INDEX(resultados!$A$2:$ZZ$2290, 543, MATCH($B$2, resultados!$A$1:$ZZ$1, 0))</f>
        <v/>
      </c>
      <c r="C549">
        <f>INDEX(resultados!$A$2:$ZZ$2290, 543, MATCH($B$3, resultados!$A$1:$ZZ$1, 0))</f>
        <v/>
      </c>
    </row>
    <row r="550">
      <c r="A550">
        <f>INDEX(resultados!$A$2:$ZZ$2290, 544, MATCH($B$1, resultados!$A$1:$ZZ$1, 0))</f>
        <v/>
      </c>
      <c r="B550">
        <f>INDEX(resultados!$A$2:$ZZ$2290, 544, MATCH($B$2, resultados!$A$1:$ZZ$1, 0))</f>
        <v/>
      </c>
      <c r="C550">
        <f>INDEX(resultados!$A$2:$ZZ$2290, 544, MATCH($B$3, resultados!$A$1:$ZZ$1, 0))</f>
        <v/>
      </c>
    </row>
    <row r="551">
      <c r="A551">
        <f>INDEX(resultados!$A$2:$ZZ$2290, 545, MATCH($B$1, resultados!$A$1:$ZZ$1, 0))</f>
        <v/>
      </c>
      <c r="B551">
        <f>INDEX(resultados!$A$2:$ZZ$2290, 545, MATCH($B$2, resultados!$A$1:$ZZ$1, 0))</f>
        <v/>
      </c>
      <c r="C551">
        <f>INDEX(resultados!$A$2:$ZZ$2290, 545, MATCH($B$3, resultados!$A$1:$ZZ$1, 0))</f>
        <v/>
      </c>
    </row>
    <row r="552">
      <c r="A552">
        <f>INDEX(resultados!$A$2:$ZZ$2290, 546, MATCH($B$1, resultados!$A$1:$ZZ$1, 0))</f>
        <v/>
      </c>
      <c r="B552">
        <f>INDEX(resultados!$A$2:$ZZ$2290, 546, MATCH($B$2, resultados!$A$1:$ZZ$1, 0))</f>
        <v/>
      </c>
      <c r="C552">
        <f>INDEX(resultados!$A$2:$ZZ$2290, 546, MATCH($B$3, resultados!$A$1:$ZZ$1, 0))</f>
        <v/>
      </c>
    </row>
    <row r="553">
      <c r="A553">
        <f>INDEX(resultados!$A$2:$ZZ$2290, 547, MATCH($B$1, resultados!$A$1:$ZZ$1, 0))</f>
        <v/>
      </c>
      <c r="B553">
        <f>INDEX(resultados!$A$2:$ZZ$2290, 547, MATCH($B$2, resultados!$A$1:$ZZ$1, 0))</f>
        <v/>
      </c>
      <c r="C553">
        <f>INDEX(resultados!$A$2:$ZZ$2290, 547, MATCH($B$3, resultados!$A$1:$ZZ$1, 0))</f>
        <v/>
      </c>
    </row>
    <row r="554">
      <c r="A554">
        <f>INDEX(resultados!$A$2:$ZZ$2290, 548, MATCH($B$1, resultados!$A$1:$ZZ$1, 0))</f>
        <v/>
      </c>
      <c r="B554">
        <f>INDEX(resultados!$A$2:$ZZ$2290, 548, MATCH($B$2, resultados!$A$1:$ZZ$1, 0))</f>
        <v/>
      </c>
      <c r="C554">
        <f>INDEX(resultados!$A$2:$ZZ$2290, 548, MATCH($B$3, resultados!$A$1:$ZZ$1, 0))</f>
        <v/>
      </c>
    </row>
    <row r="555">
      <c r="A555">
        <f>INDEX(resultados!$A$2:$ZZ$2290, 549, MATCH($B$1, resultados!$A$1:$ZZ$1, 0))</f>
        <v/>
      </c>
      <c r="B555">
        <f>INDEX(resultados!$A$2:$ZZ$2290, 549, MATCH($B$2, resultados!$A$1:$ZZ$1, 0))</f>
        <v/>
      </c>
      <c r="C555">
        <f>INDEX(resultados!$A$2:$ZZ$2290, 549, MATCH($B$3, resultados!$A$1:$ZZ$1, 0))</f>
        <v/>
      </c>
    </row>
    <row r="556">
      <c r="A556">
        <f>INDEX(resultados!$A$2:$ZZ$2290, 550, MATCH($B$1, resultados!$A$1:$ZZ$1, 0))</f>
        <v/>
      </c>
      <c r="B556">
        <f>INDEX(resultados!$A$2:$ZZ$2290, 550, MATCH($B$2, resultados!$A$1:$ZZ$1, 0))</f>
        <v/>
      </c>
      <c r="C556">
        <f>INDEX(resultados!$A$2:$ZZ$2290, 550, MATCH($B$3, resultados!$A$1:$ZZ$1, 0))</f>
        <v/>
      </c>
    </row>
    <row r="557">
      <c r="A557">
        <f>INDEX(resultados!$A$2:$ZZ$2290, 551, MATCH($B$1, resultados!$A$1:$ZZ$1, 0))</f>
        <v/>
      </c>
      <c r="B557">
        <f>INDEX(resultados!$A$2:$ZZ$2290, 551, MATCH($B$2, resultados!$A$1:$ZZ$1, 0))</f>
        <v/>
      </c>
      <c r="C557">
        <f>INDEX(resultados!$A$2:$ZZ$2290, 551, MATCH($B$3, resultados!$A$1:$ZZ$1, 0))</f>
        <v/>
      </c>
    </row>
    <row r="558">
      <c r="A558">
        <f>INDEX(resultados!$A$2:$ZZ$2290, 552, MATCH($B$1, resultados!$A$1:$ZZ$1, 0))</f>
        <v/>
      </c>
      <c r="B558">
        <f>INDEX(resultados!$A$2:$ZZ$2290, 552, MATCH($B$2, resultados!$A$1:$ZZ$1, 0))</f>
        <v/>
      </c>
      <c r="C558">
        <f>INDEX(resultados!$A$2:$ZZ$2290, 552, MATCH($B$3, resultados!$A$1:$ZZ$1, 0))</f>
        <v/>
      </c>
    </row>
    <row r="559">
      <c r="A559">
        <f>INDEX(resultados!$A$2:$ZZ$2290, 553, MATCH($B$1, resultados!$A$1:$ZZ$1, 0))</f>
        <v/>
      </c>
      <c r="B559">
        <f>INDEX(resultados!$A$2:$ZZ$2290, 553, MATCH($B$2, resultados!$A$1:$ZZ$1, 0))</f>
        <v/>
      </c>
      <c r="C559">
        <f>INDEX(resultados!$A$2:$ZZ$2290, 553, MATCH($B$3, resultados!$A$1:$ZZ$1, 0))</f>
        <v/>
      </c>
    </row>
    <row r="560">
      <c r="A560">
        <f>INDEX(resultados!$A$2:$ZZ$2290, 554, MATCH($B$1, resultados!$A$1:$ZZ$1, 0))</f>
        <v/>
      </c>
      <c r="B560">
        <f>INDEX(resultados!$A$2:$ZZ$2290, 554, MATCH($B$2, resultados!$A$1:$ZZ$1, 0))</f>
        <v/>
      </c>
      <c r="C560">
        <f>INDEX(resultados!$A$2:$ZZ$2290, 554, MATCH($B$3, resultados!$A$1:$ZZ$1, 0))</f>
        <v/>
      </c>
    </row>
    <row r="561">
      <c r="A561">
        <f>INDEX(resultados!$A$2:$ZZ$2290, 555, MATCH($B$1, resultados!$A$1:$ZZ$1, 0))</f>
        <v/>
      </c>
      <c r="B561">
        <f>INDEX(resultados!$A$2:$ZZ$2290, 555, MATCH($B$2, resultados!$A$1:$ZZ$1, 0))</f>
        <v/>
      </c>
      <c r="C561">
        <f>INDEX(resultados!$A$2:$ZZ$2290, 555, MATCH($B$3, resultados!$A$1:$ZZ$1, 0))</f>
        <v/>
      </c>
    </row>
    <row r="562">
      <c r="A562">
        <f>INDEX(resultados!$A$2:$ZZ$2290, 556, MATCH($B$1, resultados!$A$1:$ZZ$1, 0))</f>
        <v/>
      </c>
      <c r="B562">
        <f>INDEX(resultados!$A$2:$ZZ$2290, 556, MATCH($B$2, resultados!$A$1:$ZZ$1, 0))</f>
        <v/>
      </c>
      <c r="C562">
        <f>INDEX(resultados!$A$2:$ZZ$2290, 556, MATCH($B$3, resultados!$A$1:$ZZ$1, 0))</f>
        <v/>
      </c>
    </row>
    <row r="563">
      <c r="A563">
        <f>INDEX(resultados!$A$2:$ZZ$2290, 557, MATCH($B$1, resultados!$A$1:$ZZ$1, 0))</f>
        <v/>
      </c>
      <c r="B563">
        <f>INDEX(resultados!$A$2:$ZZ$2290, 557, MATCH($B$2, resultados!$A$1:$ZZ$1, 0))</f>
        <v/>
      </c>
      <c r="C563">
        <f>INDEX(resultados!$A$2:$ZZ$2290, 557, MATCH($B$3, resultados!$A$1:$ZZ$1, 0))</f>
        <v/>
      </c>
    </row>
    <row r="564">
      <c r="A564">
        <f>INDEX(resultados!$A$2:$ZZ$2290, 558, MATCH($B$1, resultados!$A$1:$ZZ$1, 0))</f>
        <v/>
      </c>
      <c r="B564">
        <f>INDEX(resultados!$A$2:$ZZ$2290, 558, MATCH($B$2, resultados!$A$1:$ZZ$1, 0))</f>
        <v/>
      </c>
      <c r="C564">
        <f>INDEX(resultados!$A$2:$ZZ$2290, 558, MATCH($B$3, resultados!$A$1:$ZZ$1, 0))</f>
        <v/>
      </c>
    </row>
    <row r="565">
      <c r="A565">
        <f>INDEX(resultados!$A$2:$ZZ$2290, 559, MATCH($B$1, resultados!$A$1:$ZZ$1, 0))</f>
        <v/>
      </c>
      <c r="B565">
        <f>INDEX(resultados!$A$2:$ZZ$2290, 559, MATCH($B$2, resultados!$A$1:$ZZ$1, 0))</f>
        <v/>
      </c>
      <c r="C565">
        <f>INDEX(resultados!$A$2:$ZZ$2290, 559, MATCH($B$3, resultados!$A$1:$ZZ$1, 0))</f>
        <v/>
      </c>
    </row>
    <row r="566">
      <c r="A566">
        <f>INDEX(resultados!$A$2:$ZZ$2290, 560, MATCH($B$1, resultados!$A$1:$ZZ$1, 0))</f>
        <v/>
      </c>
      <c r="B566">
        <f>INDEX(resultados!$A$2:$ZZ$2290, 560, MATCH($B$2, resultados!$A$1:$ZZ$1, 0))</f>
        <v/>
      </c>
      <c r="C566">
        <f>INDEX(resultados!$A$2:$ZZ$2290, 560, MATCH($B$3, resultados!$A$1:$ZZ$1, 0))</f>
        <v/>
      </c>
    </row>
    <row r="567">
      <c r="A567">
        <f>INDEX(resultados!$A$2:$ZZ$2290, 561, MATCH($B$1, resultados!$A$1:$ZZ$1, 0))</f>
        <v/>
      </c>
      <c r="B567">
        <f>INDEX(resultados!$A$2:$ZZ$2290, 561, MATCH($B$2, resultados!$A$1:$ZZ$1, 0))</f>
        <v/>
      </c>
      <c r="C567">
        <f>INDEX(resultados!$A$2:$ZZ$2290, 561, MATCH($B$3, resultados!$A$1:$ZZ$1, 0))</f>
        <v/>
      </c>
    </row>
    <row r="568">
      <c r="A568">
        <f>INDEX(resultados!$A$2:$ZZ$2290, 562, MATCH($B$1, resultados!$A$1:$ZZ$1, 0))</f>
        <v/>
      </c>
      <c r="B568">
        <f>INDEX(resultados!$A$2:$ZZ$2290, 562, MATCH($B$2, resultados!$A$1:$ZZ$1, 0))</f>
        <v/>
      </c>
      <c r="C568">
        <f>INDEX(resultados!$A$2:$ZZ$2290, 562, MATCH($B$3, resultados!$A$1:$ZZ$1, 0))</f>
        <v/>
      </c>
    </row>
    <row r="569">
      <c r="A569">
        <f>INDEX(resultados!$A$2:$ZZ$2290, 563, MATCH($B$1, resultados!$A$1:$ZZ$1, 0))</f>
        <v/>
      </c>
      <c r="B569">
        <f>INDEX(resultados!$A$2:$ZZ$2290, 563, MATCH($B$2, resultados!$A$1:$ZZ$1, 0))</f>
        <v/>
      </c>
      <c r="C569">
        <f>INDEX(resultados!$A$2:$ZZ$2290, 563, MATCH($B$3, resultados!$A$1:$ZZ$1, 0))</f>
        <v/>
      </c>
    </row>
    <row r="570">
      <c r="A570">
        <f>INDEX(resultados!$A$2:$ZZ$2290, 564, MATCH($B$1, resultados!$A$1:$ZZ$1, 0))</f>
        <v/>
      </c>
      <c r="B570">
        <f>INDEX(resultados!$A$2:$ZZ$2290, 564, MATCH($B$2, resultados!$A$1:$ZZ$1, 0))</f>
        <v/>
      </c>
      <c r="C570">
        <f>INDEX(resultados!$A$2:$ZZ$2290, 564, MATCH($B$3, resultados!$A$1:$ZZ$1, 0))</f>
        <v/>
      </c>
    </row>
    <row r="571">
      <c r="A571">
        <f>INDEX(resultados!$A$2:$ZZ$2290, 565, MATCH($B$1, resultados!$A$1:$ZZ$1, 0))</f>
        <v/>
      </c>
      <c r="B571">
        <f>INDEX(resultados!$A$2:$ZZ$2290, 565, MATCH($B$2, resultados!$A$1:$ZZ$1, 0))</f>
        <v/>
      </c>
      <c r="C571">
        <f>INDEX(resultados!$A$2:$ZZ$2290, 565, MATCH($B$3, resultados!$A$1:$ZZ$1, 0))</f>
        <v/>
      </c>
    </row>
    <row r="572">
      <c r="A572">
        <f>INDEX(resultados!$A$2:$ZZ$2290, 566, MATCH($B$1, resultados!$A$1:$ZZ$1, 0))</f>
        <v/>
      </c>
      <c r="B572">
        <f>INDEX(resultados!$A$2:$ZZ$2290, 566, MATCH($B$2, resultados!$A$1:$ZZ$1, 0))</f>
        <v/>
      </c>
      <c r="C572">
        <f>INDEX(resultados!$A$2:$ZZ$2290, 566, MATCH($B$3, resultados!$A$1:$ZZ$1, 0))</f>
        <v/>
      </c>
    </row>
    <row r="573">
      <c r="A573">
        <f>INDEX(resultados!$A$2:$ZZ$2290, 567, MATCH($B$1, resultados!$A$1:$ZZ$1, 0))</f>
        <v/>
      </c>
      <c r="B573">
        <f>INDEX(resultados!$A$2:$ZZ$2290, 567, MATCH($B$2, resultados!$A$1:$ZZ$1, 0))</f>
        <v/>
      </c>
      <c r="C573">
        <f>INDEX(resultados!$A$2:$ZZ$2290, 567, MATCH($B$3, resultados!$A$1:$ZZ$1, 0))</f>
        <v/>
      </c>
    </row>
    <row r="574">
      <c r="A574">
        <f>INDEX(resultados!$A$2:$ZZ$2290, 568, MATCH($B$1, resultados!$A$1:$ZZ$1, 0))</f>
        <v/>
      </c>
      <c r="B574">
        <f>INDEX(resultados!$A$2:$ZZ$2290, 568, MATCH($B$2, resultados!$A$1:$ZZ$1, 0))</f>
        <v/>
      </c>
      <c r="C574">
        <f>INDEX(resultados!$A$2:$ZZ$2290, 568, MATCH($B$3, resultados!$A$1:$ZZ$1, 0))</f>
        <v/>
      </c>
    </row>
    <row r="575">
      <c r="A575">
        <f>INDEX(resultados!$A$2:$ZZ$2290, 569, MATCH($B$1, resultados!$A$1:$ZZ$1, 0))</f>
        <v/>
      </c>
      <c r="B575">
        <f>INDEX(resultados!$A$2:$ZZ$2290, 569, MATCH($B$2, resultados!$A$1:$ZZ$1, 0))</f>
        <v/>
      </c>
      <c r="C575">
        <f>INDEX(resultados!$A$2:$ZZ$2290, 569, MATCH($B$3, resultados!$A$1:$ZZ$1, 0))</f>
        <v/>
      </c>
    </row>
    <row r="576">
      <c r="A576">
        <f>INDEX(resultados!$A$2:$ZZ$2290, 570, MATCH($B$1, resultados!$A$1:$ZZ$1, 0))</f>
        <v/>
      </c>
      <c r="B576">
        <f>INDEX(resultados!$A$2:$ZZ$2290, 570, MATCH($B$2, resultados!$A$1:$ZZ$1, 0))</f>
        <v/>
      </c>
      <c r="C576">
        <f>INDEX(resultados!$A$2:$ZZ$2290, 570, MATCH($B$3, resultados!$A$1:$ZZ$1, 0))</f>
        <v/>
      </c>
    </row>
    <row r="577">
      <c r="A577">
        <f>INDEX(resultados!$A$2:$ZZ$2290, 571, MATCH($B$1, resultados!$A$1:$ZZ$1, 0))</f>
        <v/>
      </c>
      <c r="B577">
        <f>INDEX(resultados!$A$2:$ZZ$2290, 571, MATCH($B$2, resultados!$A$1:$ZZ$1, 0))</f>
        <v/>
      </c>
      <c r="C577">
        <f>INDEX(resultados!$A$2:$ZZ$2290, 571, MATCH($B$3, resultados!$A$1:$ZZ$1, 0))</f>
        <v/>
      </c>
    </row>
    <row r="578">
      <c r="A578">
        <f>INDEX(resultados!$A$2:$ZZ$2290, 572, MATCH($B$1, resultados!$A$1:$ZZ$1, 0))</f>
        <v/>
      </c>
      <c r="B578">
        <f>INDEX(resultados!$A$2:$ZZ$2290, 572, MATCH($B$2, resultados!$A$1:$ZZ$1, 0))</f>
        <v/>
      </c>
      <c r="C578">
        <f>INDEX(resultados!$A$2:$ZZ$2290, 572, MATCH($B$3, resultados!$A$1:$ZZ$1, 0))</f>
        <v/>
      </c>
    </row>
    <row r="579">
      <c r="A579">
        <f>INDEX(resultados!$A$2:$ZZ$2290, 573, MATCH($B$1, resultados!$A$1:$ZZ$1, 0))</f>
        <v/>
      </c>
      <c r="B579">
        <f>INDEX(resultados!$A$2:$ZZ$2290, 573, MATCH($B$2, resultados!$A$1:$ZZ$1, 0))</f>
        <v/>
      </c>
      <c r="C579">
        <f>INDEX(resultados!$A$2:$ZZ$2290, 573, MATCH($B$3, resultados!$A$1:$ZZ$1, 0))</f>
        <v/>
      </c>
    </row>
    <row r="580">
      <c r="A580">
        <f>INDEX(resultados!$A$2:$ZZ$2290, 574, MATCH($B$1, resultados!$A$1:$ZZ$1, 0))</f>
        <v/>
      </c>
      <c r="B580">
        <f>INDEX(resultados!$A$2:$ZZ$2290, 574, MATCH($B$2, resultados!$A$1:$ZZ$1, 0))</f>
        <v/>
      </c>
      <c r="C580">
        <f>INDEX(resultados!$A$2:$ZZ$2290, 574, MATCH($B$3, resultados!$A$1:$ZZ$1, 0))</f>
        <v/>
      </c>
    </row>
    <row r="581">
      <c r="A581">
        <f>INDEX(resultados!$A$2:$ZZ$2290, 575, MATCH($B$1, resultados!$A$1:$ZZ$1, 0))</f>
        <v/>
      </c>
      <c r="B581">
        <f>INDEX(resultados!$A$2:$ZZ$2290, 575, MATCH($B$2, resultados!$A$1:$ZZ$1, 0))</f>
        <v/>
      </c>
      <c r="C581">
        <f>INDEX(resultados!$A$2:$ZZ$2290, 575, MATCH($B$3, resultados!$A$1:$ZZ$1, 0))</f>
        <v/>
      </c>
    </row>
    <row r="582">
      <c r="A582">
        <f>INDEX(resultados!$A$2:$ZZ$2290, 576, MATCH($B$1, resultados!$A$1:$ZZ$1, 0))</f>
        <v/>
      </c>
      <c r="B582">
        <f>INDEX(resultados!$A$2:$ZZ$2290, 576, MATCH($B$2, resultados!$A$1:$ZZ$1, 0))</f>
        <v/>
      </c>
      <c r="C582">
        <f>INDEX(resultados!$A$2:$ZZ$2290, 576, MATCH($B$3, resultados!$A$1:$ZZ$1, 0))</f>
        <v/>
      </c>
    </row>
    <row r="583">
      <c r="A583">
        <f>INDEX(resultados!$A$2:$ZZ$2290, 577, MATCH($B$1, resultados!$A$1:$ZZ$1, 0))</f>
        <v/>
      </c>
      <c r="B583">
        <f>INDEX(resultados!$A$2:$ZZ$2290, 577, MATCH($B$2, resultados!$A$1:$ZZ$1, 0))</f>
        <v/>
      </c>
      <c r="C583">
        <f>INDEX(resultados!$A$2:$ZZ$2290, 577, MATCH($B$3, resultados!$A$1:$ZZ$1, 0))</f>
        <v/>
      </c>
    </row>
    <row r="584">
      <c r="A584">
        <f>INDEX(resultados!$A$2:$ZZ$2290, 578, MATCH($B$1, resultados!$A$1:$ZZ$1, 0))</f>
        <v/>
      </c>
      <c r="B584">
        <f>INDEX(resultados!$A$2:$ZZ$2290, 578, MATCH($B$2, resultados!$A$1:$ZZ$1, 0))</f>
        <v/>
      </c>
      <c r="C584">
        <f>INDEX(resultados!$A$2:$ZZ$2290, 578, MATCH($B$3, resultados!$A$1:$ZZ$1, 0))</f>
        <v/>
      </c>
    </row>
    <row r="585">
      <c r="A585">
        <f>INDEX(resultados!$A$2:$ZZ$2290, 579, MATCH($B$1, resultados!$A$1:$ZZ$1, 0))</f>
        <v/>
      </c>
      <c r="B585">
        <f>INDEX(resultados!$A$2:$ZZ$2290, 579, MATCH($B$2, resultados!$A$1:$ZZ$1, 0))</f>
        <v/>
      </c>
      <c r="C585">
        <f>INDEX(resultados!$A$2:$ZZ$2290, 579, MATCH($B$3, resultados!$A$1:$ZZ$1, 0))</f>
        <v/>
      </c>
    </row>
    <row r="586">
      <c r="A586">
        <f>INDEX(resultados!$A$2:$ZZ$2290, 580, MATCH($B$1, resultados!$A$1:$ZZ$1, 0))</f>
        <v/>
      </c>
      <c r="B586">
        <f>INDEX(resultados!$A$2:$ZZ$2290, 580, MATCH($B$2, resultados!$A$1:$ZZ$1, 0))</f>
        <v/>
      </c>
      <c r="C586">
        <f>INDEX(resultados!$A$2:$ZZ$2290, 580, MATCH($B$3, resultados!$A$1:$ZZ$1, 0))</f>
        <v/>
      </c>
    </row>
    <row r="587">
      <c r="A587">
        <f>INDEX(resultados!$A$2:$ZZ$2290, 581, MATCH($B$1, resultados!$A$1:$ZZ$1, 0))</f>
        <v/>
      </c>
      <c r="B587">
        <f>INDEX(resultados!$A$2:$ZZ$2290, 581, MATCH($B$2, resultados!$A$1:$ZZ$1, 0))</f>
        <v/>
      </c>
      <c r="C587">
        <f>INDEX(resultados!$A$2:$ZZ$2290, 581, MATCH($B$3, resultados!$A$1:$ZZ$1, 0))</f>
        <v/>
      </c>
    </row>
    <row r="588">
      <c r="A588">
        <f>INDEX(resultados!$A$2:$ZZ$2290, 582, MATCH($B$1, resultados!$A$1:$ZZ$1, 0))</f>
        <v/>
      </c>
      <c r="B588">
        <f>INDEX(resultados!$A$2:$ZZ$2290, 582, MATCH($B$2, resultados!$A$1:$ZZ$1, 0))</f>
        <v/>
      </c>
      <c r="C588">
        <f>INDEX(resultados!$A$2:$ZZ$2290, 582, MATCH($B$3, resultados!$A$1:$ZZ$1, 0))</f>
        <v/>
      </c>
    </row>
    <row r="589">
      <c r="A589">
        <f>INDEX(resultados!$A$2:$ZZ$2290, 583, MATCH($B$1, resultados!$A$1:$ZZ$1, 0))</f>
        <v/>
      </c>
      <c r="B589">
        <f>INDEX(resultados!$A$2:$ZZ$2290, 583, MATCH($B$2, resultados!$A$1:$ZZ$1, 0))</f>
        <v/>
      </c>
      <c r="C589">
        <f>INDEX(resultados!$A$2:$ZZ$2290, 583, MATCH($B$3, resultados!$A$1:$ZZ$1, 0))</f>
        <v/>
      </c>
    </row>
    <row r="590">
      <c r="A590">
        <f>INDEX(resultados!$A$2:$ZZ$2290, 584, MATCH($B$1, resultados!$A$1:$ZZ$1, 0))</f>
        <v/>
      </c>
      <c r="B590">
        <f>INDEX(resultados!$A$2:$ZZ$2290, 584, MATCH($B$2, resultados!$A$1:$ZZ$1, 0))</f>
        <v/>
      </c>
      <c r="C590">
        <f>INDEX(resultados!$A$2:$ZZ$2290, 584, MATCH($B$3, resultados!$A$1:$ZZ$1, 0))</f>
        <v/>
      </c>
    </row>
    <row r="591">
      <c r="A591">
        <f>INDEX(resultados!$A$2:$ZZ$2290, 585, MATCH($B$1, resultados!$A$1:$ZZ$1, 0))</f>
        <v/>
      </c>
      <c r="B591">
        <f>INDEX(resultados!$A$2:$ZZ$2290, 585, MATCH($B$2, resultados!$A$1:$ZZ$1, 0))</f>
        <v/>
      </c>
      <c r="C591">
        <f>INDEX(resultados!$A$2:$ZZ$2290, 585, MATCH($B$3, resultados!$A$1:$ZZ$1, 0))</f>
        <v/>
      </c>
    </row>
    <row r="592">
      <c r="A592">
        <f>INDEX(resultados!$A$2:$ZZ$2290, 586, MATCH($B$1, resultados!$A$1:$ZZ$1, 0))</f>
        <v/>
      </c>
      <c r="B592">
        <f>INDEX(resultados!$A$2:$ZZ$2290, 586, MATCH($B$2, resultados!$A$1:$ZZ$1, 0))</f>
        <v/>
      </c>
      <c r="C592">
        <f>INDEX(resultados!$A$2:$ZZ$2290, 586, MATCH($B$3, resultados!$A$1:$ZZ$1, 0))</f>
        <v/>
      </c>
    </row>
    <row r="593">
      <c r="A593">
        <f>INDEX(resultados!$A$2:$ZZ$2290, 587, MATCH($B$1, resultados!$A$1:$ZZ$1, 0))</f>
        <v/>
      </c>
      <c r="B593">
        <f>INDEX(resultados!$A$2:$ZZ$2290, 587, MATCH($B$2, resultados!$A$1:$ZZ$1, 0))</f>
        <v/>
      </c>
      <c r="C593">
        <f>INDEX(resultados!$A$2:$ZZ$2290, 587, MATCH($B$3, resultados!$A$1:$ZZ$1, 0))</f>
        <v/>
      </c>
    </row>
    <row r="594">
      <c r="A594">
        <f>INDEX(resultados!$A$2:$ZZ$2290, 588, MATCH($B$1, resultados!$A$1:$ZZ$1, 0))</f>
        <v/>
      </c>
      <c r="B594">
        <f>INDEX(resultados!$A$2:$ZZ$2290, 588, MATCH($B$2, resultados!$A$1:$ZZ$1, 0))</f>
        <v/>
      </c>
      <c r="C594">
        <f>INDEX(resultados!$A$2:$ZZ$2290, 588, MATCH($B$3, resultados!$A$1:$ZZ$1, 0))</f>
        <v/>
      </c>
    </row>
    <row r="595">
      <c r="A595">
        <f>INDEX(resultados!$A$2:$ZZ$2290, 589, MATCH($B$1, resultados!$A$1:$ZZ$1, 0))</f>
        <v/>
      </c>
      <c r="B595">
        <f>INDEX(resultados!$A$2:$ZZ$2290, 589, MATCH($B$2, resultados!$A$1:$ZZ$1, 0))</f>
        <v/>
      </c>
      <c r="C595">
        <f>INDEX(resultados!$A$2:$ZZ$2290, 589, MATCH($B$3, resultados!$A$1:$ZZ$1, 0))</f>
        <v/>
      </c>
    </row>
    <row r="596">
      <c r="A596">
        <f>INDEX(resultados!$A$2:$ZZ$2290, 590, MATCH($B$1, resultados!$A$1:$ZZ$1, 0))</f>
        <v/>
      </c>
      <c r="B596">
        <f>INDEX(resultados!$A$2:$ZZ$2290, 590, MATCH($B$2, resultados!$A$1:$ZZ$1, 0))</f>
        <v/>
      </c>
      <c r="C596">
        <f>INDEX(resultados!$A$2:$ZZ$2290, 590, MATCH($B$3, resultados!$A$1:$ZZ$1, 0))</f>
        <v/>
      </c>
    </row>
    <row r="597">
      <c r="A597">
        <f>INDEX(resultados!$A$2:$ZZ$2290, 591, MATCH($B$1, resultados!$A$1:$ZZ$1, 0))</f>
        <v/>
      </c>
      <c r="B597">
        <f>INDEX(resultados!$A$2:$ZZ$2290, 591, MATCH($B$2, resultados!$A$1:$ZZ$1, 0))</f>
        <v/>
      </c>
      <c r="C597">
        <f>INDEX(resultados!$A$2:$ZZ$2290, 591, MATCH($B$3, resultados!$A$1:$ZZ$1, 0))</f>
        <v/>
      </c>
    </row>
    <row r="598">
      <c r="A598">
        <f>INDEX(resultados!$A$2:$ZZ$2290, 592, MATCH($B$1, resultados!$A$1:$ZZ$1, 0))</f>
        <v/>
      </c>
      <c r="B598">
        <f>INDEX(resultados!$A$2:$ZZ$2290, 592, MATCH($B$2, resultados!$A$1:$ZZ$1, 0))</f>
        <v/>
      </c>
      <c r="C598">
        <f>INDEX(resultados!$A$2:$ZZ$2290, 592, MATCH($B$3, resultados!$A$1:$ZZ$1, 0))</f>
        <v/>
      </c>
    </row>
    <row r="599">
      <c r="A599">
        <f>INDEX(resultados!$A$2:$ZZ$2290, 593, MATCH($B$1, resultados!$A$1:$ZZ$1, 0))</f>
        <v/>
      </c>
      <c r="B599">
        <f>INDEX(resultados!$A$2:$ZZ$2290, 593, MATCH($B$2, resultados!$A$1:$ZZ$1, 0))</f>
        <v/>
      </c>
      <c r="C599">
        <f>INDEX(resultados!$A$2:$ZZ$2290, 593, MATCH($B$3, resultados!$A$1:$ZZ$1, 0))</f>
        <v/>
      </c>
    </row>
    <row r="600">
      <c r="A600">
        <f>INDEX(resultados!$A$2:$ZZ$2290, 594, MATCH($B$1, resultados!$A$1:$ZZ$1, 0))</f>
        <v/>
      </c>
      <c r="B600">
        <f>INDEX(resultados!$A$2:$ZZ$2290, 594, MATCH($B$2, resultados!$A$1:$ZZ$1, 0))</f>
        <v/>
      </c>
      <c r="C600">
        <f>INDEX(resultados!$A$2:$ZZ$2290, 594, MATCH($B$3, resultados!$A$1:$ZZ$1, 0))</f>
        <v/>
      </c>
    </row>
    <row r="601">
      <c r="A601">
        <f>INDEX(resultados!$A$2:$ZZ$2290, 595, MATCH($B$1, resultados!$A$1:$ZZ$1, 0))</f>
        <v/>
      </c>
      <c r="B601">
        <f>INDEX(resultados!$A$2:$ZZ$2290, 595, MATCH($B$2, resultados!$A$1:$ZZ$1, 0))</f>
        <v/>
      </c>
      <c r="C601">
        <f>INDEX(resultados!$A$2:$ZZ$2290, 595, MATCH($B$3, resultados!$A$1:$ZZ$1, 0))</f>
        <v/>
      </c>
    </row>
    <row r="602">
      <c r="A602">
        <f>INDEX(resultados!$A$2:$ZZ$2290, 596, MATCH($B$1, resultados!$A$1:$ZZ$1, 0))</f>
        <v/>
      </c>
      <c r="B602">
        <f>INDEX(resultados!$A$2:$ZZ$2290, 596, MATCH($B$2, resultados!$A$1:$ZZ$1, 0))</f>
        <v/>
      </c>
      <c r="C602">
        <f>INDEX(resultados!$A$2:$ZZ$2290, 596, MATCH($B$3, resultados!$A$1:$ZZ$1, 0))</f>
        <v/>
      </c>
    </row>
    <row r="603">
      <c r="A603">
        <f>INDEX(resultados!$A$2:$ZZ$2290, 597, MATCH($B$1, resultados!$A$1:$ZZ$1, 0))</f>
        <v/>
      </c>
      <c r="B603">
        <f>INDEX(resultados!$A$2:$ZZ$2290, 597, MATCH($B$2, resultados!$A$1:$ZZ$1, 0))</f>
        <v/>
      </c>
      <c r="C603">
        <f>INDEX(resultados!$A$2:$ZZ$2290, 597, MATCH($B$3, resultados!$A$1:$ZZ$1, 0))</f>
        <v/>
      </c>
    </row>
    <row r="604">
      <c r="A604">
        <f>INDEX(resultados!$A$2:$ZZ$2290, 598, MATCH($B$1, resultados!$A$1:$ZZ$1, 0))</f>
        <v/>
      </c>
      <c r="B604">
        <f>INDEX(resultados!$A$2:$ZZ$2290, 598, MATCH($B$2, resultados!$A$1:$ZZ$1, 0))</f>
        <v/>
      </c>
      <c r="C604">
        <f>INDEX(resultados!$A$2:$ZZ$2290, 598, MATCH($B$3, resultados!$A$1:$ZZ$1, 0))</f>
        <v/>
      </c>
    </row>
    <row r="605">
      <c r="A605">
        <f>INDEX(resultados!$A$2:$ZZ$2290, 599, MATCH($B$1, resultados!$A$1:$ZZ$1, 0))</f>
        <v/>
      </c>
      <c r="B605">
        <f>INDEX(resultados!$A$2:$ZZ$2290, 599, MATCH($B$2, resultados!$A$1:$ZZ$1, 0))</f>
        <v/>
      </c>
      <c r="C605">
        <f>INDEX(resultados!$A$2:$ZZ$2290, 599, MATCH($B$3, resultados!$A$1:$ZZ$1, 0))</f>
        <v/>
      </c>
    </row>
    <row r="606">
      <c r="A606">
        <f>INDEX(resultados!$A$2:$ZZ$2290, 600, MATCH($B$1, resultados!$A$1:$ZZ$1, 0))</f>
        <v/>
      </c>
      <c r="B606">
        <f>INDEX(resultados!$A$2:$ZZ$2290, 600, MATCH($B$2, resultados!$A$1:$ZZ$1, 0))</f>
        <v/>
      </c>
      <c r="C606">
        <f>INDEX(resultados!$A$2:$ZZ$2290, 600, MATCH($B$3, resultados!$A$1:$ZZ$1, 0))</f>
        <v/>
      </c>
    </row>
    <row r="607">
      <c r="A607">
        <f>INDEX(resultados!$A$2:$ZZ$2290, 601, MATCH($B$1, resultados!$A$1:$ZZ$1, 0))</f>
        <v/>
      </c>
      <c r="B607">
        <f>INDEX(resultados!$A$2:$ZZ$2290, 601, MATCH($B$2, resultados!$A$1:$ZZ$1, 0))</f>
        <v/>
      </c>
      <c r="C607">
        <f>INDEX(resultados!$A$2:$ZZ$2290, 601, MATCH($B$3, resultados!$A$1:$ZZ$1, 0))</f>
        <v/>
      </c>
    </row>
    <row r="608">
      <c r="A608">
        <f>INDEX(resultados!$A$2:$ZZ$2290, 602, MATCH($B$1, resultados!$A$1:$ZZ$1, 0))</f>
        <v/>
      </c>
      <c r="B608">
        <f>INDEX(resultados!$A$2:$ZZ$2290, 602, MATCH($B$2, resultados!$A$1:$ZZ$1, 0))</f>
        <v/>
      </c>
      <c r="C608">
        <f>INDEX(resultados!$A$2:$ZZ$2290, 602, MATCH($B$3, resultados!$A$1:$ZZ$1, 0))</f>
        <v/>
      </c>
    </row>
    <row r="609">
      <c r="A609">
        <f>INDEX(resultados!$A$2:$ZZ$2290, 603, MATCH($B$1, resultados!$A$1:$ZZ$1, 0))</f>
        <v/>
      </c>
      <c r="B609">
        <f>INDEX(resultados!$A$2:$ZZ$2290, 603, MATCH($B$2, resultados!$A$1:$ZZ$1, 0))</f>
        <v/>
      </c>
      <c r="C609">
        <f>INDEX(resultados!$A$2:$ZZ$2290, 603, MATCH($B$3, resultados!$A$1:$ZZ$1, 0))</f>
        <v/>
      </c>
    </row>
    <row r="610">
      <c r="A610">
        <f>INDEX(resultados!$A$2:$ZZ$2290, 604, MATCH($B$1, resultados!$A$1:$ZZ$1, 0))</f>
        <v/>
      </c>
      <c r="B610">
        <f>INDEX(resultados!$A$2:$ZZ$2290, 604, MATCH($B$2, resultados!$A$1:$ZZ$1, 0))</f>
        <v/>
      </c>
      <c r="C610">
        <f>INDEX(resultados!$A$2:$ZZ$2290, 604, MATCH($B$3, resultados!$A$1:$ZZ$1, 0))</f>
        <v/>
      </c>
    </row>
    <row r="611">
      <c r="A611">
        <f>INDEX(resultados!$A$2:$ZZ$2290, 605, MATCH($B$1, resultados!$A$1:$ZZ$1, 0))</f>
        <v/>
      </c>
      <c r="B611">
        <f>INDEX(resultados!$A$2:$ZZ$2290, 605, MATCH($B$2, resultados!$A$1:$ZZ$1, 0))</f>
        <v/>
      </c>
      <c r="C611">
        <f>INDEX(resultados!$A$2:$ZZ$2290, 605, MATCH($B$3, resultados!$A$1:$ZZ$1, 0))</f>
        <v/>
      </c>
    </row>
    <row r="612">
      <c r="A612">
        <f>INDEX(resultados!$A$2:$ZZ$2290, 606, MATCH($B$1, resultados!$A$1:$ZZ$1, 0))</f>
        <v/>
      </c>
      <c r="B612">
        <f>INDEX(resultados!$A$2:$ZZ$2290, 606, MATCH($B$2, resultados!$A$1:$ZZ$1, 0))</f>
        <v/>
      </c>
      <c r="C612">
        <f>INDEX(resultados!$A$2:$ZZ$2290, 606, MATCH($B$3, resultados!$A$1:$ZZ$1, 0))</f>
        <v/>
      </c>
    </row>
    <row r="613">
      <c r="A613">
        <f>INDEX(resultados!$A$2:$ZZ$2290, 607, MATCH($B$1, resultados!$A$1:$ZZ$1, 0))</f>
        <v/>
      </c>
      <c r="B613">
        <f>INDEX(resultados!$A$2:$ZZ$2290, 607, MATCH($B$2, resultados!$A$1:$ZZ$1, 0))</f>
        <v/>
      </c>
      <c r="C613">
        <f>INDEX(resultados!$A$2:$ZZ$2290, 607, MATCH($B$3, resultados!$A$1:$ZZ$1, 0))</f>
        <v/>
      </c>
    </row>
    <row r="614">
      <c r="A614">
        <f>INDEX(resultados!$A$2:$ZZ$2290, 608, MATCH($B$1, resultados!$A$1:$ZZ$1, 0))</f>
        <v/>
      </c>
      <c r="B614">
        <f>INDEX(resultados!$A$2:$ZZ$2290, 608, MATCH($B$2, resultados!$A$1:$ZZ$1, 0))</f>
        <v/>
      </c>
      <c r="C614">
        <f>INDEX(resultados!$A$2:$ZZ$2290, 608, MATCH($B$3, resultados!$A$1:$ZZ$1, 0))</f>
        <v/>
      </c>
    </row>
    <row r="615">
      <c r="A615">
        <f>INDEX(resultados!$A$2:$ZZ$2290, 609, MATCH($B$1, resultados!$A$1:$ZZ$1, 0))</f>
        <v/>
      </c>
      <c r="B615">
        <f>INDEX(resultados!$A$2:$ZZ$2290, 609, MATCH($B$2, resultados!$A$1:$ZZ$1, 0))</f>
        <v/>
      </c>
      <c r="C615">
        <f>INDEX(resultados!$A$2:$ZZ$2290, 609, MATCH($B$3, resultados!$A$1:$ZZ$1, 0))</f>
        <v/>
      </c>
    </row>
    <row r="616">
      <c r="A616">
        <f>INDEX(resultados!$A$2:$ZZ$2290, 610, MATCH($B$1, resultados!$A$1:$ZZ$1, 0))</f>
        <v/>
      </c>
      <c r="B616">
        <f>INDEX(resultados!$A$2:$ZZ$2290, 610, MATCH($B$2, resultados!$A$1:$ZZ$1, 0))</f>
        <v/>
      </c>
      <c r="C616">
        <f>INDEX(resultados!$A$2:$ZZ$2290, 610, MATCH($B$3, resultados!$A$1:$ZZ$1, 0))</f>
        <v/>
      </c>
    </row>
    <row r="617">
      <c r="A617">
        <f>INDEX(resultados!$A$2:$ZZ$2290, 611, MATCH($B$1, resultados!$A$1:$ZZ$1, 0))</f>
        <v/>
      </c>
      <c r="B617">
        <f>INDEX(resultados!$A$2:$ZZ$2290, 611, MATCH($B$2, resultados!$A$1:$ZZ$1, 0))</f>
        <v/>
      </c>
      <c r="C617">
        <f>INDEX(resultados!$A$2:$ZZ$2290, 611, MATCH($B$3, resultados!$A$1:$ZZ$1, 0))</f>
        <v/>
      </c>
    </row>
    <row r="618">
      <c r="A618">
        <f>INDEX(resultados!$A$2:$ZZ$2290, 612, MATCH($B$1, resultados!$A$1:$ZZ$1, 0))</f>
        <v/>
      </c>
      <c r="B618">
        <f>INDEX(resultados!$A$2:$ZZ$2290, 612, MATCH($B$2, resultados!$A$1:$ZZ$1, 0))</f>
        <v/>
      </c>
      <c r="C618">
        <f>INDEX(resultados!$A$2:$ZZ$2290, 612, MATCH($B$3, resultados!$A$1:$ZZ$1, 0))</f>
        <v/>
      </c>
    </row>
    <row r="619">
      <c r="A619">
        <f>INDEX(resultados!$A$2:$ZZ$2290, 613, MATCH($B$1, resultados!$A$1:$ZZ$1, 0))</f>
        <v/>
      </c>
      <c r="B619">
        <f>INDEX(resultados!$A$2:$ZZ$2290, 613, MATCH($B$2, resultados!$A$1:$ZZ$1, 0))</f>
        <v/>
      </c>
      <c r="C619">
        <f>INDEX(resultados!$A$2:$ZZ$2290, 613, MATCH($B$3, resultados!$A$1:$ZZ$1, 0))</f>
        <v/>
      </c>
    </row>
    <row r="620">
      <c r="A620">
        <f>INDEX(resultados!$A$2:$ZZ$2290, 614, MATCH($B$1, resultados!$A$1:$ZZ$1, 0))</f>
        <v/>
      </c>
      <c r="B620">
        <f>INDEX(resultados!$A$2:$ZZ$2290, 614, MATCH($B$2, resultados!$A$1:$ZZ$1, 0))</f>
        <v/>
      </c>
      <c r="C620">
        <f>INDEX(resultados!$A$2:$ZZ$2290, 614, MATCH($B$3, resultados!$A$1:$ZZ$1, 0))</f>
        <v/>
      </c>
    </row>
    <row r="621">
      <c r="A621">
        <f>INDEX(resultados!$A$2:$ZZ$2290, 615, MATCH($B$1, resultados!$A$1:$ZZ$1, 0))</f>
        <v/>
      </c>
      <c r="B621">
        <f>INDEX(resultados!$A$2:$ZZ$2290, 615, MATCH($B$2, resultados!$A$1:$ZZ$1, 0))</f>
        <v/>
      </c>
      <c r="C621">
        <f>INDEX(resultados!$A$2:$ZZ$2290, 615, MATCH($B$3, resultados!$A$1:$ZZ$1, 0))</f>
        <v/>
      </c>
    </row>
    <row r="622">
      <c r="A622">
        <f>INDEX(resultados!$A$2:$ZZ$2290, 616, MATCH($B$1, resultados!$A$1:$ZZ$1, 0))</f>
        <v/>
      </c>
      <c r="B622">
        <f>INDEX(resultados!$A$2:$ZZ$2290, 616, MATCH($B$2, resultados!$A$1:$ZZ$1, 0))</f>
        <v/>
      </c>
      <c r="C622">
        <f>INDEX(resultados!$A$2:$ZZ$2290, 616, MATCH($B$3, resultados!$A$1:$ZZ$1, 0))</f>
        <v/>
      </c>
    </row>
    <row r="623">
      <c r="A623">
        <f>INDEX(resultados!$A$2:$ZZ$2290, 617, MATCH($B$1, resultados!$A$1:$ZZ$1, 0))</f>
        <v/>
      </c>
      <c r="B623">
        <f>INDEX(resultados!$A$2:$ZZ$2290, 617, MATCH($B$2, resultados!$A$1:$ZZ$1, 0))</f>
        <v/>
      </c>
      <c r="C623">
        <f>INDEX(resultados!$A$2:$ZZ$2290, 617, MATCH($B$3, resultados!$A$1:$ZZ$1, 0))</f>
        <v/>
      </c>
    </row>
    <row r="624">
      <c r="A624">
        <f>INDEX(resultados!$A$2:$ZZ$2290, 618, MATCH($B$1, resultados!$A$1:$ZZ$1, 0))</f>
        <v/>
      </c>
      <c r="B624">
        <f>INDEX(resultados!$A$2:$ZZ$2290, 618, MATCH($B$2, resultados!$A$1:$ZZ$1, 0))</f>
        <v/>
      </c>
      <c r="C624">
        <f>INDEX(resultados!$A$2:$ZZ$2290, 618, MATCH($B$3, resultados!$A$1:$ZZ$1, 0))</f>
        <v/>
      </c>
    </row>
    <row r="625">
      <c r="A625">
        <f>INDEX(resultados!$A$2:$ZZ$2290, 619, MATCH($B$1, resultados!$A$1:$ZZ$1, 0))</f>
        <v/>
      </c>
      <c r="B625">
        <f>INDEX(resultados!$A$2:$ZZ$2290, 619, MATCH($B$2, resultados!$A$1:$ZZ$1, 0))</f>
        <v/>
      </c>
      <c r="C625">
        <f>INDEX(resultados!$A$2:$ZZ$2290, 619, MATCH($B$3, resultados!$A$1:$ZZ$1, 0))</f>
        <v/>
      </c>
    </row>
    <row r="626">
      <c r="A626">
        <f>INDEX(resultados!$A$2:$ZZ$2290, 620, MATCH($B$1, resultados!$A$1:$ZZ$1, 0))</f>
        <v/>
      </c>
      <c r="B626">
        <f>INDEX(resultados!$A$2:$ZZ$2290, 620, MATCH($B$2, resultados!$A$1:$ZZ$1, 0))</f>
        <v/>
      </c>
      <c r="C626">
        <f>INDEX(resultados!$A$2:$ZZ$2290, 620, MATCH($B$3, resultados!$A$1:$ZZ$1, 0))</f>
        <v/>
      </c>
    </row>
    <row r="627">
      <c r="A627">
        <f>INDEX(resultados!$A$2:$ZZ$2290, 621, MATCH($B$1, resultados!$A$1:$ZZ$1, 0))</f>
        <v/>
      </c>
      <c r="B627">
        <f>INDEX(resultados!$A$2:$ZZ$2290, 621, MATCH($B$2, resultados!$A$1:$ZZ$1, 0))</f>
        <v/>
      </c>
      <c r="C627">
        <f>INDEX(resultados!$A$2:$ZZ$2290, 621, MATCH($B$3, resultados!$A$1:$ZZ$1, 0))</f>
        <v/>
      </c>
    </row>
    <row r="628">
      <c r="A628">
        <f>INDEX(resultados!$A$2:$ZZ$2290, 622, MATCH($B$1, resultados!$A$1:$ZZ$1, 0))</f>
        <v/>
      </c>
      <c r="B628">
        <f>INDEX(resultados!$A$2:$ZZ$2290, 622, MATCH($B$2, resultados!$A$1:$ZZ$1, 0))</f>
        <v/>
      </c>
      <c r="C628">
        <f>INDEX(resultados!$A$2:$ZZ$2290, 622, MATCH($B$3, resultados!$A$1:$ZZ$1, 0))</f>
        <v/>
      </c>
    </row>
    <row r="629">
      <c r="A629">
        <f>INDEX(resultados!$A$2:$ZZ$2290, 623, MATCH($B$1, resultados!$A$1:$ZZ$1, 0))</f>
        <v/>
      </c>
      <c r="B629">
        <f>INDEX(resultados!$A$2:$ZZ$2290, 623, MATCH($B$2, resultados!$A$1:$ZZ$1, 0))</f>
        <v/>
      </c>
      <c r="C629">
        <f>INDEX(resultados!$A$2:$ZZ$2290, 623, MATCH($B$3, resultados!$A$1:$ZZ$1, 0))</f>
        <v/>
      </c>
    </row>
    <row r="630">
      <c r="A630">
        <f>INDEX(resultados!$A$2:$ZZ$2290, 624, MATCH($B$1, resultados!$A$1:$ZZ$1, 0))</f>
        <v/>
      </c>
      <c r="B630">
        <f>INDEX(resultados!$A$2:$ZZ$2290, 624, MATCH($B$2, resultados!$A$1:$ZZ$1, 0))</f>
        <v/>
      </c>
      <c r="C630">
        <f>INDEX(resultados!$A$2:$ZZ$2290, 624, MATCH($B$3, resultados!$A$1:$ZZ$1, 0))</f>
        <v/>
      </c>
    </row>
    <row r="631">
      <c r="A631">
        <f>INDEX(resultados!$A$2:$ZZ$2290, 625, MATCH($B$1, resultados!$A$1:$ZZ$1, 0))</f>
        <v/>
      </c>
      <c r="B631">
        <f>INDEX(resultados!$A$2:$ZZ$2290, 625, MATCH($B$2, resultados!$A$1:$ZZ$1, 0))</f>
        <v/>
      </c>
      <c r="C631">
        <f>INDEX(resultados!$A$2:$ZZ$2290, 625, MATCH($B$3, resultados!$A$1:$ZZ$1, 0))</f>
        <v/>
      </c>
    </row>
    <row r="632">
      <c r="A632">
        <f>INDEX(resultados!$A$2:$ZZ$2290, 626, MATCH($B$1, resultados!$A$1:$ZZ$1, 0))</f>
        <v/>
      </c>
      <c r="B632">
        <f>INDEX(resultados!$A$2:$ZZ$2290, 626, MATCH($B$2, resultados!$A$1:$ZZ$1, 0))</f>
        <v/>
      </c>
      <c r="C632">
        <f>INDEX(resultados!$A$2:$ZZ$2290, 626, MATCH($B$3, resultados!$A$1:$ZZ$1, 0))</f>
        <v/>
      </c>
    </row>
    <row r="633">
      <c r="A633">
        <f>INDEX(resultados!$A$2:$ZZ$2290, 627, MATCH($B$1, resultados!$A$1:$ZZ$1, 0))</f>
        <v/>
      </c>
      <c r="B633">
        <f>INDEX(resultados!$A$2:$ZZ$2290, 627, MATCH($B$2, resultados!$A$1:$ZZ$1, 0))</f>
        <v/>
      </c>
      <c r="C633">
        <f>INDEX(resultados!$A$2:$ZZ$2290, 627, MATCH($B$3, resultados!$A$1:$ZZ$1, 0))</f>
        <v/>
      </c>
    </row>
    <row r="634">
      <c r="A634">
        <f>INDEX(resultados!$A$2:$ZZ$2290, 628, MATCH($B$1, resultados!$A$1:$ZZ$1, 0))</f>
        <v/>
      </c>
      <c r="B634">
        <f>INDEX(resultados!$A$2:$ZZ$2290, 628, MATCH($B$2, resultados!$A$1:$ZZ$1, 0))</f>
        <v/>
      </c>
      <c r="C634">
        <f>INDEX(resultados!$A$2:$ZZ$2290, 628, MATCH($B$3, resultados!$A$1:$ZZ$1, 0))</f>
        <v/>
      </c>
    </row>
    <row r="635">
      <c r="A635">
        <f>INDEX(resultados!$A$2:$ZZ$2290, 629, MATCH($B$1, resultados!$A$1:$ZZ$1, 0))</f>
        <v/>
      </c>
      <c r="B635">
        <f>INDEX(resultados!$A$2:$ZZ$2290, 629, MATCH($B$2, resultados!$A$1:$ZZ$1, 0))</f>
        <v/>
      </c>
      <c r="C635">
        <f>INDEX(resultados!$A$2:$ZZ$2290, 629, MATCH($B$3, resultados!$A$1:$ZZ$1, 0))</f>
        <v/>
      </c>
    </row>
    <row r="636">
      <c r="A636">
        <f>INDEX(resultados!$A$2:$ZZ$2290, 630, MATCH($B$1, resultados!$A$1:$ZZ$1, 0))</f>
        <v/>
      </c>
      <c r="B636">
        <f>INDEX(resultados!$A$2:$ZZ$2290, 630, MATCH($B$2, resultados!$A$1:$ZZ$1, 0))</f>
        <v/>
      </c>
      <c r="C636">
        <f>INDEX(resultados!$A$2:$ZZ$2290, 630, MATCH($B$3, resultados!$A$1:$ZZ$1, 0))</f>
        <v/>
      </c>
    </row>
    <row r="637">
      <c r="A637">
        <f>INDEX(resultados!$A$2:$ZZ$2290, 631, MATCH($B$1, resultados!$A$1:$ZZ$1, 0))</f>
        <v/>
      </c>
      <c r="B637">
        <f>INDEX(resultados!$A$2:$ZZ$2290, 631, MATCH($B$2, resultados!$A$1:$ZZ$1, 0))</f>
        <v/>
      </c>
      <c r="C637">
        <f>INDEX(resultados!$A$2:$ZZ$2290, 631, MATCH($B$3, resultados!$A$1:$ZZ$1, 0))</f>
        <v/>
      </c>
    </row>
    <row r="638">
      <c r="A638">
        <f>INDEX(resultados!$A$2:$ZZ$2290, 632, MATCH($B$1, resultados!$A$1:$ZZ$1, 0))</f>
        <v/>
      </c>
      <c r="B638">
        <f>INDEX(resultados!$A$2:$ZZ$2290, 632, MATCH($B$2, resultados!$A$1:$ZZ$1, 0))</f>
        <v/>
      </c>
      <c r="C638">
        <f>INDEX(resultados!$A$2:$ZZ$2290, 632, MATCH($B$3, resultados!$A$1:$ZZ$1, 0))</f>
        <v/>
      </c>
    </row>
    <row r="639">
      <c r="A639">
        <f>INDEX(resultados!$A$2:$ZZ$2290, 633, MATCH($B$1, resultados!$A$1:$ZZ$1, 0))</f>
        <v/>
      </c>
      <c r="B639">
        <f>INDEX(resultados!$A$2:$ZZ$2290, 633, MATCH($B$2, resultados!$A$1:$ZZ$1, 0))</f>
        <v/>
      </c>
      <c r="C639">
        <f>INDEX(resultados!$A$2:$ZZ$2290, 633, MATCH($B$3, resultados!$A$1:$ZZ$1, 0))</f>
        <v/>
      </c>
    </row>
    <row r="640">
      <c r="A640">
        <f>INDEX(resultados!$A$2:$ZZ$2290, 634, MATCH($B$1, resultados!$A$1:$ZZ$1, 0))</f>
        <v/>
      </c>
      <c r="B640">
        <f>INDEX(resultados!$A$2:$ZZ$2290, 634, MATCH($B$2, resultados!$A$1:$ZZ$1, 0))</f>
        <v/>
      </c>
      <c r="C640">
        <f>INDEX(resultados!$A$2:$ZZ$2290, 634, MATCH($B$3, resultados!$A$1:$ZZ$1, 0))</f>
        <v/>
      </c>
    </row>
    <row r="641">
      <c r="A641">
        <f>INDEX(resultados!$A$2:$ZZ$2290, 635, MATCH($B$1, resultados!$A$1:$ZZ$1, 0))</f>
        <v/>
      </c>
      <c r="B641">
        <f>INDEX(resultados!$A$2:$ZZ$2290, 635, MATCH($B$2, resultados!$A$1:$ZZ$1, 0))</f>
        <v/>
      </c>
      <c r="C641">
        <f>INDEX(resultados!$A$2:$ZZ$2290, 635, MATCH($B$3, resultados!$A$1:$ZZ$1, 0))</f>
        <v/>
      </c>
    </row>
    <row r="642">
      <c r="A642">
        <f>INDEX(resultados!$A$2:$ZZ$2290, 636, MATCH($B$1, resultados!$A$1:$ZZ$1, 0))</f>
        <v/>
      </c>
      <c r="B642">
        <f>INDEX(resultados!$A$2:$ZZ$2290, 636, MATCH($B$2, resultados!$A$1:$ZZ$1, 0))</f>
        <v/>
      </c>
      <c r="C642">
        <f>INDEX(resultados!$A$2:$ZZ$2290, 636, MATCH($B$3, resultados!$A$1:$ZZ$1, 0))</f>
        <v/>
      </c>
    </row>
    <row r="643">
      <c r="A643">
        <f>INDEX(resultados!$A$2:$ZZ$2290, 637, MATCH($B$1, resultados!$A$1:$ZZ$1, 0))</f>
        <v/>
      </c>
      <c r="B643">
        <f>INDEX(resultados!$A$2:$ZZ$2290, 637, MATCH($B$2, resultados!$A$1:$ZZ$1, 0))</f>
        <v/>
      </c>
      <c r="C643">
        <f>INDEX(resultados!$A$2:$ZZ$2290, 637, MATCH($B$3, resultados!$A$1:$ZZ$1, 0))</f>
        <v/>
      </c>
    </row>
    <row r="644">
      <c r="A644">
        <f>INDEX(resultados!$A$2:$ZZ$2290, 638, MATCH($B$1, resultados!$A$1:$ZZ$1, 0))</f>
        <v/>
      </c>
      <c r="B644">
        <f>INDEX(resultados!$A$2:$ZZ$2290, 638, MATCH($B$2, resultados!$A$1:$ZZ$1, 0))</f>
        <v/>
      </c>
      <c r="C644">
        <f>INDEX(resultados!$A$2:$ZZ$2290, 638, MATCH($B$3, resultados!$A$1:$ZZ$1, 0))</f>
        <v/>
      </c>
    </row>
    <row r="645">
      <c r="A645">
        <f>INDEX(resultados!$A$2:$ZZ$2290, 639, MATCH($B$1, resultados!$A$1:$ZZ$1, 0))</f>
        <v/>
      </c>
      <c r="B645">
        <f>INDEX(resultados!$A$2:$ZZ$2290, 639, MATCH($B$2, resultados!$A$1:$ZZ$1, 0))</f>
        <v/>
      </c>
      <c r="C645">
        <f>INDEX(resultados!$A$2:$ZZ$2290, 639, MATCH($B$3, resultados!$A$1:$ZZ$1, 0))</f>
        <v/>
      </c>
    </row>
    <row r="646">
      <c r="A646">
        <f>INDEX(resultados!$A$2:$ZZ$2290, 640, MATCH($B$1, resultados!$A$1:$ZZ$1, 0))</f>
        <v/>
      </c>
      <c r="B646">
        <f>INDEX(resultados!$A$2:$ZZ$2290, 640, MATCH($B$2, resultados!$A$1:$ZZ$1, 0))</f>
        <v/>
      </c>
      <c r="C646">
        <f>INDEX(resultados!$A$2:$ZZ$2290, 640, MATCH($B$3, resultados!$A$1:$ZZ$1, 0))</f>
        <v/>
      </c>
    </row>
    <row r="647">
      <c r="A647">
        <f>INDEX(resultados!$A$2:$ZZ$2290, 641, MATCH($B$1, resultados!$A$1:$ZZ$1, 0))</f>
        <v/>
      </c>
      <c r="B647">
        <f>INDEX(resultados!$A$2:$ZZ$2290, 641, MATCH($B$2, resultados!$A$1:$ZZ$1, 0))</f>
        <v/>
      </c>
      <c r="C647">
        <f>INDEX(resultados!$A$2:$ZZ$2290, 641, MATCH($B$3, resultados!$A$1:$ZZ$1, 0))</f>
        <v/>
      </c>
    </row>
    <row r="648">
      <c r="A648">
        <f>INDEX(resultados!$A$2:$ZZ$2290, 642, MATCH($B$1, resultados!$A$1:$ZZ$1, 0))</f>
        <v/>
      </c>
      <c r="B648">
        <f>INDEX(resultados!$A$2:$ZZ$2290, 642, MATCH($B$2, resultados!$A$1:$ZZ$1, 0))</f>
        <v/>
      </c>
      <c r="C648">
        <f>INDEX(resultados!$A$2:$ZZ$2290, 642, MATCH($B$3, resultados!$A$1:$ZZ$1, 0))</f>
        <v/>
      </c>
    </row>
    <row r="649">
      <c r="A649">
        <f>INDEX(resultados!$A$2:$ZZ$2290, 643, MATCH($B$1, resultados!$A$1:$ZZ$1, 0))</f>
        <v/>
      </c>
      <c r="B649">
        <f>INDEX(resultados!$A$2:$ZZ$2290, 643, MATCH($B$2, resultados!$A$1:$ZZ$1, 0))</f>
        <v/>
      </c>
      <c r="C649">
        <f>INDEX(resultados!$A$2:$ZZ$2290, 643, MATCH($B$3, resultados!$A$1:$ZZ$1, 0))</f>
        <v/>
      </c>
    </row>
    <row r="650">
      <c r="A650">
        <f>INDEX(resultados!$A$2:$ZZ$2290, 644, MATCH($B$1, resultados!$A$1:$ZZ$1, 0))</f>
        <v/>
      </c>
      <c r="B650">
        <f>INDEX(resultados!$A$2:$ZZ$2290, 644, MATCH($B$2, resultados!$A$1:$ZZ$1, 0))</f>
        <v/>
      </c>
      <c r="C650">
        <f>INDEX(resultados!$A$2:$ZZ$2290, 644, MATCH($B$3, resultados!$A$1:$ZZ$1, 0))</f>
        <v/>
      </c>
    </row>
    <row r="651">
      <c r="A651">
        <f>INDEX(resultados!$A$2:$ZZ$2290, 645, MATCH($B$1, resultados!$A$1:$ZZ$1, 0))</f>
        <v/>
      </c>
      <c r="B651">
        <f>INDEX(resultados!$A$2:$ZZ$2290, 645, MATCH($B$2, resultados!$A$1:$ZZ$1, 0))</f>
        <v/>
      </c>
      <c r="C651">
        <f>INDEX(resultados!$A$2:$ZZ$2290, 645, MATCH($B$3, resultados!$A$1:$ZZ$1, 0))</f>
        <v/>
      </c>
    </row>
    <row r="652">
      <c r="A652">
        <f>INDEX(resultados!$A$2:$ZZ$2290, 646, MATCH($B$1, resultados!$A$1:$ZZ$1, 0))</f>
        <v/>
      </c>
      <c r="B652">
        <f>INDEX(resultados!$A$2:$ZZ$2290, 646, MATCH($B$2, resultados!$A$1:$ZZ$1, 0))</f>
        <v/>
      </c>
      <c r="C652">
        <f>INDEX(resultados!$A$2:$ZZ$2290, 646, MATCH($B$3, resultados!$A$1:$ZZ$1, 0))</f>
        <v/>
      </c>
    </row>
    <row r="653">
      <c r="A653">
        <f>INDEX(resultados!$A$2:$ZZ$2290, 647, MATCH($B$1, resultados!$A$1:$ZZ$1, 0))</f>
        <v/>
      </c>
      <c r="B653">
        <f>INDEX(resultados!$A$2:$ZZ$2290, 647, MATCH($B$2, resultados!$A$1:$ZZ$1, 0))</f>
        <v/>
      </c>
      <c r="C653">
        <f>INDEX(resultados!$A$2:$ZZ$2290, 647, MATCH($B$3, resultados!$A$1:$ZZ$1, 0))</f>
        <v/>
      </c>
    </row>
    <row r="654">
      <c r="A654">
        <f>INDEX(resultados!$A$2:$ZZ$2290, 648, MATCH($B$1, resultados!$A$1:$ZZ$1, 0))</f>
        <v/>
      </c>
      <c r="B654">
        <f>INDEX(resultados!$A$2:$ZZ$2290, 648, MATCH($B$2, resultados!$A$1:$ZZ$1, 0))</f>
        <v/>
      </c>
      <c r="C654">
        <f>INDEX(resultados!$A$2:$ZZ$2290, 648, MATCH($B$3, resultados!$A$1:$ZZ$1, 0))</f>
        <v/>
      </c>
    </row>
    <row r="655">
      <c r="A655">
        <f>INDEX(resultados!$A$2:$ZZ$2290, 649, MATCH($B$1, resultados!$A$1:$ZZ$1, 0))</f>
        <v/>
      </c>
      <c r="B655">
        <f>INDEX(resultados!$A$2:$ZZ$2290, 649, MATCH($B$2, resultados!$A$1:$ZZ$1, 0))</f>
        <v/>
      </c>
      <c r="C655">
        <f>INDEX(resultados!$A$2:$ZZ$2290, 649, MATCH($B$3, resultados!$A$1:$ZZ$1, 0))</f>
        <v/>
      </c>
    </row>
    <row r="656">
      <c r="A656">
        <f>INDEX(resultados!$A$2:$ZZ$2290, 650, MATCH($B$1, resultados!$A$1:$ZZ$1, 0))</f>
        <v/>
      </c>
      <c r="B656">
        <f>INDEX(resultados!$A$2:$ZZ$2290, 650, MATCH($B$2, resultados!$A$1:$ZZ$1, 0))</f>
        <v/>
      </c>
      <c r="C656">
        <f>INDEX(resultados!$A$2:$ZZ$2290, 650, MATCH($B$3, resultados!$A$1:$ZZ$1, 0))</f>
        <v/>
      </c>
    </row>
    <row r="657">
      <c r="A657">
        <f>INDEX(resultados!$A$2:$ZZ$2290, 651, MATCH($B$1, resultados!$A$1:$ZZ$1, 0))</f>
        <v/>
      </c>
      <c r="B657">
        <f>INDEX(resultados!$A$2:$ZZ$2290, 651, MATCH($B$2, resultados!$A$1:$ZZ$1, 0))</f>
        <v/>
      </c>
      <c r="C657">
        <f>INDEX(resultados!$A$2:$ZZ$2290, 651, MATCH($B$3, resultados!$A$1:$ZZ$1, 0))</f>
        <v/>
      </c>
    </row>
    <row r="658">
      <c r="A658">
        <f>INDEX(resultados!$A$2:$ZZ$2290, 652, MATCH($B$1, resultados!$A$1:$ZZ$1, 0))</f>
        <v/>
      </c>
      <c r="B658">
        <f>INDEX(resultados!$A$2:$ZZ$2290, 652, MATCH($B$2, resultados!$A$1:$ZZ$1, 0))</f>
        <v/>
      </c>
      <c r="C658">
        <f>INDEX(resultados!$A$2:$ZZ$2290, 652, MATCH($B$3, resultados!$A$1:$ZZ$1, 0))</f>
        <v/>
      </c>
    </row>
    <row r="659">
      <c r="A659">
        <f>INDEX(resultados!$A$2:$ZZ$2290, 653, MATCH($B$1, resultados!$A$1:$ZZ$1, 0))</f>
        <v/>
      </c>
      <c r="B659">
        <f>INDEX(resultados!$A$2:$ZZ$2290, 653, MATCH($B$2, resultados!$A$1:$ZZ$1, 0))</f>
        <v/>
      </c>
      <c r="C659">
        <f>INDEX(resultados!$A$2:$ZZ$2290, 653, MATCH($B$3, resultados!$A$1:$ZZ$1, 0))</f>
        <v/>
      </c>
    </row>
    <row r="660">
      <c r="A660">
        <f>INDEX(resultados!$A$2:$ZZ$2290, 654, MATCH($B$1, resultados!$A$1:$ZZ$1, 0))</f>
        <v/>
      </c>
      <c r="B660">
        <f>INDEX(resultados!$A$2:$ZZ$2290, 654, MATCH($B$2, resultados!$A$1:$ZZ$1, 0))</f>
        <v/>
      </c>
      <c r="C660">
        <f>INDEX(resultados!$A$2:$ZZ$2290, 654, MATCH($B$3, resultados!$A$1:$ZZ$1, 0))</f>
        <v/>
      </c>
    </row>
    <row r="661">
      <c r="A661">
        <f>INDEX(resultados!$A$2:$ZZ$2290, 655, MATCH($B$1, resultados!$A$1:$ZZ$1, 0))</f>
        <v/>
      </c>
      <c r="B661">
        <f>INDEX(resultados!$A$2:$ZZ$2290, 655, MATCH($B$2, resultados!$A$1:$ZZ$1, 0))</f>
        <v/>
      </c>
      <c r="C661">
        <f>INDEX(resultados!$A$2:$ZZ$2290, 655, MATCH($B$3, resultados!$A$1:$ZZ$1, 0))</f>
        <v/>
      </c>
    </row>
    <row r="662">
      <c r="A662">
        <f>INDEX(resultados!$A$2:$ZZ$2290, 656, MATCH($B$1, resultados!$A$1:$ZZ$1, 0))</f>
        <v/>
      </c>
      <c r="B662">
        <f>INDEX(resultados!$A$2:$ZZ$2290, 656, MATCH($B$2, resultados!$A$1:$ZZ$1, 0))</f>
        <v/>
      </c>
      <c r="C662">
        <f>INDEX(resultados!$A$2:$ZZ$2290, 656, MATCH($B$3, resultados!$A$1:$ZZ$1, 0))</f>
        <v/>
      </c>
    </row>
    <row r="663">
      <c r="A663">
        <f>INDEX(resultados!$A$2:$ZZ$2290, 657, MATCH($B$1, resultados!$A$1:$ZZ$1, 0))</f>
        <v/>
      </c>
      <c r="B663">
        <f>INDEX(resultados!$A$2:$ZZ$2290, 657, MATCH($B$2, resultados!$A$1:$ZZ$1, 0))</f>
        <v/>
      </c>
      <c r="C663">
        <f>INDEX(resultados!$A$2:$ZZ$2290, 657, MATCH($B$3, resultados!$A$1:$ZZ$1, 0))</f>
        <v/>
      </c>
    </row>
    <row r="664">
      <c r="A664">
        <f>INDEX(resultados!$A$2:$ZZ$2290, 658, MATCH($B$1, resultados!$A$1:$ZZ$1, 0))</f>
        <v/>
      </c>
      <c r="B664">
        <f>INDEX(resultados!$A$2:$ZZ$2290, 658, MATCH($B$2, resultados!$A$1:$ZZ$1, 0))</f>
        <v/>
      </c>
      <c r="C664">
        <f>INDEX(resultados!$A$2:$ZZ$2290, 658, MATCH($B$3, resultados!$A$1:$ZZ$1, 0))</f>
        <v/>
      </c>
    </row>
    <row r="665">
      <c r="A665">
        <f>INDEX(resultados!$A$2:$ZZ$2290, 659, MATCH($B$1, resultados!$A$1:$ZZ$1, 0))</f>
        <v/>
      </c>
      <c r="B665">
        <f>INDEX(resultados!$A$2:$ZZ$2290, 659, MATCH($B$2, resultados!$A$1:$ZZ$1, 0))</f>
        <v/>
      </c>
      <c r="C665">
        <f>INDEX(resultados!$A$2:$ZZ$2290, 659, MATCH($B$3, resultados!$A$1:$ZZ$1, 0))</f>
        <v/>
      </c>
    </row>
    <row r="666">
      <c r="A666">
        <f>INDEX(resultados!$A$2:$ZZ$2290, 660, MATCH($B$1, resultados!$A$1:$ZZ$1, 0))</f>
        <v/>
      </c>
      <c r="B666">
        <f>INDEX(resultados!$A$2:$ZZ$2290, 660, MATCH($B$2, resultados!$A$1:$ZZ$1, 0))</f>
        <v/>
      </c>
      <c r="C666">
        <f>INDEX(resultados!$A$2:$ZZ$2290, 660, MATCH($B$3, resultados!$A$1:$ZZ$1, 0))</f>
        <v/>
      </c>
    </row>
    <row r="667">
      <c r="A667">
        <f>INDEX(resultados!$A$2:$ZZ$2290, 661, MATCH($B$1, resultados!$A$1:$ZZ$1, 0))</f>
        <v/>
      </c>
      <c r="B667">
        <f>INDEX(resultados!$A$2:$ZZ$2290, 661, MATCH($B$2, resultados!$A$1:$ZZ$1, 0))</f>
        <v/>
      </c>
      <c r="C667">
        <f>INDEX(resultados!$A$2:$ZZ$2290, 661, MATCH($B$3, resultados!$A$1:$ZZ$1, 0))</f>
        <v/>
      </c>
    </row>
    <row r="668">
      <c r="A668">
        <f>INDEX(resultados!$A$2:$ZZ$2290, 662, MATCH($B$1, resultados!$A$1:$ZZ$1, 0))</f>
        <v/>
      </c>
      <c r="B668">
        <f>INDEX(resultados!$A$2:$ZZ$2290, 662, MATCH($B$2, resultados!$A$1:$ZZ$1, 0))</f>
        <v/>
      </c>
      <c r="C668">
        <f>INDEX(resultados!$A$2:$ZZ$2290, 662, MATCH($B$3, resultados!$A$1:$ZZ$1, 0))</f>
        <v/>
      </c>
    </row>
    <row r="669">
      <c r="A669">
        <f>INDEX(resultados!$A$2:$ZZ$2290, 663, MATCH($B$1, resultados!$A$1:$ZZ$1, 0))</f>
        <v/>
      </c>
      <c r="B669">
        <f>INDEX(resultados!$A$2:$ZZ$2290, 663, MATCH($B$2, resultados!$A$1:$ZZ$1, 0))</f>
        <v/>
      </c>
      <c r="C669">
        <f>INDEX(resultados!$A$2:$ZZ$2290, 663, MATCH($B$3, resultados!$A$1:$ZZ$1, 0))</f>
        <v/>
      </c>
    </row>
    <row r="670">
      <c r="A670">
        <f>INDEX(resultados!$A$2:$ZZ$2290, 664, MATCH($B$1, resultados!$A$1:$ZZ$1, 0))</f>
        <v/>
      </c>
      <c r="B670">
        <f>INDEX(resultados!$A$2:$ZZ$2290, 664, MATCH($B$2, resultados!$A$1:$ZZ$1, 0))</f>
        <v/>
      </c>
      <c r="C670">
        <f>INDEX(resultados!$A$2:$ZZ$2290, 664, MATCH($B$3, resultados!$A$1:$ZZ$1, 0))</f>
        <v/>
      </c>
    </row>
    <row r="671">
      <c r="A671">
        <f>INDEX(resultados!$A$2:$ZZ$2290, 665, MATCH($B$1, resultados!$A$1:$ZZ$1, 0))</f>
        <v/>
      </c>
      <c r="B671">
        <f>INDEX(resultados!$A$2:$ZZ$2290, 665, MATCH($B$2, resultados!$A$1:$ZZ$1, 0))</f>
        <v/>
      </c>
      <c r="C671">
        <f>INDEX(resultados!$A$2:$ZZ$2290, 665, MATCH($B$3, resultados!$A$1:$ZZ$1, 0))</f>
        <v/>
      </c>
    </row>
    <row r="672">
      <c r="A672">
        <f>INDEX(resultados!$A$2:$ZZ$2290, 666, MATCH($B$1, resultados!$A$1:$ZZ$1, 0))</f>
        <v/>
      </c>
      <c r="B672">
        <f>INDEX(resultados!$A$2:$ZZ$2290, 666, MATCH($B$2, resultados!$A$1:$ZZ$1, 0))</f>
        <v/>
      </c>
      <c r="C672">
        <f>INDEX(resultados!$A$2:$ZZ$2290, 666, MATCH($B$3, resultados!$A$1:$ZZ$1, 0))</f>
        <v/>
      </c>
    </row>
    <row r="673">
      <c r="A673">
        <f>INDEX(resultados!$A$2:$ZZ$2290, 667, MATCH($B$1, resultados!$A$1:$ZZ$1, 0))</f>
        <v/>
      </c>
      <c r="B673">
        <f>INDEX(resultados!$A$2:$ZZ$2290, 667, MATCH($B$2, resultados!$A$1:$ZZ$1, 0))</f>
        <v/>
      </c>
      <c r="C673">
        <f>INDEX(resultados!$A$2:$ZZ$2290, 667, MATCH($B$3, resultados!$A$1:$ZZ$1, 0))</f>
        <v/>
      </c>
    </row>
    <row r="674">
      <c r="A674">
        <f>INDEX(resultados!$A$2:$ZZ$2290, 668, MATCH($B$1, resultados!$A$1:$ZZ$1, 0))</f>
        <v/>
      </c>
      <c r="B674">
        <f>INDEX(resultados!$A$2:$ZZ$2290, 668, MATCH($B$2, resultados!$A$1:$ZZ$1, 0))</f>
        <v/>
      </c>
      <c r="C674">
        <f>INDEX(resultados!$A$2:$ZZ$2290, 668, MATCH($B$3, resultados!$A$1:$ZZ$1, 0))</f>
        <v/>
      </c>
    </row>
    <row r="675">
      <c r="A675">
        <f>INDEX(resultados!$A$2:$ZZ$2290, 669, MATCH($B$1, resultados!$A$1:$ZZ$1, 0))</f>
        <v/>
      </c>
      <c r="B675">
        <f>INDEX(resultados!$A$2:$ZZ$2290, 669, MATCH($B$2, resultados!$A$1:$ZZ$1, 0))</f>
        <v/>
      </c>
      <c r="C675">
        <f>INDEX(resultados!$A$2:$ZZ$2290, 669, MATCH($B$3, resultados!$A$1:$ZZ$1, 0))</f>
        <v/>
      </c>
    </row>
    <row r="676">
      <c r="A676">
        <f>INDEX(resultados!$A$2:$ZZ$2290, 670, MATCH($B$1, resultados!$A$1:$ZZ$1, 0))</f>
        <v/>
      </c>
      <c r="B676">
        <f>INDEX(resultados!$A$2:$ZZ$2290, 670, MATCH($B$2, resultados!$A$1:$ZZ$1, 0))</f>
        <v/>
      </c>
      <c r="C676">
        <f>INDEX(resultados!$A$2:$ZZ$2290, 670, MATCH($B$3, resultados!$A$1:$ZZ$1, 0))</f>
        <v/>
      </c>
    </row>
    <row r="677">
      <c r="A677">
        <f>INDEX(resultados!$A$2:$ZZ$2290, 671, MATCH($B$1, resultados!$A$1:$ZZ$1, 0))</f>
        <v/>
      </c>
      <c r="B677">
        <f>INDEX(resultados!$A$2:$ZZ$2290, 671, MATCH($B$2, resultados!$A$1:$ZZ$1, 0))</f>
        <v/>
      </c>
      <c r="C677">
        <f>INDEX(resultados!$A$2:$ZZ$2290, 671, MATCH($B$3, resultados!$A$1:$ZZ$1, 0))</f>
        <v/>
      </c>
    </row>
    <row r="678">
      <c r="A678">
        <f>INDEX(resultados!$A$2:$ZZ$2290, 672, MATCH($B$1, resultados!$A$1:$ZZ$1, 0))</f>
        <v/>
      </c>
      <c r="B678">
        <f>INDEX(resultados!$A$2:$ZZ$2290, 672, MATCH($B$2, resultados!$A$1:$ZZ$1, 0))</f>
        <v/>
      </c>
      <c r="C678">
        <f>INDEX(resultados!$A$2:$ZZ$2290, 672, MATCH($B$3, resultados!$A$1:$ZZ$1, 0))</f>
        <v/>
      </c>
    </row>
    <row r="679">
      <c r="A679">
        <f>INDEX(resultados!$A$2:$ZZ$2290, 673, MATCH($B$1, resultados!$A$1:$ZZ$1, 0))</f>
        <v/>
      </c>
      <c r="B679">
        <f>INDEX(resultados!$A$2:$ZZ$2290, 673, MATCH($B$2, resultados!$A$1:$ZZ$1, 0))</f>
        <v/>
      </c>
      <c r="C679">
        <f>INDEX(resultados!$A$2:$ZZ$2290, 673, MATCH($B$3, resultados!$A$1:$ZZ$1, 0))</f>
        <v/>
      </c>
    </row>
    <row r="680">
      <c r="A680">
        <f>INDEX(resultados!$A$2:$ZZ$2290, 674, MATCH($B$1, resultados!$A$1:$ZZ$1, 0))</f>
        <v/>
      </c>
      <c r="B680">
        <f>INDEX(resultados!$A$2:$ZZ$2290, 674, MATCH($B$2, resultados!$A$1:$ZZ$1, 0))</f>
        <v/>
      </c>
      <c r="C680">
        <f>INDEX(resultados!$A$2:$ZZ$2290, 674, MATCH($B$3, resultados!$A$1:$ZZ$1, 0))</f>
        <v/>
      </c>
    </row>
    <row r="681">
      <c r="A681">
        <f>INDEX(resultados!$A$2:$ZZ$2290, 675, MATCH($B$1, resultados!$A$1:$ZZ$1, 0))</f>
        <v/>
      </c>
      <c r="B681">
        <f>INDEX(resultados!$A$2:$ZZ$2290, 675, MATCH($B$2, resultados!$A$1:$ZZ$1, 0))</f>
        <v/>
      </c>
      <c r="C681">
        <f>INDEX(resultados!$A$2:$ZZ$2290, 675, MATCH($B$3, resultados!$A$1:$ZZ$1, 0))</f>
        <v/>
      </c>
    </row>
    <row r="682">
      <c r="A682">
        <f>INDEX(resultados!$A$2:$ZZ$2290, 676, MATCH($B$1, resultados!$A$1:$ZZ$1, 0))</f>
        <v/>
      </c>
      <c r="B682">
        <f>INDEX(resultados!$A$2:$ZZ$2290, 676, MATCH($B$2, resultados!$A$1:$ZZ$1, 0))</f>
        <v/>
      </c>
      <c r="C682">
        <f>INDEX(resultados!$A$2:$ZZ$2290, 676, MATCH($B$3, resultados!$A$1:$ZZ$1, 0))</f>
        <v/>
      </c>
    </row>
    <row r="683">
      <c r="A683">
        <f>INDEX(resultados!$A$2:$ZZ$2290, 677, MATCH($B$1, resultados!$A$1:$ZZ$1, 0))</f>
        <v/>
      </c>
      <c r="B683">
        <f>INDEX(resultados!$A$2:$ZZ$2290, 677, MATCH($B$2, resultados!$A$1:$ZZ$1, 0))</f>
        <v/>
      </c>
      <c r="C683">
        <f>INDEX(resultados!$A$2:$ZZ$2290, 677, MATCH($B$3, resultados!$A$1:$ZZ$1, 0))</f>
        <v/>
      </c>
    </row>
    <row r="684">
      <c r="A684">
        <f>INDEX(resultados!$A$2:$ZZ$2290, 678, MATCH($B$1, resultados!$A$1:$ZZ$1, 0))</f>
        <v/>
      </c>
      <c r="B684">
        <f>INDEX(resultados!$A$2:$ZZ$2290, 678, MATCH($B$2, resultados!$A$1:$ZZ$1, 0))</f>
        <v/>
      </c>
      <c r="C684">
        <f>INDEX(resultados!$A$2:$ZZ$2290, 678, MATCH($B$3, resultados!$A$1:$ZZ$1, 0))</f>
        <v/>
      </c>
    </row>
    <row r="685">
      <c r="A685">
        <f>INDEX(resultados!$A$2:$ZZ$2290, 679, MATCH($B$1, resultados!$A$1:$ZZ$1, 0))</f>
        <v/>
      </c>
      <c r="B685">
        <f>INDEX(resultados!$A$2:$ZZ$2290, 679, MATCH($B$2, resultados!$A$1:$ZZ$1, 0))</f>
        <v/>
      </c>
      <c r="C685">
        <f>INDEX(resultados!$A$2:$ZZ$2290, 679, MATCH($B$3, resultados!$A$1:$ZZ$1, 0))</f>
        <v/>
      </c>
    </row>
    <row r="686">
      <c r="A686">
        <f>INDEX(resultados!$A$2:$ZZ$2290, 680, MATCH($B$1, resultados!$A$1:$ZZ$1, 0))</f>
        <v/>
      </c>
      <c r="B686">
        <f>INDEX(resultados!$A$2:$ZZ$2290, 680, MATCH($B$2, resultados!$A$1:$ZZ$1, 0))</f>
        <v/>
      </c>
      <c r="C686">
        <f>INDEX(resultados!$A$2:$ZZ$2290, 680, MATCH($B$3, resultados!$A$1:$ZZ$1, 0))</f>
        <v/>
      </c>
    </row>
    <row r="687">
      <c r="A687">
        <f>INDEX(resultados!$A$2:$ZZ$2290, 681, MATCH($B$1, resultados!$A$1:$ZZ$1, 0))</f>
        <v/>
      </c>
      <c r="B687">
        <f>INDEX(resultados!$A$2:$ZZ$2290, 681, MATCH($B$2, resultados!$A$1:$ZZ$1, 0))</f>
        <v/>
      </c>
      <c r="C687">
        <f>INDEX(resultados!$A$2:$ZZ$2290, 681, MATCH($B$3, resultados!$A$1:$ZZ$1, 0))</f>
        <v/>
      </c>
    </row>
    <row r="688">
      <c r="A688">
        <f>INDEX(resultados!$A$2:$ZZ$2290, 682, MATCH($B$1, resultados!$A$1:$ZZ$1, 0))</f>
        <v/>
      </c>
      <c r="B688">
        <f>INDEX(resultados!$A$2:$ZZ$2290, 682, MATCH($B$2, resultados!$A$1:$ZZ$1, 0))</f>
        <v/>
      </c>
      <c r="C688">
        <f>INDEX(resultados!$A$2:$ZZ$2290, 682, MATCH($B$3, resultados!$A$1:$ZZ$1, 0))</f>
        <v/>
      </c>
    </row>
    <row r="689">
      <c r="A689">
        <f>INDEX(resultados!$A$2:$ZZ$2290, 683, MATCH($B$1, resultados!$A$1:$ZZ$1, 0))</f>
        <v/>
      </c>
      <c r="B689">
        <f>INDEX(resultados!$A$2:$ZZ$2290, 683, MATCH($B$2, resultados!$A$1:$ZZ$1, 0))</f>
        <v/>
      </c>
      <c r="C689">
        <f>INDEX(resultados!$A$2:$ZZ$2290, 683, MATCH($B$3, resultados!$A$1:$ZZ$1, 0))</f>
        <v/>
      </c>
    </row>
    <row r="690">
      <c r="A690">
        <f>INDEX(resultados!$A$2:$ZZ$2290, 684, MATCH($B$1, resultados!$A$1:$ZZ$1, 0))</f>
        <v/>
      </c>
      <c r="B690">
        <f>INDEX(resultados!$A$2:$ZZ$2290, 684, MATCH($B$2, resultados!$A$1:$ZZ$1, 0))</f>
        <v/>
      </c>
      <c r="C690">
        <f>INDEX(resultados!$A$2:$ZZ$2290, 684, MATCH($B$3, resultados!$A$1:$ZZ$1, 0))</f>
        <v/>
      </c>
    </row>
    <row r="691">
      <c r="A691">
        <f>INDEX(resultados!$A$2:$ZZ$2290, 685, MATCH($B$1, resultados!$A$1:$ZZ$1, 0))</f>
        <v/>
      </c>
      <c r="B691">
        <f>INDEX(resultados!$A$2:$ZZ$2290, 685, MATCH($B$2, resultados!$A$1:$ZZ$1, 0))</f>
        <v/>
      </c>
      <c r="C691">
        <f>INDEX(resultados!$A$2:$ZZ$2290, 685, MATCH($B$3, resultados!$A$1:$ZZ$1, 0))</f>
        <v/>
      </c>
    </row>
    <row r="692">
      <c r="A692">
        <f>INDEX(resultados!$A$2:$ZZ$2290, 686, MATCH($B$1, resultados!$A$1:$ZZ$1, 0))</f>
        <v/>
      </c>
      <c r="B692">
        <f>INDEX(resultados!$A$2:$ZZ$2290, 686, MATCH($B$2, resultados!$A$1:$ZZ$1, 0))</f>
        <v/>
      </c>
      <c r="C692">
        <f>INDEX(resultados!$A$2:$ZZ$2290, 686, MATCH($B$3, resultados!$A$1:$ZZ$1, 0))</f>
        <v/>
      </c>
    </row>
    <row r="693">
      <c r="A693">
        <f>INDEX(resultados!$A$2:$ZZ$2290, 687, MATCH($B$1, resultados!$A$1:$ZZ$1, 0))</f>
        <v/>
      </c>
      <c r="B693">
        <f>INDEX(resultados!$A$2:$ZZ$2290, 687, MATCH($B$2, resultados!$A$1:$ZZ$1, 0))</f>
        <v/>
      </c>
      <c r="C693">
        <f>INDEX(resultados!$A$2:$ZZ$2290, 687, MATCH($B$3, resultados!$A$1:$ZZ$1, 0))</f>
        <v/>
      </c>
    </row>
    <row r="694">
      <c r="A694">
        <f>INDEX(resultados!$A$2:$ZZ$2290, 688, MATCH($B$1, resultados!$A$1:$ZZ$1, 0))</f>
        <v/>
      </c>
      <c r="B694">
        <f>INDEX(resultados!$A$2:$ZZ$2290, 688, MATCH($B$2, resultados!$A$1:$ZZ$1, 0))</f>
        <v/>
      </c>
      <c r="C694">
        <f>INDEX(resultados!$A$2:$ZZ$2290, 688, MATCH($B$3, resultados!$A$1:$ZZ$1, 0))</f>
        <v/>
      </c>
    </row>
    <row r="695">
      <c r="A695">
        <f>INDEX(resultados!$A$2:$ZZ$2290, 689, MATCH($B$1, resultados!$A$1:$ZZ$1, 0))</f>
        <v/>
      </c>
      <c r="B695">
        <f>INDEX(resultados!$A$2:$ZZ$2290, 689, MATCH($B$2, resultados!$A$1:$ZZ$1, 0))</f>
        <v/>
      </c>
      <c r="C695">
        <f>INDEX(resultados!$A$2:$ZZ$2290, 689, MATCH($B$3, resultados!$A$1:$ZZ$1, 0))</f>
        <v/>
      </c>
    </row>
    <row r="696">
      <c r="A696">
        <f>INDEX(resultados!$A$2:$ZZ$2290, 690, MATCH($B$1, resultados!$A$1:$ZZ$1, 0))</f>
        <v/>
      </c>
      <c r="B696">
        <f>INDEX(resultados!$A$2:$ZZ$2290, 690, MATCH($B$2, resultados!$A$1:$ZZ$1, 0))</f>
        <v/>
      </c>
      <c r="C696">
        <f>INDEX(resultados!$A$2:$ZZ$2290, 690, MATCH($B$3, resultados!$A$1:$ZZ$1, 0))</f>
        <v/>
      </c>
    </row>
    <row r="697">
      <c r="A697">
        <f>INDEX(resultados!$A$2:$ZZ$2290, 691, MATCH($B$1, resultados!$A$1:$ZZ$1, 0))</f>
        <v/>
      </c>
      <c r="B697">
        <f>INDEX(resultados!$A$2:$ZZ$2290, 691, MATCH($B$2, resultados!$A$1:$ZZ$1, 0))</f>
        <v/>
      </c>
      <c r="C697">
        <f>INDEX(resultados!$A$2:$ZZ$2290, 691, MATCH($B$3, resultados!$A$1:$ZZ$1, 0))</f>
        <v/>
      </c>
    </row>
    <row r="698">
      <c r="A698">
        <f>INDEX(resultados!$A$2:$ZZ$2290, 692, MATCH($B$1, resultados!$A$1:$ZZ$1, 0))</f>
        <v/>
      </c>
      <c r="B698">
        <f>INDEX(resultados!$A$2:$ZZ$2290, 692, MATCH($B$2, resultados!$A$1:$ZZ$1, 0))</f>
        <v/>
      </c>
      <c r="C698">
        <f>INDEX(resultados!$A$2:$ZZ$2290, 692, MATCH($B$3, resultados!$A$1:$ZZ$1, 0))</f>
        <v/>
      </c>
    </row>
    <row r="699">
      <c r="A699">
        <f>INDEX(resultados!$A$2:$ZZ$2290, 693, MATCH($B$1, resultados!$A$1:$ZZ$1, 0))</f>
        <v/>
      </c>
      <c r="B699">
        <f>INDEX(resultados!$A$2:$ZZ$2290, 693, MATCH($B$2, resultados!$A$1:$ZZ$1, 0))</f>
        <v/>
      </c>
      <c r="C699">
        <f>INDEX(resultados!$A$2:$ZZ$2290, 693, MATCH($B$3, resultados!$A$1:$ZZ$1, 0))</f>
        <v/>
      </c>
    </row>
    <row r="700">
      <c r="A700">
        <f>INDEX(resultados!$A$2:$ZZ$2290, 694, MATCH($B$1, resultados!$A$1:$ZZ$1, 0))</f>
        <v/>
      </c>
      <c r="B700">
        <f>INDEX(resultados!$A$2:$ZZ$2290, 694, MATCH($B$2, resultados!$A$1:$ZZ$1, 0))</f>
        <v/>
      </c>
      <c r="C700">
        <f>INDEX(resultados!$A$2:$ZZ$2290, 694, MATCH($B$3, resultados!$A$1:$ZZ$1, 0))</f>
        <v/>
      </c>
    </row>
    <row r="701">
      <c r="A701">
        <f>INDEX(resultados!$A$2:$ZZ$2290, 695, MATCH($B$1, resultados!$A$1:$ZZ$1, 0))</f>
        <v/>
      </c>
      <c r="B701">
        <f>INDEX(resultados!$A$2:$ZZ$2290, 695, MATCH($B$2, resultados!$A$1:$ZZ$1, 0))</f>
        <v/>
      </c>
      <c r="C701">
        <f>INDEX(resultados!$A$2:$ZZ$2290, 695, MATCH($B$3, resultados!$A$1:$ZZ$1, 0))</f>
        <v/>
      </c>
    </row>
    <row r="702">
      <c r="A702">
        <f>INDEX(resultados!$A$2:$ZZ$2290, 696, MATCH($B$1, resultados!$A$1:$ZZ$1, 0))</f>
        <v/>
      </c>
      <c r="B702">
        <f>INDEX(resultados!$A$2:$ZZ$2290, 696, MATCH($B$2, resultados!$A$1:$ZZ$1, 0))</f>
        <v/>
      </c>
      <c r="C702">
        <f>INDEX(resultados!$A$2:$ZZ$2290, 696, MATCH($B$3, resultados!$A$1:$ZZ$1, 0))</f>
        <v/>
      </c>
    </row>
    <row r="703">
      <c r="A703">
        <f>INDEX(resultados!$A$2:$ZZ$2290, 697, MATCH($B$1, resultados!$A$1:$ZZ$1, 0))</f>
        <v/>
      </c>
      <c r="B703">
        <f>INDEX(resultados!$A$2:$ZZ$2290, 697, MATCH($B$2, resultados!$A$1:$ZZ$1, 0))</f>
        <v/>
      </c>
      <c r="C703">
        <f>INDEX(resultados!$A$2:$ZZ$2290, 697, MATCH($B$3, resultados!$A$1:$ZZ$1, 0))</f>
        <v/>
      </c>
    </row>
    <row r="704">
      <c r="A704">
        <f>INDEX(resultados!$A$2:$ZZ$2290, 698, MATCH($B$1, resultados!$A$1:$ZZ$1, 0))</f>
        <v/>
      </c>
      <c r="B704">
        <f>INDEX(resultados!$A$2:$ZZ$2290, 698, MATCH($B$2, resultados!$A$1:$ZZ$1, 0))</f>
        <v/>
      </c>
      <c r="C704">
        <f>INDEX(resultados!$A$2:$ZZ$2290, 698, MATCH($B$3, resultados!$A$1:$ZZ$1, 0))</f>
        <v/>
      </c>
    </row>
    <row r="705">
      <c r="A705">
        <f>INDEX(resultados!$A$2:$ZZ$2290, 699, MATCH($B$1, resultados!$A$1:$ZZ$1, 0))</f>
        <v/>
      </c>
      <c r="B705">
        <f>INDEX(resultados!$A$2:$ZZ$2290, 699, MATCH($B$2, resultados!$A$1:$ZZ$1, 0))</f>
        <v/>
      </c>
      <c r="C705">
        <f>INDEX(resultados!$A$2:$ZZ$2290, 699, MATCH($B$3, resultados!$A$1:$ZZ$1, 0))</f>
        <v/>
      </c>
    </row>
    <row r="706">
      <c r="A706">
        <f>INDEX(resultados!$A$2:$ZZ$2290, 700, MATCH($B$1, resultados!$A$1:$ZZ$1, 0))</f>
        <v/>
      </c>
      <c r="B706">
        <f>INDEX(resultados!$A$2:$ZZ$2290, 700, MATCH($B$2, resultados!$A$1:$ZZ$1, 0))</f>
        <v/>
      </c>
      <c r="C706">
        <f>INDEX(resultados!$A$2:$ZZ$2290, 700, MATCH($B$3, resultados!$A$1:$ZZ$1, 0))</f>
        <v/>
      </c>
    </row>
    <row r="707">
      <c r="A707">
        <f>INDEX(resultados!$A$2:$ZZ$2290, 701, MATCH($B$1, resultados!$A$1:$ZZ$1, 0))</f>
        <v/>
      </c>
      <c r="B707">
        <f>INDEX(resultados!$A$2:$ZZ$2290, 701, MATCH($B$2, resultados!$A$1:$ZZ$1, 0))</f>
        <v/>
      </c>
      <c r="C707">
        <f>INDEX(resultados!$A$2:$ZZ$2290, 701, MATCH($B$3, resultados!$A$1:$ZZ$1, 0))</f>
        <v/>
      </c>
    </row>
    <row r="708">
      <c r="A708">
        <f>INDEX(resultados!$A$2:$ZZ$2290, 702, MATCH($B$1, resultados!$A$1:$ZZ$1, 0))</f>
        <v/>
      </c>
      <c r="B708">
        <f>INDEX(resultados!$A$2:$ZZ$2290, 702, MATCH($B$2, resultados!$A$1:$ZZ$1, 0))</f>
        <v/>
      </c>
      <c r="C708">
        <f>INDEX(resultados!$A$2:$ZZ$2290, 702, MATCH($B$3, resultados!$A$1:$ZZ$1, 0))</f>
        <v/>
      </c>
    </row>
    <row r="709">
      <c r="A709">
        <f>INDEX(resultados!$A$2:$ZZ$2290, 703, MATCH($B$1, resultados!$A$1:$ZZ$1, 0))</f>
        <v/>
      </c>
      <c r="B709">
        <f>INDEX(resultados!$A$2:$ZZ$2290, 703, MATCH($B$2, resultados!$A$1:$ZZ$1, 0))</f>
        <v/>
      </c>
      <c r="C709">
        <f>INDEX(resultados!$A$2:$ZZ$2290, 703, MATCH($B$3, resultados!$A$1:$ZZ$1, 0))</f>
        <v/>
      </c>
    </row>
    <row r="710">
      <c r="A710">
        <f>INDEX(resultados!$A$2:$ZZ$2290, 704, MATCH($B$1, resultados!$A$1:$ZZ$1, 0))</f>
        <v/>
      </c>
      <c r="B710">
        <f>INDEX(resultados!$A$2:$ZZ$2290, 704, MATCH($B$2, resultados!$A$1:$ZZ$1, 0))</f>
        <v/>
      </c>
      <c r="C710">
        <f>INDEX(resultados!$A$2:$ZZ$2290, 704, MATCH($B$3, resultados!$A$1:$ZZ$1, 0))</f>
        <v/>
      </c>
    </row>
    <row r="711">
      <c r="A711">
        <f>INDEX(resultados!$A$2:$ZZ$2290, 705, MATCH($B$1, resultados!$A$1:$ZZ$1, 0))</f>
        <v/>
      </c>
      <c r="B711">
        <f>INDEX(resultados!$A$2:$ZZ$2290, 705, MATCH($B$2, resultados!$A$1:$ZZ$1, 0))</f>
        <v/>
      </c>
      <c r="C711">
        <f>INDEX(resultados!$A$2:$ZZ$2290, 705, MATCH($B$3, resultados!$A$1:$ZZ$1, 0))</f>
        <v/>
      </c>
    </row>
    <row r="712">
      <c r="A712">
        <f>INDEX(resultados!$A$2:$ZZ$2290, 706, MATCH($B$1, resultados!$A$1:$ZZ$1, 0))</f>
        <v/>
      </c>
      <c r="B712">
        <f>INDEX(resultados!$A$2:$ZZ$2290, 706, MATCH($B$2, resultados!$A$1:$ZZ$1, 0))</f>
        <v/>
      </c>
      <c r="C712">
        <f>INDEX(resultados!$A$2:$ZZ$2290, 706, MATCH($B$3, resultados!$A$1:$ZZ$1, 0))</f>
        <v/>
      </c>
    </row>
    <row r="713">
      <c r="A713">
        <f>INDEX(resultados!$A$2:$ZZ$2290, 707, MATCH($B$1, resultados!$A$1:$ZZ$1, 0))</f>
        <v/>
      </c>
      <c r="B713">
        <f>INDEX(resultados!$A$2:$ZZ$2290, 707, MATCH($B$2, resultados!$A$1:$ZZ$1, 0))</f>
        <v/>
      </c>
      <c r="C713">
        <f>INDEX(resultados!$A$2:$ZZ$2290, 707, MATCH($B$3, resultados!$A$1:$ZZ$1, 0))</f>
        <v/>
      </c>
    </row>
    <row r="714">
      <c r="A714">
        <f>INDEX(resultados!$A$2:$ZZ$2290, 708, MATCH($B$1, resultados!$A$1:$ZZ$1, 0))</f>
        <v/>
      </c>
      <c r="B714">
        <f>INDEX(resultados!$A$2:$ZZ$2290, 708, MATCH($B$2, resultados!$A$1:$ZZ$1, 0))</f>
        <v/>
      </c>
      <c r="C714">
        <f>INDEX(resultados!$A$2:$ZZ$2290, 708, MATCH($B$3, resultados!$A$1:$ZZ$1, 0))</f>
        <v/>
      </c>
    </row>
    <row r="715">
      <c r="A715">
        <f>INDEX(resultados!$A$2:$ZZ$2290, 709, MATCH($B$1, resultados!$A$1:$ZZ$1, 0))</f>
        <v/>
      </c>
      <c r="B715">
        <f>INDEX(resultados!$A$2:$ZZ$2290, 709, MATCH($B$2, resultados!$A$1:$ZZ$1, 0))</f>
        <v/>
      </c>
      <c r="C715">
        <f>INDEX(resultados!$A$2:$ZZ$2290, 709, MATCH($B$3, resultados!$A$1:$ZZ$1, 0))</f>
        <v/>
      </c>
    </row>
    <row r="716">
      <c r="A716">
        <f>INDEX(resultados!$A$2:$ZZ$2290, 710, MATCH($B$1, resultados!$A$1:$ZZ$1, 0))</f>
        <v/>
      </c>
      <c r="B716">
        <f>INDEX(resultados!$A$2:$ZZ$2290, 710, MATCH($B$2, resultados!$A$1:$ZZ$1, 0))</f>
        <v/>
      </c>
      <c r="C716">
        <f>INDEX(resultados!$A$2:$ZZ$2290, 710, MATCH($B$3, resultados!$A$1:$ZZ$1, 0))</f>
        <v/>
      </c>
    </row>
    <row r="717">
      <c r="A717">
        <f>INDEX(resultados!$A$2:$ZZ$2290, 711, MATCH($B$1, resultados!$A$1:$ZZ$1, 0))</f>
        <v/>
      </c>
      <c r="B717">
        <f>INDEX(resultados!$A$2:$ZZ$2290, 711, MATCH($B$2, resultados!$A$1:$ZZ$1, 0))</f>
        <v/>
      </c>
      <c r="C717">
        <f>INDEX(resultados!$A$2:$ZZ$2290, 711, MATCH($B$3, resultados!$A$1:$ZZ$1, 0))</f>
        <v/>
      </c>
    </row>
    <row r="718">
      <c r="A718">
        <f>INDEX(resultados!$A$2:$ZZ$2290, 712, MATCH($B$1, resultados!$A$1:$ZZ$1, 0))</f>
        <v/>
      </c>
      <c r="B718">
        <f>INDEX(resultados!$A$2:$ZZ$2290, 712, MATCH($B$2, resultados!$A$1:$ZZ$1, 0))</f>
        <v/>
      </c>
      <c r="C718">
        <f>INDEX(resultados!$A$2:$ZZ$2290, 712, MATCH($B$3, resultados!$A$1:$ZZ$1, 0))</f>
        <v/>
      </c>
    </row>
    <row r="719">
      <c r="A719">
        <f>INDEX(resultados!$A$2:$ZZ$2290, 713, MATCH($B$1, resultados!$A$1:$ZZ$1, 0))</f>
        <v/>
      </c>
      <c r="B719">
        <f>INDEX(resultados!$A$2:$ZZ$2290, 713, MATCH($B$2, resultados!$A$1:$ZZ$1, 0))</f>
        <v/>
      </c>
      <c r="C719">
        <f>INDEX(resultados!$A$2:$ZZ$2290, 713, MATCH($B$3, resultados!$A$1:$ZZ$1, 0))</f>
        <v/>
      </c>
    </row>
    <row r="720">
      <c r="A720">
        <f>INDEX(resultados!$A$2:$ZZ$2290, 714, MATCH($B$1, resultados!$A$1:$ZZ$1, 0))</f>
        <v/>
      </c>
      <c r="B720">
        <f>INDEX(resultados!$A$2:$ZZ$2290, 714, MATCH($B$2, resultados!$A$1:$ZZ$1, 0))</f>
        <v/>
      </c>
      <c r="C720">
        <f>INDEX(resultados!$A$2:$ZZ$2290, 714, MATCH($B$3, resultados!$A$1:$ZZ$1, 0))</f>
        <v/>
      </c>
    </row>
    <row r="721">
      <c r="A721">
        <f>INDEX(resultados!$A$2:$ZZ$2290, 715, MATCH($B$1, resultados!$A$1:$ZZ$1, 0))</f>
        <v/>
      </c>
      <c r="B721">
        <f>INDEX(resultados!$A$2:$ZZ$2290, 715, MATCH($B$2, resultados!$A$1:$ZZ$1, 0))</f>
        <v/>
      </c>
      <c r="C721">
        <f>INDEX(resultados!$A$2:$ZZ$2290, 715, MATCH($B$3, resultados!$A$1:$ZZ$1, 0))</f>
        <v/>
      </c>
    </row>
    <row r="722">
      <c r="A722">
        <f>INDEX(resultados!$A$2:$ZZ$2290, 716, MATCH($B$1, resultados!$A$1:$ZZ$1, 0))</f>
        <v/>
      </c>
      <c r="B722">
        <f>INDEX(resultados!$A$2:$ZZ$2290, 716, MATCH($B$2, resultados!$A$1:$ZZ$1, 0))</f>
        <v/>
      </c>
      <c r="C722">
        <f>INDEX(resultados!$A$2:$ZZ$2290, 716, MATCH($B$3, resultados!$A$1:$ZZ$1, 0))</f>
        <v/>
      </c>
    </row>
    <row r="723">
      <c r="A723">
        <f>INDEX(resultados!$A$2:$ZZ$2290, 717, MATCH($B$1, resultados!$A$1:$ZZ$1, 0))</f>
        <v/>
      </c>
      <c r="B723">
        <f>INDEX(resultados!$A$2:$ZZ$2290, 717, MATCH($B$2, resultados!$A$1:$ZZ$1, 0))</f>
        <v/>
      </c>
      <c r="C723">
        <f>INDEX(resultados!$A$2:$ZZ$2290, 717, MATCH($B$3, resultados!$A$1:$ZZ$1, 0))</f>
        <v/>
      </c>
    </row>
    <row r="724">
      <c r="A724">
        <f>INDEX(resultados!$A$2:$ZZ$2290, 718, MATCH($B$1, resultados!$A$1:$ZZ$1, 0))</f>
        <v/>
      </c>
      <c r="B724">
        <f>INDEX(resultados!$A$2:$ZZ$2290, 718, MATCH($B$2, resultados!$A$1:$ZZ$1, 0))</f>
        <v/>
      </c>
      <c r="C724">
        <f>INDEX(resultados!$A$2:$ZZ$2290, 718, MATCH($B$3, resultados!$A$1:$ZZ$1, 0))</f>
        <v/>
      </c>
    </row>
    <row r="725">
      <c r="A725">
        <f>INDEX(resultados!$A$2:$ZZ$2290, 719, MATCH($B$1, resultados!$A$1:$ZZ$1, 0))</f>
        <v/>
      </c>
      <c r="B725">
        <f>INDEX(resultados!$A$2:$ZZ$2290, 719, MATCH($B$2, resultados!$A$1:$ZZ$1, 0))</f>
        <v/>
      </c>
      <c r="C725">
        <f>INDEX(resultados!$A$2:$ZZ$2290, 719, MATCH($B$3, resultados!$A$1:$ZZ$1, 0))</f>
        <v/>
      </c>
    </row>
    <row r="726">
      <c r="A726">
        <f>INDEX(resultados!$A$2:$ZZ$2290, 720, MATCH($B$1, resultados!$A$1:$ZZ$1, 0))</f>
        <v/>
      </c>
      <c r="B726">
        <f>INDEX(resultados!$A$2:$ZZ$2290, 720, MATCH($B$2, resultados!$A$1:$ZZ$1, 0))</f>
        <v/>
      </c>
      <c r="C726">
        <f>INDEX(resultados!$A$2:$ZZ$2290, 720, MATCH($B$3, resultados!$A$1:$ZZ$1, 0))</f>
        <v/>
      </c>
    </row>
    <row r="727">
      <c r="A727">
        <f>INDEX(resultados!$A$2:$ZZ$2290, 721, MATCH($B$1, resultados!$A$1:$ZZ$1, 0))</f>
        <v/>
      </c>
      <c r="B727">
        <f>INDEX(resultados!$A$2:$ZZ$2290, 721, MATCH($B$2, resultados!$A$1:$ZZ$1, 0))</f>
        <v/>
      </c>
      <c r="C727">
        <f>INDEX(resultados!$A$2:$ZZ$2290, 721, MATCH($B$3, resultados!$A$1:$ZZ$1, 0))</f>
        <v/>
      </c>
    </row>
    <row r="728">
      <c r="A728">
        <f>INDEX(resultados!$A$2:$ZZ$2290, 722, MATCH($B$1, resultados!$A$1:$ZZ$1, 0))</f>
        <v/>
      </c>
      <c r="B728">
        <f>INDEX(resultados!$A$2:$ZZ$2290, 722, MATCH($B$2, resultados!$A$1:$ZZ$1, 0))</f>
        <v/>
      </c>
      <c r="C728">
        <f>INDEX(resultados!$A$2:$ZZ$2290, 722, MATCH($B$3, resultados!$A$1:$ZZ$1, 0))</f>
        <v/>
      </c>
    </row>
    <row r="729">
      <c r="A729">
        <f>INDEX(resultados!$A$2:$ZZ$2290, 723, MATCH($B$1, resultados!$A$1:$ZZ$1, 0))</f>
        <v/>
      </c>
      <c r="B729">
        <f>INDEX(resultados!$A$2:$ZZ$2290, 723, MATCH($B$2, resultados!$A$1:$ZZ$1, 0))</f>
        <v/>
      </c>
      <c r="C729">
        <f>INDEX(resultados!$A$2:$ZZ$2290, 723, MATCH($B$3, resultados!$A$1:$ZZ$1, 0))</f>
        <v/>
      </c>
    </row>
    <row r="730">
      <c r="A730">
        <f>INDEX(resultados!$A$2:$ZZ$2290, 724, MATCH($B$1, resultados!$A$1:$ZZ$1, 0))</f>
        <v/>
      </c>
      <c r="B730">
        <f>INDEX(resultados!$A$2:$ZZ$2290, 724, MATCH($B$2, resultados!$A$1:$ZZ$1, 0))</f>
        <v/>
      </c>
      <c r="C730">
        <f>INDEX(resultados!$A$2:$ZZ$2290, 724, MATCH($B$3, resultados!$A$1:$ZZ$1, 0))</f>
        <v/>
      </c>
    </row>
    <row r="731">
      <c r="A731">
        <f>INDEX(resultados!$A$2:$ZZ$2290, 725, MATCH($B$1, resultados!$A$1:$ZZ$1, 0))</f>
        <v/>
      </c>
      <c r="B731">
        <f>INDEX(resultados!$A$2:$ZZ$2290, 725, MATCH($B$2, resultados!$A$1:$ZZ$1, 0))</f>
        <v/>
      </c>
      <c r="C731">
        <f>INDEX(resultados!$A$2:$ZZ$2290, 725, MATCH($B$3, resultados!$A$1:$ZZ$1, 0))</f>
        <v/>
      </c>
    </row>
    <row r="732">
      <c r="A732">
        <f>INDEX(resultados!$A$2:$ZZ$2290, 726, MATCH($B$1, resultados!$A$1:$ZZ$1, 0))</f>
        <v/>
      </c>
      <c r="B732">
        <f>INDEX(resultados!$A$2:$ZZ$2290, 726, MATCH($B$2, resultados!$A$1:$ZZ$1, 0))</f>
        <v/>
      </c>
      <c r="C732">
        <f>INDEX(resultados!$A$2:$ZZ$2290, 726, MATCH($B$3, resultados!$A$1:$ZZ$1, 0))</f>
        <v/>
      </c>
    </row>
    <row r="733">
      <c r="A733">
        <f>INDEX(resultados!$A$2:$ZZ$2290, 727, MATCH($B$1, resultados!$A$1:$ZZ$1, 0))</f>
        <v/>
      </c>
      <c r="B733">
        <f>INDEX(resultados!$A$2:$ZZ$2290, 727, MATCH($B$2, resultados!$A$1:$ZZ$1, 0))</f>
        <v/>
      </c>
      <c r="C733">
        <f>INDEX(resultados!$A$2:$ZZ$2290, 727, MATCH($B$3, resultados!$A$1:$ZZ$1, 0))</f>
        <v/>
      </c>
    </row>
    <row r="734">
      <c r="A734">
        <f>INDEX(resultados!$A$2:$ZZ$2290, 728, MATCH($B$1, resultados!$A$1:$ZZ$1, 0))</f>
        <v/>
      </c>
      <c r="B734">
        <f>INDEX(resultados!$A$2:$ZZ$2290, 728, MATCH($B$2, resultados!$A$1:$ZZ$1, 0))</f>
        <v/>
      </c>
      <c r="C734">
        <f>INDEX(resultados!$A$2:$ZZ$2290, 728, MATCH($B$3, resultados!$A$1:$ZZ$1, 0))</f>
        <v/>
      </c>
    </row>
    <row r="735">
      <c r="A735">
        <f>INDEX(resultados!$A$2:$ZZ$2290, 729, MATCH($B$1, resultados!$A$1:$ZZ$1, 0))</f>
        <v/>
      </c>
      <c r="B735">
        <f>INDEX(resultados!$A$2:$ZZ$2290, 729, MATCH($B$2, resultados!$A$1:$ZZ$1, 0))</f>
        <v/>
      </c>
      <c r="C735">
        <f>INDEX(resultados!$A$2:$ZZ$2290, 729, MATCH($B$3, resultados!$A$1:$ZZ$1, 0))</f>
        <v/>
      </c>
    </row>
    <row r="736">
      <c r="A736">
        <f>INDEX(resultados!$A$2:$ZZ$2290, 730, MATCH($B$1, resultados!$A$1:$ZZ$1, 0))</f>
        <v/>
      </c>
      <c r="B736">
        <f>INDEX(resultados!$A$2:$ZZ$2290, 730, MATCH($B$2, resultados!$A$1:$ZZ$1, 0))</f>
        <v/>
      </c>
      <c r="C736">
        <f>INDEX(resultados!$A$2:$ZZ$2290, 730, MATCH($B$3, resultados!$A$1:$ZZ$1, 0))</f>
        <v/>
      </c>
    </row>
    <row r="737">
      <c r="A737">
        <f>INDEX(resultados!$A$2:$ZZ$2290, 731, MATCH($B$1, resultados!$A$1:$ZZ$1, 0))</f>
        <v/>
      </c>
      <c r="B737">
        <f>INDEX(resultados!$A$2:$ZZ$2290, 731, MATCH($B$2, resultados!$A$1:$ZZ$1, 0))</f>
        <v/>
      </c>
      <c r="C737">
        <f>INDEX(resultados!$A$2:$ZZ$2290, 731, MATCH($B$3, resultados!$A$1:$ZZ$1, 0))</f>
        <v/>
      </c>
    </row>
    <row r="738">
      <c r="A738">
        <f>INDEX(resultados!$A$2:$ZZ$2290, 732, MATCH($B$1, resultados!$A$1:$ZZ$1, 0))</f>
        <v/>
      </c>
      <c r="B738">
        <f>INDEX(resultados!$A$2:$ZZ$2290, 732, MATCH($B$2, resultados!$A$1:$ZZ$1, 0))</f>
        <v/>
      </c>
      <c r="C738">
        <f>INDEX(resultados!$A$2:$ZZ$2290, 732, MATCH($B$3, resultados!$A$1:$ZZ$1, 0))</f>
        <v/>
      </c>
    </row>
    <row r="739">
      <c r="A739">
        <f>INDEX(resultados!$A$2:$ZZ$2290, 733, MATCH($B$1, resultados!$A$1:$ZZ$1, 0))</f>
        <v/>
      </c>
      <c r="B739">
        <f>INDEX(resultados!$A$2:$ZZ$2290, 733, MATCH($B$2, resultados!$A$1:$ZZ$1, 0))</f>
        <v/>
      </c>
      <c r="C739">
        <f>INDEX(resultados!$A$2:$ZZ$2290, 733, MATCH($B$3, resultados!$A$1:$ZZ$1, 0))</f>
        <v/>
      </c>
    </row>
    <row r="740">
      <c r="A740">
        <f>INDEX(resultados!$A$2:$ZZ$2290, 734, MATCH($B$1, resultados!$A$1:$ZZ$1, 0))</f>
        <v/>
      </c>
      <c r="B740">
        <f>INDEX(resultados!$A$2:$ZZ$2290, 734, MATCH($B$2, resultados!$A$1:$ZZ$1, 0))</f>
        <v/>
      </c>
      <c r="C740">
        <f>INDEX(resultados!$A$2:$ZZ$2290, 734, MATCH($B$3, resultados!$A$1:$ZZ$1, 0))</f>
        <v/>
      </c>
    </row>
    <row r="741">
      <c r="A741">
        <f>INDEX(resultados!$A$2:$ZZ$2290, 735, MATCH($B$1, resultados!$A$1:$ZZ$1, 0))</f>
        <v/>
      </c>
      <c r="B741">
        <f>INDEX(resultados!$A$2:$ZZ$2290, 735, MATCH($B$2, resultados!$A$1:$ZZ$1, 0))</f>
        <v/>
      </c>
      <c r="C741">
        <f>INDEX(resultados!$A$2:$ZZ$2290, 735, MATCH($B$3, resultados!$A$1:$ZZ$1, 0))</f>
        <v/>
      </c>
    </row>
    <row r="742">
      <c r="A742">
        <f>INDEX(resultados!$A$2:$ZZ$2290, 736, MATCH($B$1, resultados!$A$1:$ZZ$1, 0))</f>
        <v/>
      </c>
      <c r="B742">
        <f>INDEX(resultados!$A$2:$ZZ$2290, 736, MATCH($B$2, resultados!$A$1:$ZZ$1, 0))</f>
        <v/>
      </c>
      <c r="C742">
        <f>INDEX(resultados!$A$2:$ZZ$2290, 736, MATCH($B$3, resultados!$A$1:$ZZ$1, 0))</f>
        <v/>
      </c>
    </row>
    <row r="743">
      <c r="A743">
        <f>INDEX(resultados!$A$2:$ZZ$2290, 737, MATCH($B$1, resultados!$A$1:$ZZ$1, 0))</f>
        <v/>
      </c>
      <c r="B743">
        <f>INDEX(resultados!$A$2:$ZZ$2290, 737, MATCH($B$2, resultados!$A$1:$ZZ$1, 0))</f>
        <v/>
      </c>
      <c r="C743">
        <f>INDEX(resultados!$A$2:$ZZ$2290, 737, MATCH($B$3, resultados!$A$1:$ZZ$1, 0))</f>
        <v/>
      </c>
    </row>
    <row r="744">
      <c r="A744">
        <f>INDEX(resultados!$A$2:$ZZ$2290, 738, MATCH($B$1, resultados!$A$1:$ZZ$1, 0))</f>
        <v/>
      </c>
      <c r="B744">
        <f>INDEX(resultados!$A$2:$ZZ$2290, 738, MATCH($B$2, resultados!$A$1:$ZZ$1, 0))</f>
        <v/>
      </c>
      <c r="C744">
        <f>INDEX(resultados!$A$2:$ZZ$2290, 738, MATCH($B$3, resultados!$A$1:$ZZ$1, 0))</f>
        <v/>
      </c>
    </row>
    <row r="745">
      <c r="A745">
        <f>INDEX(resultados!$A$2:$ZZ$2290, 739, MATCH($B$1, resultados!$A$1:$ZZ$1, 0))</f>
        <v/>
      </c>
      <c r="B745">
        <f>INDEX(resultados!$A$2:$ZZ$2290, 739, MATCH($B$2, resultados!$A$1:$ZZ$1, 0))</f>
        <v/>
      </c>
      <c r="C745">
        <f>INDEX(resultados!$A$2:$ZZ$2290, 739, MATCH($B$3, resultados!$A$1:$ZZ$1, 0))</f>
        <v/>
      </c>
    </row>
    <row r="746">
      <c r="A746">
        <f>INDEX(resultados!$A$2:$ZZ$2290, 740, MATCH($B$1, resultados!$A$1:$ZZ$1, 0))</f>
        <v/>
      </c>
      <c r="B746">
        <f>INDEX(resultados!$A$2:$ZZ$2290, 740, MATCH($B$2, resultados!$A$1:$ZZ$1, 0))</f>
        <v/>
      </c>
      <c r="C746">
        <f>INDEX(resultados!$A$2:$ZZ$2290, 740, MATCH($B$3, resultados!$A$1:$ZZ$1, 0))</f>
        <v/>
      </c>
    </row>
    <row r="747">
      <c r="A747">
        <f>INDEX(resultados!$A$2:$ZZ$2290, 741, MATCH($B$1, resultados!$A$1:$ZZ$1, 0))</f>
        <v/>
      </c>
      <c r="B747">
        <f>INDEX(resultados!$A$2:$ZZ$2290, 741, MATCH($B$2, resultados!$A$1:$ZZ$1, 0))</f>
        <v/>
      </c>
      <c r="C747">
        <f>INDEX(resultados!$A$2:$ZZ$2290, 741, MATCH($B$3, resultados!$A$1:$ZZ$1, 0))</f>
        <v/>
      </c>
    </row>
    <row r="748">
      <c r="A748">
        <f>INDEX(resultados!$A$2:$ZZ$2290, 742, MATCH($B$1, resultados!$A$1:$ZZ$1, 0))</f>
        <v/>
      </c>
      <c r="B748">
        <f>INDEX(resultados!$A$2:$ZZ$2290, 742, MATCH($B$2, resultados!$A$1:$ZZ$1, 0))</f>
        <v/>
      </c>
      <c r="C748">
        <f>INDEX(resultados!$A$2:$ZZ$2290, 742, MATCH($B$3, resultados!$A$1:$ZZ$1, 0))</f>
        <v/>
      </c>
    </row>
    <row r="749">
      <c r="A749">
        <f>INDEX(resultados!$A$2:$ZZ$2290, 743, MATCH($B$1, resultados!$A$1:$ZZ$1, 0))</f>
        <v/>
      </c>
      <c r="B749">
        <f>INDEX(resultados!$A$2:$ZZ$2290, 743, MATCH($B$2, resultados!$A$1:$ZZ$1, 0))</f>
        <v/>
      </c>
      <c r="C749">
        <f>INDEX(resultados!$A$2:$ZZ$2290, 743, MATCH($B$3, resultados!$A$1:$ZZ$1, 0))</f>
        <v/>
      </c>
    </row>
    <row r="750">
      <c r="A750">
        <f>INDEX(resultados!$A$2:$ZZ$2290, 744, MATCH($B$1, resultados!$A$1:$ZZ$1, 0))</f>
        <v/>
      </c>
      <c r="B750">
        <f>INDEX(resultados!$A$2:$ZZ$2290, 744, MATCH($B$2, resultados!$A$1:$ZZ$1, 0))</f>
        <v/>
      </c>
      <c r="C750">
        <f>INDEX(resultados!$A$2:$ZZ$2290, 744, MATCH($B$3, resultados!$A$1:$ZZ$1, 0))</f>
        <v/>
      </c>
    </row>
    <row r="751">
      <c r="A751">
        <f>INDEX(resultados!$A$2:$ZZ$2290, 745, MATCH($B$1, resultados!$A$1:$ZZ$1, 0))</f>
        <v/>
      </c>
      <c r="B751">
        <f>INDEX(resultados!$A$2:$ZZ$2290, 745, MATCH($B$2, resultados!$A$1:$ZZ$1, 0))</f>
        <v/>
      </c>
      <c r="C751">
        <f>INDEX(resultados!$A$2:$ZZ$2290, 745, MATCH($B$3, resultados!$A$1:$ZZ$1, 0))</f>
        <v/>
      </c>
    </row>
    <row r="752">
      <c r="A752">
        <f>INDEX(resultados!$A$2:$ZZ$2290, 746, MATCH($B$1, resultados!$A$1:$ZZ$1, 0))</f>
        <v/>
      </c>
      <c r="B752">
        <f>INDEX(resultados!$A$2:$ZZ$2290, 746, MATCH($B$2, resultados!$A$1:$ZZ$1, 0))</f>
        <v/>
      </c>
      <c r="C752">
        <f>INDEX(resultados!$A$2:$ZZ$2290, 746, MATCH($B$3, resultados!$A$1:$ZZ$1, 0))</f>
        <v/>
      </c>
    </row>
    <row r="753">
      <c r="A753">
        <f>INDEX(resultados!$A$2:$ZZ$2290, 747, MATCH($B$1, resultados!$A$1:$ZZ$1, 0))</f>
        <v/>
      </c>
      <c r="B753">
        <f>INDEX(resultados!$A$2:$ZZ$2290, 747, MATCH($B$2, resultados!$A$1:$ZZ$1, 0))</f>
        <v/>
      </c>
      <c r="C753">
        <f>INDEX(resultados!$A$2:$ZZ$2290, 747, MATCH($B$3, resultados!$A$1:$ZZ$1, 0))</f>
        <v/>
      </c>
    </row>
    <row r="754">
      <c r="A754">
        <f>INDEX(resultados!$A$2:$ZZ$2290, 748, MATCH($B$1, resultados!$A$1:$ZZ$1, 0))</f>
        <v/>
      </c>
      <c r="B754">
        <f>INDEX(resultados!$A$2:$ZZ$2290, 748, MATCH($B$2, resultados!$A$1:$ZZ$1, 0))</f>
        <v/>
      </c>
      <c r="C754">
        <f>INDEX(resultados!$A$2:$ZZ$2290, 748, MATCH($B$3, resultados!$A$1:$ZZ$1, 0))</f>
        <v/>
      </c>
    </row>
    <row r="755">
      <c r="A755">
        <f>INDEX(resultados!$A$2:$ZZ$2290, 749, MATCH($B$1, resultados!$A$1:$ZZ$1, 0))</f>
        <v/>
      </c>
      <c r="B755">
        <f>INDEX(resultados!$A$2:$ZZ$2290, 749, MATCH($B$2, resultados!$A$1:$ZZ$1, 0))</f>
        <v/>
      </c>
      <c r="C755">
        <f>INDEX(resultados!$A$2:$ZZ$2290, 749, MATCH($B$3, resultados!$A$1:$ZZ$1, 0))</f>
        <v/>
      </c>
    </row>
    <row r="756">
      <c r="A756">
        <f>INDEX(resultados!$A$2:$ZZ$2290, 750, MATCH($B$1, resultados!$A$1:$ZZ$1, 0))</f>
        <v/>
      </c>
      <c r="B756">
        <f>INDEX(resultados!$A$2:$ZZ$2290, 750, MATCH($B$2, resultados!$A$1:$ZZ$1, 0))</f>
        <v/>
      </c>
      <c r="C756">
        <f>INDEX(resultados!$A$2:$ZZ$2290, 750, MATCH($B$3, resultados!$A$1:$ZZ$1, 0))</f>
        <v/>
      </c>
    </row>
    <row r="757">
      <c r="A757">
        <f>INDEX(resultados!$A$2:$ZZ$2290, 751, MATCH($B$1, resultados!$A$1:$ZZ$1, 0))</f>
        <v/>
      </c>
      <c r="B757">
        <f>INDEX(resultados!$A$2:$ZZ$2290, 751, MATCH($B$2, resultados!$A$1:$ZZ$1, 0))</f>
        <v/>
      </c>
      <c r="C757">
        <f>INDEX(resultados!$A$2:$ZZ$2290, 751, MATCH($B$3, resultados!$A$1:$ZZ$1, 0))</f>
        <v/>
      </c>
    </row>
    <row r="758">
      <c r="A758">
        <f>INDEX(resultados!$A$2:$ZZ$2290, 752, MATCH($B$1, resultados!$A$1:$ZZ$1, 0))</f>
        <v/>
      </c>
      <c r="B758">
        <f>INDEX(resultados!$A$2:$ZZ$2290, 752, MATCH($B$2, resultados!$A$1:$ZZ$1, 0))</f>
        <v/>
      </c>
      <c r="C758">
        <f>INDEX(resultados!$A$2:$ZZ$2290, 752, MATCH($B$3, resultados!$A$1:$ZZ$1, 0))</f>
        <v/>
      </c>
    </row>
    <row r="759">
      <c r="A759">
        <f>INDEX(resultados!$A$2:$ZZ$2290, 753, MATCH($B$1, resultados!$A$1:$ZZ$1, 0))</f>
        <v/>
      </c>
      <c r="B759">
        <f>INDEX(resultados!$A$2:$ZZ$2290, 753, MATCH($B$2, resultados!$A$1:$ZZ$1, 0))</f>
        <v/>
      </c>
      <c r="C759">
        <f>INDEX(resultados!$A$2:$ZZ$2290, 753, MATCH($B$3, resultados!$A$1:$ZZ$1, 0))</f>
        <v/>
      </c>
    </row>
    <row r="760">
      <c r="A760">
        <f>INDEX(resultados!$A$2:$ZZ$2290, 754, MATCH($B$1, resultados!$A$1:$ZZ$1, 0))</f>
        <v/>
      </c>
      <c r="B760">
        <f>INDEX(resultados!$A$2:$ZZ$2290, 754, MATCH($B$2, resultados!$A$1:$ZZ$1, 0))</f>
        <v/>
      </c>
      <c r="C760">
        <f>INDEX(resultados!$A$2:$ZZ$2290, 754, MATCH($B$3, resultados!$A$1:$ZZ$1, 0))</f>
        <v/>
      </c>
    </row>
    <row r="761">
      <c r="A761">
        <f>INDEX(resultados!$A$2:$ZZ$2290, 755, MATCH($B$1, resultados!$A$1:$ZZ$1, 0))</f>
        <v/>
      </c>
      <c r="B761">
        <f>INDEX(resultados!$A$2:$ZZ$2290, 755, MATCH($B$2, resultados!$A$1:$ZZ$1, 0))</f>
        <v/>
      </c>
      <c r="C761">
        <f>INDEX(resultados!$A$2:$ZZ$2290, 755, MATCH($B$3, resultados!$A$1:$ZZ$1, 0))</f>
        <v/>
      </c>
    </row>
    <row r="762">
      <c r="A762">
        <f>INDEX(resultados!$A$2:$ZZ$2290, 756, MATCH($B$1, resultados!$A$1:$ZZ$1, 0))</f>
        <v/>
      </c>
      <c r="B762">
        <f>INDEX(resultados!$A$2:$ZZ$2290, 756, MATCH($B$2, resultados!$A$1:$ZZ$1, 0))</f>
        <v/>
      </c>
      <c r="C762">
        <f>INDEX(resultados!$A$2:$ZZ$2290, 756, MATCH($B$3, resultados!$A$1:$ZZ$1, 0))</f>
        <v/>
      </c>
    </row>
    <row r="763">
      <c r="A763">
        <f>INDEX(resultados!$A$2:$ZZ$2290, 757, MATCH($B$1, resultados!$A$1:$ZZ$1, 0))</f>
        <v/>
      </c>
      <c r="B763">
        <f>INDEX(resultados!$A$2:$ZZ$2290, 757, MATCH($B$2, resultados!$A$1:$ZZ$1, 0))</f>
        <v/>
      </c>
      <c r="C763">
        <f>INDEX(resultados!$A$2:$ZZ$2290, 757, MATCH($B$3, resultados!$A$1:$ZZ$1, 0))</f>
        <v/>
      </c>
    </row>
    <row r="764">
      <c r="A764">
        <f>INDEX(resultados!$A$2:$ZZ$2290, 758, MATCH($B$1, resultados!$A$1:$ZZ$1, 0))</f>
        <v/>
      </c>
      <c r="B764">
        <f>INDEX(resultados!$A$2:$ZZ$2290, 758, MATCH($B$2, resultados!$A$1:$ZZ$1, 0))</f>
        <v/>
      </c>
      <c r="C764">
        <f>INDEX(resultados!$A$2:$ZZ$2290, 758, MATCH($B$3, resultados!$A$1:$ZZ$1, 0))</f>
        <v/>
      </c>
    </row>
    <row r="765">
      <c r="A765">
        <f>INDEX(resultados!$A$2:$ZZ$2290, 759, MATCH($B$1, resultados!$A$1:$ZZ$1, 0))</f>
        <v/>
      </c>
      <c r="B765">
        <f>INDEX(resultados!$A$2:$ZZ$2290, 759, MATCH($B$2, resultados!$A$1:$ZZ$1, 0))</f>
        <v/>
      </c>
      <c r="C765">
        <f>INDEX(resultados!$A$2:$ZZ$2290, 759, MATCH($B$3, resultados!$A$1:$ZZ$1, 0))</f>
        <v/>
      </c>
    </row>
    <row r="766">
      <c r="A766">
        <f>INDEX(resultados!$A$2:$ZZ$2290, 760, MATCH($B$1, resultados!$A$1:$ZZ$1, 0))</f>
        <v/>
      </c>
      <c r="B766">
        <f>INDEX(resultados!$A$2:$ZZ$2290, 760, MATCH($B$2, resultados!$A$1:$ZZ$1, 0))</f>
        <v/>
      </c>
      <c r="C766">
        <f>INDEX(resultados!$A$2:$ZZ$2290, 760, MATCH($B$3, resultados!$A$1:$ZZ$1, 0))</f>
        <v/>
      </c>
    </row>
    <row r="767">
      <c r="A767">
        <f>INDEX(resultados!$A$2:$ZZ$2290, 761, MATCH($B$1, resultados!$A$1:$ZZ$1, 0))</f>
        <v/>
      </c>
      <c r="B767">
        <f>INDEX(resultados!$A$2:$ZZ$2290, 761, MATCH($B$2, resultados!$A$1:$ZZ$1, 0))</f>
        <v/>
      </c>
      <c r="C767">
        <f>INDEX(resultados!$A$2:$ZZ$2290, 761, MATCH($B$3, resultados!$A$1:$ZZ$1, 0))</f>
        <v/>
      </c>
    </row>
    <row r="768">
      <c r="A768">
        <f>INDEX(resultados!$A$2:$ZZ$2290, 762, MATCH($B$1, resultados!$A$1:$ZZ$1, 0))</f>
        <v/>
      </c>
      <c r="B768">
        <f>INDEX(resultados!$A$2:$ZZ$2290, 762, MATCH($B$2, resultados!$A$1:$ZZ$1, 0))</f>
        <v/>
      </c>
      <c r="C768">
        <f>INDEX(resultados!$A$2:$ZZ$2290, 762, MATCH($B$3, resultados!$A$1:$ZZ$1, 0))</f>
        <v/>
      </c>
    </row>
    <row r="769">
      <c r="A769">
        <f>INDEX(resultados!$A$2:$ZZ$2290, 763, MATCH($B$1, resultados!$A$1:$ZZ$1, 0))</f>
        <v/>
      </c>
      <c r="B769">
        <f>INDEX(resultados!$A$2:$ZZ$2290, 763, MATCH($B$2, resultados!$A$1:$ZZ$1, 0))</f>
        <v/>
      </c>
      <c r="C769">
        <f>INDEX(resultados!$A$2:$ZZ$2290, 763, MATCH($B$3, resultados!$A$1:$ZZ$1, 0))</f>
        <v/>
      </c>
    </row>
    <row r="770">
      <c r="A770">
        <f>INDEX(resultados!$A$2:$ZZ$2290, 764, MATCH($B$1, resultados!$A$1:$ZZ$1, 0))</f>
        <v/>
      </c>
      <c r="B770">
        <f>INDEX(resultados!$A$2:$ZZ$2290, 764, MATCH($B$2, resultados!$A$1:$ZZ$1, 0))</f>
        <v/>
      </c>
      <c r="C770">
        <f>INDEX(resultados!$A$2:$ZZ$2290, 764, MATCH($B$3, resultados!$A$1:$ZZ$1, 0))</f>
        <v/>
      </c>
    </row>
    <row r="771">
      <c r="A771">
        <f>INDEX(resultados!$A$2:$ZZ$2290, 765, MATCH($B$1, resultados!$A$1:$ZZ$1, 0))</f>
        <v/>
      </c>
      <c r="B771">
        <f>INDEX(resultados!$A$2:$ZZ$2290, 765, MATCH($B$2, resultados!$A$1:$ZZ$1, 0))</f>
        <v/>
      </c>
      <c r="C771">
        <f>INDEX(resultados!$A$2:$ZZ$2290, 765, MATCH($B$3, resultados!$A$1:$ZZ$1, 0))</f>
        <v/>
      </c>
    </row>
    <row r="772">
      <c r="A772">
        <f>INDEX(resultados!$A$2:$ZZ$2290, 766, MATCH($B$1, resultados!$A$1:$ZZ$1, 0))</f>
        <v/>
      </c>
      <c r="B772">
        <f>INDEX(resultados!$A$2:$ZZ$2290, 766, MATCH($B$2, resultados!$A$1:$ZZ$1, 0))</f>
        <v/>
      </c>
      <c r="C772">
        <f>INDEX(resultados!$A$2:$ZZ$2290, 766, MATCH($B$3, resultados!$A$1:$ZZ$1, 0))</f>
        <v/>
      </c>
    </row>
    <row r="773">
      <c r="A773">
        <f>INDEX(resultados!$A$2:$ZZ$2290, 767, MATCH($B$1, resultados!$A$1:$ZZ$1, 0))</f>
        <v/>
      </c>
      <c r="B773">
        <f>INDEX(resultados!$A$2:$ZZ$2290, 767, MATCH($B$2, resultados!$A$1:$ZZ$1, 0))</f>
        <v/>
      </c>
      <c r="C773">
        <f>INDEX(resultados!$A$2:$ZZ$2290, 767, MATCH($B$3, resultados!$A$1:$ZZ$1, 0))</f>
        <v/>
      </c>
    </row>
    <row r="774">
      <c r="A774">
        <f>INDEX(resultados!$A$2:$ZZ$2290, 768, MATCH($B$1, resultados!$A$1:$ZZ$1, 0))</f>
        <v/>
      </c>
      <c r="B774">
        <f>INDEX(resultados!$A$2:$ZZ$2290, 768, MATCH($B$2, resultados!$A$1:$ZZ$1, 0))</f>
        <v/>
      </c>
      <c r="C774">
        <f>INDEX(resultados!$A$2:$ZZ$2290, 768, MATCH($B$3, resultados!$A$1:$ZZ$1, 0))</f>
        <v/>
      </c>
    </row>
    <row r="775">
      <c r="A775">
        <f>INDEX(resultados!$A$2:$ZZ$2290, 769, MATCH($B$1, resultados!$A$1:$ZZ$1, 0))</f>
        <v/>
      </c>
      <c r="B775">
        <f>INDEX(resultados!$A$2:$ZZ$2290, 769, MATCH($B$2, resultados!$A$1:$ZZ$1, 0))</f>
        <v/>
      </c>
      <c r="C775">
        <f>INDEX(resultados!$A$2:$ZZ$2290, 769, MATCH($B$3, resultados!$A$1:$ZZ$1, 0))</f>
        <v/>
      </c>
    </row>
    <row r="776">
      <c r="A776">
        <f>INDEX(resultados!$A$2:$ZZ$2290, 770, MATCH($B$1, resultados!$A$1:$ZZ$1, 0))</f>
        <v/>
      </c>
      <c r="B776">
        <f>INDEX(resultados!$A$2:$ZZ$2290, 770, MATCH($B$2, resultados!$A$1:$ZZ$1, 0))</f>
        <v/>
      </c>
      <c r="C776">
        <f>INDEX(resultados!$A$2:$ZZ$2290, 770, MATCH($B$3, resultados!$A$1:$ZZ$1, 0))</f>
        <v/>
      </c>
    </row>
    <row r="777">
      <c r="A777">
        <f>INDEX(resultados!$A$2:$ZZ$2290, 771, MATCH($B$1, resultados!$A$1:$ZZ$1, 0))</f>
        <v/>
      </c>
      <c r="B777">
        <f>INDEX(resultados!$A$2:$ZZ$2290, 771, MATCH($B$2, resultados!$A$1:$ZZ$1, 0))</f>
        <v/>
      </c>
      <c r="C777">
        <f>INDEX(resultados!$A$2:$ZZ$2290, 771, MATCH($B$3, resultados!$A$1:$ZZ$1, 0))</f>
        <v/>
      </c>
    </row>
    <row r="778">
      <c r="A778">
        <f>INDEX(resultados!$A$2:$ZZ$2290, 772, MATCH($B$1, resultados!$A$1:$ZZ$1, 0))</f>
        <v/>
      </c>
      <c r="B778">
        <f>INDEX(resultados!$A$2:$ZZ$2290, 772, MATCH($B$2, resultados!$A$1:$ZZ$1, 0))</f>
        <v/>
      </c>
      <c r="C778">
        <f>INDEX(resultados!$A$2:$ZZ$2290, 772, MATCH($B$3, resultados!$A$1:$ZZ$1, 0))</f>
        <v/>
      </c>
    </row>
    <row r="779">
      <c r="A779">
        <f>INDEX(resultados!$A$2:$ZZ$2290, 773, MATCH($B$1, resultados!$A$1:$ZZ$1, 0))</f>
        <v/>
      </c>
      <c r="B779">
        <f>INDEX(resultados!$A$2:$ZZ$2290, 773, MATCH($B$2, resultados!$A$1:$ZZ$1, 0))</f>
        <v/>
      </c>
      <c r="C779">
        <f>INDEX(resultados!$A$2:$ZZ$2290, 773, MATCH($B$3, resultados!$A$1:$ZZ$1, 0))</f>
        <v/>
      </c>
    </row>
    <row r="780">
      <c r="A780">
        <f>INDEX(resultados!$A$2:$ZZ$2290, 774, MATCH($B$1, resultados!$A$1:$ZZ$1, 0))</f>
        <v/>
      </c>
      <c r="B780">
        <f>INDEX(resultados!$A$2:$ZZ$2290, 774, MATCH($B$2, resultados!$A$1:$ZZ$1, 0))</f>
        <v/>
      </c>
      <c r="C780">
        <f>INDEX(resultados!$A$2:$ZZ$2290, 774, MATCH($B$3, resultados!$A$1:$ZZ$1, 0))</f>
        <v/>
      </c>
    </row>
    <row r="781">
      <c r="A781">
        <f>INDEX(resultados!$A$2:$ZZ$2290, 775, MATCH($B$1, resultados!$A$1:$ZZ$1, 0))</f>
        <v/>
      </c>
      <c r="B781">
        <f>INDEX(resultados!$A$2:$ZZ$2290, 775, MATCH($B$2, resultados!$A$1:$ZZ$1, 0))</f>
        <v/>
      </c>
      <c r="C781">
        <f>INDEX(resultados!$A$2:$ZZ$2290, 775, MATCH($B$3, resultados!$A$1:$ZZ$1, 0))</f>
        <v/>
      </c>
    </row>
    <row r="782">
      <c r="A782">
        <f>INDEX(resultados!$A$2:$ZZ$2290, 776, MATCH($B$1, resultados!$A$1:$ZZ$1, 0))</f>
        <v/>
      </c>
      <c r="B782">
        <f>INDEX(resultados!$A$2:$ZZ$2290, 776, MATCH($B$2, resultados!$A$1:$ZZ$1, 0))</f>
        <v/>
      </c>
      <c r="C782">
        <f>INDEX(resultados!$A$2:$ZZ$2290, 776, MATCH($B$3, resultados!$A$1:$ZZ$1, 0))</f>
        <v/>
      </c>
    </row>
    <row r="783">
      <c r="A783">
        <f>INDEX(resultados!$A$2:$ZZ$2290, 777, MATCH($B$1, resultados!$A$1:$ZZ$1, 0))</f>
        <v/>
      </c>
      <c r="B783">
        <f>INDEX(resultados!$A$2:$ZZ$2290, 777, MATCH($B$2, resultados!$A$1:$ZZ$1, 0))</f>
        <v/>
      </c>
      <c r="C783">
        <f>INDEX(resultados!$A$2:$ZZ$2290, 777, MATCH($B$3, resultados!$A$1:$ZZ$1, 0))</f>
        <v/>
      </c>
    </row>
    <row r="784">
      <c r="A784">
        <f>INDEX(resultados!$A$2:$ZZ$2290, 778, MATCH($B$1, resultados!$A$1:$ZZ$1, 0))</f>
        <v/>
      </c>
      <c r="B784">
        <f>INDEX(resultados!$A$2:$ZZ$2290, 778, MATCH($B$2, resultados!$A$1:$ZZ$1, 0))</f>
        <v/>
      </c>
      <c r="C784">
        <f>INDEX(resultados!$A$2:$ZZ$2290, 778, MATCH($B$3, resultados!$A$1:$ZZ$1, 0))</f>
        <v/>
      </c>
    </row>
    <row r="785">
      <c r="A785">
        <f>INDEX(resultados!$A$2:$ZZ$2290, 779, MATCH($B$1, resultados!$A$1:$ZZ$1, 0))</f>
        <v/>
      </c>
      <c r="B785">
        <f>INDEX(resultados!$A$2:$ZZ$2290, 779, MATCH($B$2, resultados!$A$1:$ZZ$1, 0))</f>
        <v/>
      </c>
      <c r="C785">
        <f>INDEX(resultados!$A$2:$ZZ$2290, 779, MATCH($B$3, resultados!$A$1:$ZZ$1, 0))</f>
        <v/>
      </c>
    </row>
    <row r="786">
      <c r="A786">
        <f>INDEX(resultados!$A$2:$ZZ$2290, 780, MATCH($B$1, resultados!$A$1:$ZZ$1, 0))</f>
        <v/>
      </c>
      <c r="B786">
        <f>INDEX(resultados!$A$2:$ZZ$2290, 780, MATCH($B$2, resultados!$A$1:$ZZ$1, 0))</f>
        <v/>
      </c>
      <c r="C786">
        <f>INDEX(resultados!$A$2:$ZZ$2290, 780, MATCH($B$3, resultados!$A$1:$ZZ$1, 0))</f>
        <v/>
      </c>
    </row>
    <row r="787">
      <c r="A787">
        <f>INDEX(resultados!$A$2:$ZZ$2290, 781, MATCH($B$1, resultados!$A$1:$ZZ$1, 0))</f>
        <v/>
      </c>
      <c r="B787">
        <f>INDEX(resultados!$A$2:$ZZ$2290, 781, MATCH($B$2, resultados!$A$1:$ZZ$1, 0))</f>
        <v/>
      </c>
      <c r="C787">
        <f>INDEX(resultados!$A$2:$ZZ$2290, 781, MATCH($B$3, resultados!$A$1:$ZZ$1, 0))</f>
        <v/>
      </c>
    </row>
    <row r="788">
      <c r="A788">
        <f>INDEX(resultados!$A$2:$ZZ$2290, 782, MATCH($B$1, resultados!$A$1:$ZZ$1, 0))</f>
        <v/>
      </c>
      <c r="B788">
        <f>INDEX(resultados!$A$2:$ZZ$2290, 782, MATCH($B$2, resultados!$A$1:$ZZ$1, 0))</f>
        <v/>
      </c>
      <c r="C788">
        <f>INDEX(resultados!$A$2:$ZZ$2290, 782, MATCH($B$3, resultados!$A$1:$ZZ$1, 0))</f>
        <v/>
      </c>
    </row>
    <row r="789">
      <c r="A789">
        <f>INDEX(resultados!$A$2:$ZZ$2290, 783, MATCH($B$1, resultados!$A$1:$ZZ$1, 0))</f>
        <v/>
      </c>
      <c r="B789">
        <f>INDEX(resultados!$A$2:$ZZ$2290, 783, MATCH($B$2, resultados!$A$1:$ZZ$1, 0))</f>
        <v/>
      </c>
      <c r="C789">
        <f>INDEX(resultados!$A$2:$ZZ$2290, 783, MATCH($B$3, resultados!$A$1:$ZZ$1, 0))</f>
        <v/>
      </c>
    </row>
    <row r="790">
      <c r="A790">
        <f>INDEX(resultados!$A$2:$ZZ$2290, 784, MATCH($B$1, resultados!$A$1:$ZZ$1, 0))</f>
        <v/>
      </c>
      <c r="B790">
        <f>INDEX(resultados!$A$2:$ZZ$2290, 784, MATCH($B$2, resultados!$A$1:$ZZ$1, 0))</f>
        <v/>
      </c>
      <c r="C790">
        <f>INDEX(resultados!$A$2:$ZZ$2290, 784, MATCH($B$3, resultados!$A$1:$ZZ$1, 0))</f>
        <v/>
      </c>
    </row>
    <row r="791">
      <c r="A791">
        <f>INDEX(resultados!$A$2:$ZZ$2290, 785, MATCH($B$1, resultados!$A$1:$ZZ$1, 0))</f>
        <v/>
      </c>
      <c r="B791">
        <f>INDEX(resultados!$A$2:$ZZ$2290, 785, MATCH($B$2, resultados!$A$1:$ZZ$1, 0))</f>
        <v/>
      </c>
      <c r="C791">
        <f>INDEX(resultados!$A$2:$ZZ$2290, 785, MATCH($B$3, resultados!$A$1:$ZZ$1, 0))</f>
        <v/>
      </c>
    </row>
    <row r="792">
      <c r="A792">
        <f>INDEX(resultados!$A$2:$ZZ$2290, 786, MATCH($B$1, resultados!$A$1:$ZZ$1, 0))</f>
        <v/>
      </c>
      <c r="B792">
        <f>INDEX(resultados!$A$2:$ZZ$2290, 786, MATCH($B$2, resultados!$A$1:$ZZ$1, 0))</f>
        <v/>
      </c>
      <c r="C792">
        <f>INDEX(resultados!$A$2:$ZZ$2290, 786, MATCH($B$3, resultados!$A$1:$ZZ$1, 0))</f>
        <v/>
      </c>
    </row>
    <row r="793">
      <c r="A793">
        <f>INDEX(resultados!$A$2:$ZZ$2290, 787, MATCH($B$1, resultados!$A$1:$ZZ$1, 0))</f>
        <v/>
      </c>
      <c r="B793">
        <f>INDEX(resultados!$A$2:$ZZ$2290, 787, MATCH($B$2, resultados!$A$1:$ZZ$1, 0))</f>
        <v/>
      </c>
      <c r="C793">
        <f>INDEX(resultados!$A$2:$ZZ$2290, 787, MATCH($B$3, resultados!$A$1:$ZZ$1, 0))</f>
        <v/>
      </c>
    </row>
    <row r="794">
      <c r="A794">
        <f>INDEX(resultados!$A$2:$ZZ$2290, 788, MATCH($B$1, resultados!$A$1:$ZZ$1, 0))</f>
        <v/>
      </c>
      <c r="B794">
        <f>INDEX(resultados!$A$2:$ZZ$2290, 788, MATCH($B$2, resultados!$A$1:$ZZ$1, 0))</f>
        <v/>
      </c>
      <c r="C794">
        <f>INDEX(resultados!$A$2:$ZZ$2290, 788, MATCH($B$3, resultados!$A$1:$ZZ$1, 0))</f>
        <v/>
      </c>
    </row>
    <row r="795">
      <c r="A795">
        <f>INDEX(resultados!$A$2:$ZZ$2290, 789, MATCH($B$1, resultados!$A$1:$ZZ$1, 0))</f>
        <v/>
      </c>
      <c r="B795">
        <f>INDEX(resultados!$A$2:$ZZ$2290, 789, MATCH($B$2, resultados!$A$1:$ZZ$1, 0))</f>
        <v/>
      </c>
      <c r="C795">
        <f>INDEX(resultados!$A$2:$ZZ$2290, 789, MATCH($B$3, resultados!$A$1:$ZZ$1, 0))</f>
        <v/>
      </c>
    </row>
    <row r="796">
      <c r="A796">
        <f>INDEX(resultados!$A$2:$ZZ$2290, 790, MATCH($B$1, resultados!$A$1:$ZZ$1, 0))</f>
        <v/>
      </c>
      <c r="B796">
        <f>INDEX(resultados!$A$2:$ZZ$2290, 790, MATCH($B$2, resultados!$A$1:$ZZ$1, 0))</f>
        <v/>
      </c>
      <c r="C796">
        <f>INDEX(resultados!$A$2:$ZZ$2290, 790, MATCH($B$3, resultados!$A$1:$ZZ$1, 0))</f>
        <v/>
      </c>
    </row>
    <row r="797">
      <c r="A797">
        <f>INDEX(resultados!$A$2:$ZZ$2290, 791, MATCH($B$1, resultados!$A$1:$ZZ$1, 0))</f>
        <v/>
      </c>
      <c r="B797">
        <f>INDEX(resultados!$A$2:$ZZ$2290, 791, MATCH($B$2, resultados!$A$1:$ZZ$1, 0))</f>
        <v/>
      </c>
      <c r="C797">
        <f>INDEX(resultados!$A$2:$ZZ$2290, 791, MATCH($B$3, resultados!$A$1:$ZZ$1, 0))</f>
        <v/>
      </c>
    </row>
    <row r="798">
      <c r="A798">
        <f>INDEX(resultados!$A$2:$ZZ$2290, 792, MATCH($B$1, resultados!$A$1:$ZZ$1, 0))</f>
        <v/>
      </c>
      <c r="B798">
        <f>INDEX(resultados!$A$2:$ZZ$2290, 792, MATCH($B$2, resultados!$A$1:$ZZ$1, 0))</f>
        <v/>
      </c>
      <c r="C798">
        <f>INDEX(resultados!$A$2:$ZZ$2290, 792, MATCH($B$3, resultados!$A$1:$ZZ$1, 0))</f>
        <v/>
      </c>
    </row>
    <row r="799">
      <c r="A799">
        <f>INDEX(resultados!$A$2:$ZZ$2290, 793, MATCH($B$1, resultados!$A$1:$ZZ$1, 0))</f>
        <v/>
      </c>
      <c r="B799">
        <f>INDEX(resultados!$A$2:$ZZ$2290, 793, MATCH($B$2, resultados!$A$1:$ZZ$1, 0))</f>
        <v/>
      </c>
      <c r="C799">
        <f>INDEX(resultados!$A$2:$ZZ$2290, 793, MATCH($B$3, resultados!$A$1:$ZZ$1, 0))</f>
        <v/>
      </c>
    </row>
    <row r="800">
      <c r="A800">
        <f>INDEX(resultados!$A$2:$ZZ$2290, 794, MATCH($B$1, resultados!$A$1:$ZZ$1, 0))</f>
        <v/>
      </c>
      <c r="B800">
        <f>INDEX(resultados!$A$2:$ZZ$2290, 794, MATCH($B$2, resultados!$A$1:$ZZ$1, 0))</f>
        <v/>
      </c>
      <c r="C800">
        <f>INDEX(resultados!$A$2:$ZZ$2290, 794, MATCH($B$3, resultados!$A$1:$ZZ$1, 0))</f>
        <v/>
      </c>
    </row>
    <row r="801">
      <c r="A801">
        <f>INDEX(resultados!$A$2:$ZZ$2290, 795, MATCH($B$1, resultados!$A$1:$ZZ$1, 0))</f>
        <v/>
      </c>
      <c r="B801">
        <f>INDEX(resultados!$A$2:$ZZ$2290, 795, MATCH($B$2, resultados!$A$1:$ZZ$1, 0))</f>
        <v/>
      </c>
      <c r="C801">
        <f>INDEX(resultados!$A$2:$ZZ$2290, 795, MATCH($B$3, resultados!$A$1:$ZZ$1, 0))</f>
        <v/>
      </c>
    </row>
    <row r="802">
      <c r="A802">
        <f>INDEX(resultados!$A$2:$ZZ$2290, 796, MATCH($B$1, resultados!$A$1:$ZZ$1, 0))</f>
        <v/>
      </c>
      <c r="B802">
        <f>INDEX(resultados!$A$2:$ZZ$2290, 796, MATCH($B$2, resultados!$A$1:$ZZ$1, 0))</f>
        <v/>
      </c>
      <c r="C802">
        <f>INDEX(resultados!$A$2:$ZZ$2290, 796, MATCH($B$3, resultados!$A$1:$ZZ$1, 0))</f>
        <v/>
      </c>
    </row>
    <row r="803">
      <c r="A803">
        <f>INDEX(resultados!$A$2:$ZZ$2290, 797, MATCH($B$1, resultados!$A$1:$ZZ$1, 0))</f>
        <v/>
      </c>
      <c r="B803">
        <f>INDEX(resultados!$A$2:$ZZ$2290, 797, MATCH($B$2, resultados!$A$1:$ZZ$1, 0))</f>
        <v/>
      </c>
      <c r="C803">
        <f>INDEX(resultados!$A$2:$ZZ$2290, 797, MATCH($B$3, resultados!$A$1:$ZZ$1, 0))</f>
        <v/>
      </c>
    </row>
    <row r="804">
      <c r="A804">
        <f>INDEX(resultados!$A$2:$ZZ$2290, 798, MATCH($B$1, resultados!$A$1:$ZZ$1, 0))</f>
        <v/>
      </c>
      <c r="B804">
        <f>INDEX(resultados!$A$2:$ZZ$2290, 798, MATCH($B$2, resultados!$A$1:$ZZ$1, 0))</f>
        <v/>
      </c>
      <c r="C804">
        <f>INDEX(resultados!$A$2:$ZZ$2290, 798, MATCH($B$3, resultados!$A$1:$ZZ$1, 0))</f>
        <v/>
      </c>
    </row>
    <row r="805">
      <c r="A805">
        <f>INDEX(resultados!$A$2:$ZZ$2290, 799, MATCH($B$1, resultados!$A$1:$ZZ$1, 0))</f>
        <v/>
      </c>
      <c r="B805">
        <f>INDEX(resultados!$A$2:$ZZ$2290, 799, MATCH($B$2, resultados!$A$1:$ZZ$1, 0))</f>
        <v/>
      </c>
      <c r="C805">
        <f>INDEX(resultados!$A$2:$ZZ$2290, 799, MATCH($B$3, resultados!$A$1:$ZZ$1, 0))</f>
        <v/>
      </c>
    </row>
    <row r="806">
      <c r="A806">
        <f>INDEX(resultados!$A$2:$ZZ$2290, 800, MATCH($B$1, resultados!$A$1:$ZZ$1, 0))</f>
        <v/>
      </c>
      <c r="B806">
        <f>INDEX(resultados!$A$2:$ZZ$2290, 800, MATCH($B$2, resultados!$A$1:$ZZ$1, 0))</f>
        <v/>
      </c>
      <c r="C806">
        <f>INDEX(resultados!$A$2:$ZZ$2290, 800, MATCH($B$3, resultados!$A$1:$ZZ$1, 0))</f>
        <v/>
      </c>
    </row>
    <row r="807">
      <c r="A807">
        <f>INDEX(resultados!$A$2:$ZZ$2290, 801, MATCH($B$1, resultados!$A$1:$ZZ$1, 0))</f>
        <v/>
      </c>
      <c r="B807">
        <f>INDEX(resultados!$A$2:$ZZ$2290, 801, MATCH($B$2, resultados!$A$1:$ZZ$1, 0))</f>
        <v/>
      </c>
      <c r="C807">
        <f>INDEX(resultados!$A$2:$ZZ$2290, 801, MATCH($B$3, resultados!$A$1:$ZZ$1, 0))</f>
        <v/>
      </c>
    </row>
    <row r="808">
      <c r="A808">
        <f>INDEX(resultados!$A$2:$ZZ$2290, 802, MATCH($B$1, resultados!$A$1:$ZZ$1, 0))</f>
        <v/>
      </c>
      <c r="B808">
        <f>INDEX(resultados!$A$2:$ZZ$2290, 802, MATCH($B$2, resultados!$A$1:$ZZ$1, 0))</f>
        <v/>
      </c>
      <c r="C808">
        <f>INDEX(resultados!$A$2:$ZZ$2290, 802, MATCH($B$3, resultados!$A$1:$ZZ$1, 0))</f>
        <v/>
      </c>
    </row>
    <row r="809">
      <c r="A809">
        <f>INDEX(resultados!$A$2:$ZZ$2290, 803, MATCH($B$1, resultados!$A$1:$ZZ$1, 0))</f>
        <v/>
      </c>
      <c r="B809">
        <f>INDEX(resultados!$A$2:$ZZ$2290, 803, MATCH($B$2, resultados!$A$1:$ZZ$1, 0))</f>
        <v/>
      </c>
      <c r="C809">
        <f>INDEX(resultados!$A$2:$ZZ$2290, 803, MATCH($B$3, resultados!$A$1:$ZZ$1, 0))</f>
        <v/>
      </c>
    </row>
    <row r="810">
      <c r="A810">
        <f>INDEX(resultados!$A$2:$ZZ$2290, 804, MATCH($B$1, resultados!$A$1:$ZZ$1, 0))</f>
        <v/>
      </c>
      <c r="B810">
        <f>INDEX(resultados!$A$2:$ZZ$2290, 804, MATCH($B$2, resultados!$A$1:$ZZ$1, 0))</f>
        <v/>
      </c>
      <c r="C810">
        <f>INDEX(resultados!$A$2:$ZZ$2290, 804, MATCH($B$3, resultados!$A$1:$ZZ$1, 0))</f>
        <v/>
      </c>
    </row>
    <row r="811">
      <c r="A811">
        <f>INDEX(resultados!$A$2:$ZZ$2290, 805, MATCH($B$1, resultados!$A$1:$ZZ$1, 0))</f>
        <v/>
      </c>
      <c r="B811">
        <f>INDEX(resultados!$A$2:$ZZ$2290, 805, MATCH($B$2, resultados!$A$1:$ZZ$1, 0))</f>
        <v/>
      </c>
      <c r="C811">
        <f>INDEX(resultados!$A$2:$ZZ$2290, 805, MATCH($B$3, resultados!$A$1:$ZZ$1, 0))</f>
        <v/>
      </c>
    </row>
    <row r="812">
      <c r="A812">
        <f>INDEX(resultados!$A$2:$ZZ$2290, 806, MATCH($B$1, resultados!$A$1:$ZZ$1, 0))</f>
        <v/>
      </c>
      <c r="B812">
        <f>INDEX(resultados!$A$2:$ZZ$2290, 806, MATCH($B$2, resultados!$A$1:$ZZ$1, 0))</f>
        <v/>
      </c>
      <c r="C812">
        <f>INDEX(resultados!$A$2:$ZZ$2290, 806, MATCH($B$3, resultados!$A$1:$ZZ$1, 0))</f>
        <v/>
      </c>
    </row>
    <row r="813">
      <c r="A813">
        <f>INDEX(resultados!$A$2:$ZZ$2290, 807, MATCH($B$1, resultados!$A$1:$ZZ$1, 0))</f>
        <v/>
      </c>
      <c r="B813">
        <f>INDEX(resultados!$A$2:$ZZ$2290, 807, MATCH($B$2, resultados!$A$1:$ZZ$1, 0))</f>
        <v/>
      </c>
      <c r="C813">
        <f>INDEX(resultados!$A$2:$ZZ$2290, 807, MATCH($B$3, resultados!$A$1:$ZZ$1, 0))</f>
        <v/>
      </c>
    </row>
    <row r="814">
      <c r="A814">
        <f>INDEX(resultados!$A$2:$ZZ$2290, 808, MATCH($B$1, resultados!$A$1:$ZZ$1, 0))</f>
        <v/>
      </c>
      <c r="B814">
        <f>INDEX(resultados!$A$2:$ZZ$2290, 808, MATCH($B$2, resultados!$A$1:$ZZ$1, 0))</f>
        <v/>
      </c>
      <c r="C814">
        <f>INDEX(resultados!$A$2:$ZZ$2290, 808, MATCH($B$3, resultados!$A$1:$ZZ$1, 0))</f>
        <v/>
      </c>
    </row>
    <row r="815">
      <c r="A815">
        <f>INDEX(resultados!$A$2:$ZZ$2290, 809, MATCH($B$1, resultados!$A$1:$ZZ$1, 0))</f>
        <v/>
      </c>
      <c r="B815">
        <f>INDEX(resultados!$A$2:$ZZ$2290, 809, MATCH($B$2, resultados!$A$1:$ZZ$1, 0))</f>
        <v/>
      </c>
      <c r="C815">
        <f>INDEX(resultados!$A$2:$ZZ$2290, 809, MATCH($B$3, resultados!$A$1:$ZZ$1, 0))</f>
        <v/>
      </c>
    </row>
    <row r="816">
      <c r="A816">
        <f>INDEX(resultados!$A$2:$ZZ$2290, 810, MATCH($B$1, resultados!$A$1:$ZZ$1, 0))</f>
        <v/>
      </c>
      <c r="B816">
        <f>INDEX(resultados!$A$2:$ZZ$2290, 810, MATCH($B$2, resultados!$A$1:$ZZ$1, 0))</f>
        <v/>
      </c>
      <c r="C816">
        <f>INDEX(resultados!$A$2:$ZZ$2290, 810, MATCH($B$3, resultados!$A$1:$ZZ$1, 0))</f>
        <v/>
      </c>
    </row>
    <row r="817">
      <c r="A817">
        <f>INDEX(resultados!$A$2:$ZZ$2290, 811, MATCH($B$1, resultados!$A$1:$ZZ$1, 0))</f>
        <v/>
      </c>
      <c r="B817">
        <f>INDEX(resultados!$A$2:$ZZ$2290, 811, MATCH($B$2, resultados!$A$1:$ZZ$1, 0))</f>
        <v/>
      </c>
      <c r="C817">
        <f>INDEX(resultados!$A$2:$ZZ$2290, 811, MATCH($B$3, resultados!$A$1:$ZZ$1, 0))</f>
        <v/>
      </c>
    </row>
    <row r="818">
      <c r="A818">
        <f>INDEX(resultados!$A$2:$ZZ$2290, 812, MATCH($B$1, resultados!$A$1:$ZZ$1, 0))</f>
        <v/>
      </c>
      <c r="B818">
        <f>INDEX(resultados!$A$2:$ZZ$2290, 812, MATCH($B$2, resultados!$A$1:$ZZ$1, 0))</f>
        <v/>
      </c>
      <c r="C818">
        <f>INDEX(resultados!$A$2:$ZZ$2290, 812, MATCH($B$3, resultados!$A$1:$ZZ$1, 0))</f>
        <v/>
      </c>
    </row>
    <row r="819">
      <c r="A819">
        <f>INDEX(resultados!$A$2:$ZZ$2290, 813, MATCH($B$1, resultados!$A$1:$ZZ$1, 0))</f>
        <v/>
      </c>
      <c r="B819">
        <f>INDEX(resultados!$A$2:$ZZ$2290, 813, MATCH($B$2, resultados!$A$1:$ZZ$1, 0))</f>
        <v/>
      </c>
      <c r="C819">
        <f>INDEX(resultados!$A$2:$ZZ$2290, 813, MATCH($B$3, resultados!$A$1:$ZZ$1, 0))</f>
        <v/>
      </c>
    </row>
    <row r="820">
      <c r="A820">
        <f>INDEX(resultados!$A$2:$ZZ$2290, 814, MATCH($B$1, resultados!$A$1:$ZZ$1, 0))</f>
        <v/>
      </c>
      <c r="B820">
        <f>INDEX(resultados!$A$2:$ZZ$2290, 814, MATCH($B$2, resultados!$A$1:$ZZ$1, 0))</f>
        <v/>
      </c>
      <c r="C820">
        <f>INDEX(resultados!$A$2:$ZZ$2290, 814, MATCH($B$3, resultados!$A$1:$ZZ$1, 0))</f>
        <v/>
      </c>
    </row>
    <row r="821">
      <c r="A821">
        <f>INDEX(resultados!$A$2:$ZZ$2290, 815, MATCH($B$1, resultados!$A$1:$ZZ$1, 0))</f>
        <v/>
      </c>
      <c r="B821">
        <f>INDEX(resultados!$A$2:$ZZ$2290, 815, MATCH($B$2, resultados!$A$1:$ZZ$1, 0))</f>
        <v/>
      </c>
      <c r="C821">
        <f>INDEX(resultados!$A$2:$ZZ$2290, 815, MATCH($B$3, resultados!$A$1:$ZZ$1, 0))</f>
        <v/>
      </c>
    </row>
    <row r="822">
      <c r="A822">
        <f>INDEX(resultados!$A$2:$ZZ$2290, 816, MATCH($B$1, resultados!$A$1:$ZZ$1, 0))</f>
        <v/>
      </c>
      <c r="B822">
        <f>INDEX(resultados!$A$2:$ZZ$2290, 816, MATCH($B$2, resultados!$A$1:$ZZ$1, 0))</f>
        <v/>
      </c>
      <c r="C822">
        <f>INDEX(resultados!$A$2:$ZZ$2290, 816, MATCH($B$3, resultados!$A$1:$ZZ$1, 0))</f>
        <v/>
      </c>
    </row>
    <row r="823">
      <c r="A823">
        <f>INDEX(resultados!$A$2:$ZZ$2290, 817, MATCH($B$1, resultados!$A$1:$ZZ$1, 0))</f>
        <v/>
      </c>
      <c r="B823">
        <f>INDEX(resultados!$A$2:$ZZ$2290, 817, MATCH($B$2, resultados!$A$1:$ZZ$1, 0))</f>
        <v/>
      </c>
      <c r="C823">
        <f>INDEX(resultados!$A$2:$ZZ$2290, 817, MATCH($B$3, resultados!$A$1:$ZZ$1, 0))</f>
        <v/>
      </c>
    </row>
    <row r="824">
      <c r="A824">
        <f>INDEX(resultados!$A$2:$ZZ$2290, 818, MATCH($B$1, resultados!$A$1:$ZZ$1, 0))</f>
        <v/>
      </c>
      <c r="B824">
        <f>INDEX(resultados!$A$2:$ZZ$2290, 818, MATCH($B$2, resultados!$A$1:$ZZ$1, 0))</f>
        <v/>
      </c>
      <c r="C824">
        <f>INDEX(resultados!$A$2:$ZZ$2290, 818, MATCH($B$3, resultados!$A$1:$ZZ$1, 0))</f>
        <v/>
      </c>
    </row>
    <row r="825">
      <c r="A825">
        <f>INDEX(resultados!$A$2:$ZZ$2290, 819, MATCH($B$1, resultados!$A$1:$ZZ$1, 0))</f>
        <v/>
      </c>
      <c r="B825">
        <f>INDEX(resultados!$A$2:$ZZ$2290, 819, MATCH($B$2, resultados!$A$1:$ZZ$1, 0))</f>
        <v/>
      </c>
      <c r="C825">
        <f>INDEX(resultados!$A$2:$ZZ$2290, 819, MATCH($B$3, resultados!$A$1:$ZZ$1, 0))</f>
        <v/>
      </c>
    </row>
    <row r="826">
      <c r="A826">
        <f>INDEX(resultados!$A$2:$ZZ$2290, 820, MATCH($B$1, resultados!$A$1:$ZZ$1, 0))</f>
        <v/>
      </c>
      <c r="B826">
        <f>INDEX(resultados!$A$2:$ZZ$2290, 820, MATCH($B$2, resultados!$A$1:$ZZ$1, 0))</f>
        <v/>
      </c>
      <c r="C826">
        <f>INDEX(resultados!$A$2:$ZZ$2290, 820, MATCH($B$3, resultados!$A$1:$ZZ$1, 0))</f>
        <v/>
      </c>
    </row>
    <row r="827">
      <c r="A827">
        <f>INDEX(resultados!$A$2:$ZZ$2290, 821, MATCH($B$1, resultados!$A$1:$ZZ$1, 0))</f>
        <v/>
      </c>
      <c r="B827">
        <f>INDEX(resultados!$A$2:$ZZ$2290, 821, MATCH($B$2, resultados!$A$1:$ZZ$1, 0))</f>
        <v/>
      </c>
      <c r="C827">
        <f>INDEX(resultados!$A$2:$ZZ$2290, 821, MATCH($B$3, resultados!$A$1:$ZZ$1, 0))</f>
        <v/>
      </c>
    </row>
    <row r="828">
      <c r="A828">
        <f>INDEX(resultados!$A$2:$ZZ$2290, 822, MATCH($B$1, resultados!$A$1:$ZZ$1, 0))</f>
        <v/>
      </c>
      <c r="B828">
        <f>INDEX(resultados!$A$2:$ZZ$2290, 822, MATCH($B$2, resultados!$A$1:$ZZ$1, 0))</f>
        <v/>
      </c>
      <c r="C828">
        <f>INDEX(resultados!$A$2:$ZZ$2290, 822, MATCH($B$3, resultados!$A$1:$ZZ$1, 0))</f>
        <v/>
      </c>
    </row>
    <row r="829">
      <c r="A829">
        <f>INDEX(resultados!$A$2:$ZZ$2290, 823, MATCH($B$1, resultados!$A$1:$ZZ$1, 0))</f>
        <v/>
      </c>
      <c r="B829">
        <f>INDEX(resultados!$A$2:$ZZ$2290, 823, MATCH($B$2, resultados!$A$1:$ZZ$1, 0))</f>
        <v/>
      </c>
      <c r="C829">
        <f>INDEX(resultados!$A$2:$ZZ$2290, 823, MATCH($B$3, resultados!$A$1:$ZZ$1, 0))</f>
        <v/>
      </c>
    </row>
    <row r="830">
      <c r="A830">
        <f>INDEX(resultados!$A$2:$ZZ$2290, 824, MATCH($B$1, resultados!$A$1:$ZZ$1, 0))</f>
        <v/>
      </c>
      <c r="B830">
        <f>INDEX(resultados!$A$2:$ZZ$2290, 824, MATCH($B$2, resultados!$A$1:$ZZ$1, 0))</f>
        <v/>
      </c>
      <c r="C830">
        <f>INDEX(resultados!$A$2:$ZZ$2290, 824, MATCH($B$3, resultados!$A$1:$ZZ$1, 0))</f>
        <v/>
      </c>
    </row>
    <row r="831">
      <c r="A831">
        <f>INDEX(resultados!$A$2:$ZZ$2290, 825, MATCH($B$1, resultados!$A$1:$ZZ$1, 0))</f>
        <v/>
      </c>
      <c r="B831">
        <f>INDEX(resultados!$A$2:$ZZ$2290, 825, MATCH($B$2, resultados!$A$1:$ZZ$1, 0))</f>
        <v/>
      </c>
      <c r="C831">
        <f>INDEX(resultados!$A$2:$ZZ$2290, 825, MATCH($B$3, resultados!$A$1:$ZZ$1, 0))</f>
        <v/>
      </c>
    </row>
    <row r="832">
      <c r="A832">
        <f>INDEX(resultados!$A$2:$ZZ$2290, 826, MATCH($B$1, resultados!$A$1:$ZZ$1, 0))</f>
        <v/>
      </c>
      <c r="B832">
        <f>INDEX(resultados!$A$2:$ZZ$2290, 826, MATCH($B$2, resultados!$A$1:$ZZ$1, 0))</f>
        <v/>
      </c>
      <c r="C832">
        <f>INDEX(resultados!$A$2:$ZZ$2290, 826, MATCH($B$3, resultados!$A$1:$ZZ$1, 0))</f>
        <v/>
      </c>
    </row>
    <row r="833">
      <c r="A833">
        <f>INDEX(resultados!$A$2:$ZZ$2290, 827, MATCH($B$1, resultados!$A$1:$ZZ$1, 0))</f>
        <v/>
      </c>
      <c r="B833">
        <f>INDEX(resultados!$A$2:$ZZ$2290, 827, MATCH($B$2, resultados!$A$1:$ZZ$1, 0))</f>
        <v/>
      </c>
      <c r="C833">
        <f>INDEX(resultados!$A$2:$ZZ$2290, 827, MATCH($B$3, resultados!$A$1:$ZZ$1, 0))</f>
        <v/>
      </c>
    </row>
    <row r="834">
      <c r="A834">
        <f>INDEX(resultados!$A$2:$ZZ$2290, 828, MATCH($B$1, resultados!$A$1:$ZZ$1, 0))</f>
        <v/>
      </c>
      <c r="B834">
        <f>INDEX(resultados!$A$2:$ZZ$2290, 828, MATCH($B$2, resultados!$A$1:$ZZ$1, 0))</f>
        <v/>
      </c>
      <c r="C834">
        <f>INDEX(resultados!$A$2:$ZZ$2290, 828, MATCH($B$3, resultados!$A$1:$ZZ$1, 0))</f>
        <v/>
      </c>
    </row>
    <row r="835">
      <c r="A835">
        <f>INDEX(resultados!$A$2:$ZZ$2290, 829, MATCH($B$1, resultados!$A$1:$ZZ$1, 0))</f>
        <v/>
      </c>
      <c r="B835">
        <f>INDEX(resultados!$A$2:$ZZ$2290, 829, MATCH($B$2, resultados!$A$1:$ZZ$1, 0))</f>
        <v/>
      </c>
      <c r="C835">
        <f>INDEX(resultados!$A$2:$ZZ$2290, 829, MATCH($B$3, resultados!$A$1:$ZZ$1, 0))</f>
        <v/>
      </c>
    </row>
    <row r="836">
      <c r="A836">
        <f>INDEX(resultados!$A$2:$ZZ$2290, 830, MATCH($B$1, resultados!$A$1:$ZZ$1, 0))</f>
        <v/>
      </c>
      <c r="B836">
        <f>INDEX(resultados!$A$2:$ZZ$2290, 830, MATCH($B$2, resultados!$A$1:$ZZ$1, 0))</f>
        <v/>
      </c>
      <c r="C836">
        <f>INDEX(resultados!$A$2:$ZZ$2290, 830, MATCH($B$3, resultados!$A$1:$ZZ$1, 0))</f>
        <v/>
      </c>
    </row>
    <row r="837">
      <c r="A837">
        <f>INDEX(resultados!$A$2:$ZZ$2290, 831, MATCH($B$1, resultados!$A$1:$ZZ$1, 0))</f>
        <v/>
      </c>
      <c r="B837">
        <f>INDEX(resultados!$A$2:$ZZ$2290, 831, MATCH($B$2, resultados!$A$1:$ZZ$1, 0))</f>
        <v/>
      </c>
      <c r="C837">
        <f>INDEX(resultados!$A$2:$ZZ$2290, 831, MATCH($B$3, resultados!$A$1:$ZZ$1, 0))</f>
        <v/>
      </c>
    </row>
    <row r="838">
      <c r="A838">
        <f>INDEX(resultados!$A$2:$ZZ$2290, 832, MATCH($B$1, resultados!$A$1:$ZZ$1, 0))</f>
        <v/>
      </c>
      <c r="B838">
        <f>INDEX(resultados!$A$2:$ZZ$2290, 832, MATCH($B$2, resultados!$A$1:$ZZ$1, 0))</f>
        <v/>
      </c>
      <c r="C838">
        <f>INDEX(resultados!$A$2:$ZZ$2290, 832, MATCH($B$3, resultados!$A$1:$ZZ$1, 0))</f>
        <v/>
      </c>
    </row>
    <row r="839">
      <c r="A839">
        <f>INDEX(resultados!$A$2:$ZZ$2290, 833, MATCH($B$1, resultados!$A$1:$ZZ$1, 0))</f>
        <v/>
      </c>
      <c r="B839">
        <f>INDEX(resultados!$A$2:$ZZ$2290, 833, MATCH($B$2, resultados!$A$1:$ZZ$1, 0))</f>
        <v/>
      </c>
      <c r="C839">
        <f>INDEX(resultados!$A$2:$ZZ$2290, 833, MATCH($B$3, resultados!$A$1:$ZZ$1, 0))</f>
        <v/>
      </c>
    </row>
    <row r="840">
      <c r="A840">
        <f>INDEX(resultados!$A$2:$ZZ$2290, 834, MATCH($B$1, resultados!$A$1:$ZZ$1, 0))</f>
        <v/>
      </c>
      <c r="B840">
        <f>INDEX(resultados!$A$2:$ZZ$2290, 834, MATCH($B$2, resultados!$A$1:$ZZ$1, 0))</f>
        <v/>
      </c>
      <c r="C840">
        <f>INDEX(resultados!$A$2:$ZZ$2290, 834, MATCH($B$3, resultados!$A$1:$ZZ$1, 0))</f>
        <v/>
      </c>
    </row>
    <row r="841">
      <c r="A841">
        <f>INDEX(resultados!$A$2:$ZZ$2290, 835, MATCH($B$1, resultados!$A$1:$ZZ$1, 0))</f>
        <v/>
      </c>
      <c r="B841">
        <f>INDEX(resultados!$A$2:$ZZ$2290, 835, MATCH($B$2, resultados!$A$1:$ZZ$1, 0))</f>
        <v/>
      </c>
      <c r="C841">
        <f>INDEX(resultados!$A$2:$ZZ$2290, 835, MATCH($B$3, resultados!$A$1:$ZZ$1, 0))</f>
        <v/>
      </c>
    </row>
    <row r="842">
      <c r="A842">
        <f>INDEX(resultados!$A$2:$ZZ$2290, 836, MATCH($B$1, resultados!$A$1:$ZZ$1, 0))</f>
        <v/>
      </c>
      <c r="B842">
        <f>INDEX(resultados!$A$2:$ZZ$2290, 836, MATCH($B$2, resultados!$A$1:$ZZ$1, 0))</f>
        <v/>
      </c>
      <c r="C842">
        <f>INDEX(resultados!$A$2:$ZZ$2290, 836, MATCH($B$3, resultados!$A$1:$ZZ$1, 0))</f>
        <v/>
      </c>
    </row>
    <row r="843">
      <c r="A843">
        <f>INDEX(resultados!$A$2:$ZZ$2290, 837, MATCH($B$1, resultados!$A$1:$ZZ$1, 0))</f>
        <v/>
      </c>
      <c r="B843">
        <f>INDEX(resultados!$A$2:$ZZ$2290, 837, MATCH($B$2, resultados!$A$1:$ZZ$1, 0))</f>
        <v/>
      </c>
      <c r="C843">
        <f>INDEX(resultados!$A$2:$ZZ$2290, 837, MATCH($B$3, resultados!$A$1:$ZZ$1, 0))</f>
        <v/>
      </c>
    </row>
    <row r="844">
      <c r="A844">
        <f>INDEX(resultados!$A$2:$ZZ$2290, 838, MATCH($B$1, resultados!$A$1:$ZZ$1, 0))</f>
        <v/>
      </c>
      <c r="B844">
        <f>INDEX(resultados!$A$2:$ZZ$2290, 838, MATCH($B$2, resultados!$A$1:$ZZ$1, 0))</f>
        <v/>
      </c>
      <c r="C844">
        <f>INDEX(resultados!$A$2:$ZZ$2290, 838, MATCH($B$3, resultados!$A$1:$ZZ$1, 0))</f>
        <v/>
      </c>
    </row>
    <row r="845">
      <c r="A845">
        <f>INDEX(resultados!$A$2:$ZZ$2290, 839, MATCH($B$1, resultados!$A$1:$ZZ$1, 0))</f>
        <v/>
      </c>
      <c r="B845">
        <f>INDEX(resultados!$A$2:$ZZ$2290, 839, MATCH($B$2, resultados!$A$1:$ZZ$1, 0))</f>
        <v/>
      </c>
      <c r="C845">
        <f>INDEX(resultados!$A$2:$ZZ$2290, 839, MATCH($B$3, resultados!$A$1:$ZZ$1, 0))</f>
        <v/>
      </c>
    </row>
    <row r="846">
      <c r="A846">
        <f>INDEX(resultados!$A$2:$ZZ$2290, 840, MATCH($B$1, resultados!$A$1:$ZZ$1, 0))</f>
        <v/>
      </c>
      <c r="B846">
        <f>INDEX(resultados!$A$2:$ZZ$2290, 840, MATCH($B$2, resultados!$A$1:$ZZ$1, 0))</f>
        <v/>
      </c>
      <c r="C846">
        <f>INDEX(resultados!$A$2:$ZZ$2290, 840, MATCH($B$3, resultados!$A$1:$ZZ$1, 0))</f>
        <v/>
      </c>
    </row>
    <row r="847">
      <c r="A847">
        <f>INDEX(resultados!$A$2:$ZZ$2290, 841, MATCH($B$1, resultados!$A$1:$ZZ$1, 0))</f>
        <v/>
      </c>
      <c r="B847">
        <f>INDEX(resultados!$A$2:$ZZ$2290, 841, MATCH($B$2, resultados!$A$1:$ZZ$1, 0))</f>
        <v/>
      </c>
      <c r="C847">
        <f>INDEX(resultados!$A$2:$ZZ$2290, 841, MATCH($B$3, resultados!$A$1:$ZZ$1, 0))</f>
        <v/>
      </c>
    </row>
    <row r="848">
      <c r="A848">
        <f>INDEX(resultados!$A$2:$ZZ$2290, 842, MATCH($B$1, resultados!$A$1:$ZZ$1, 0))</f>
        <v/>
      </c>
      <c r="B848">
        <f>INDEX(resultados!$A$2:$ZZ$2290, 842, MATCH($B$2, resultados!$A$1:$ZZ$1, 0))</f>
        <v/>
      </c>
      <c r="C848">
        <f>INDEX(resultados!$A$2:$ZZ$2290, 842, MATCH($B$3, resultados!$A$1:$ZZ$1, 0))</f>
        <v/>
      </c>
    </row>
    <row r="849">
      <c r="A849">
        <f>INDEX(resultados!$A$2:$ZZ$2290, 843, MATCH($B$1, resultados!$A$1:$ZZ$1, 0))</f>
        <v/>
      </c>
      <c r="B849">
        <f>INDEX(resultados!$A$2:$ZZ$2290, 843, MATCH($B$2, resultados!$A$1:$ZZ$1, 0))</f>
        <v/>
      </c>
      <c r="C849">
        <f>INDEX(resultados!$A$2:$ZZ$2290, 843, MATCH($B$3, resultados!$A$1:$ZZ$1, 0))</f>
        <v/>
      </c>
    </row>
    <row r="850">
      <c r="A850">
        <f>INDEX(resultados!$A$2:$ZZ$2290, 844, MATCH($B$1, resultados!$A$1:$ZZ$1, 0))</f>
        <v/>
      </c>
      <c r="B850">
        <f>INDEX(resultados!$A$2:$ZZ$2290, 844, MATCH($B$2, resultados!$A$1:$ZZ$1, 0))</f>
        <v/>
      </c>
      <c r="C850">
        <f>INDEX(resultados!$A$2:$ZZ$2290, 844, MATCH($B$3, resultados!$A$1:$ZZ$1, 0))</f>
        <v/>
      </c>
    </row>
    <row r="851">
      <c r="A851">
        <f>INDEX(resultados!$A$2:$ZZ$2290, 845, MATCH($B$1, resultados!$A$1:$ZZ$1, 0))</f>
        <v/>
      </c>
      <c r="B851">
        <f>INDEX(resultados!$A$2:$ZZ$2290, 845, MATCH($B$2, resultados!$A$1:$ZZ$1, 0))</f>
        <v/>
      </c>
      <c r="C851">
        <f>INDEX(resultados!$A$2:$ZZ$2290, 845, MATCH($B$3, resultados!$A$1:$ZZ$1, 0))</f>
        <v/>
      </c>
    </row>
    <row r="852">
      <c r="A852">
        <f>INDEX(resultados!$A$2:$ZZ$2290, 846, MATCH($B$1, resultados!$A$1:$ZZ$1, 0))</f>
        <v/>
      </c>
      <c r="B852">
        <f>INDEX(resultados!$A$2:$ZZ$2290, 846, MATCH($B$2, resultados!$A$1:$ZZ$1, 0))</f>
        <v/>
      </c>
      <c r="C852">
        <f>INDEX(resultados!$A$2:$ZZ$2290, 846, MATCH($B$3, resultados!$A$1:$ZZ$1, 0))</f>
        <v/>
      </c>
    </row>
    <row r="853">
      <c r="A853">
        <f>INDEX(resultados!$A$2:$ZZ$2290, 847, MATCH($B$1, resultados!$A$1:$ZZ$1, 0))</f>
        <v/>
      </c>
      <c r="B853">
        <f>INDEX(resultados!$A$2:$ZZ$2290, 847, MATCH($B$2, resultados!$A$1:$ZZ$1, 0))</f>
        <v/>
      </c>
      <c r="C853">
        <f>INDEX(resultados!$A$2:$ZZ$2290, 847, MATCH($B$3, resultados!$A$1:$ZZ$1, 0))</f>
        <v/>
      </c>
    </row>
    <row r="854">
      <c r="A854">
        <f>INDEX(resultados!$A$2:$ZZ$2290, 848, MATCH($B$1, resultados!$A$1:$ZZ$1, 0))</f>
        <v/>
      </c>
      <c r="B854">
        <f>INDEX(resultados!$A$2:$ZZ$2290, 848, MATCH($B$2, resultados!$A$1:$ZZ$1, 0))</f>
        <v/>
      </c>
      <c r="C854">
        <f>INDEX(resultados!$A$2:$ZZ$2290, 848, MATCH($B$3, resultados!$A$1:$ZZ$1, 0))</f>
        <v/>
      </c>
    </row>
    <row r="855">
      <c r="A855">
        <f>INDEX(resultados!$A$2:$ZZ$2290, 849, MATCH($B$1, resultados!$A$1:$ZZ$1, 0))</f>
        <v/>
      </c>
      <c r="B855">
        <f>INDEX(resultados!$A$2:$ZZ$2290, 849, MATCH($B$2, resultados!$A$1:$ZZ$1, 0))</f>
        <v/>
      </c>
      <c r="C855">
        <f>INDEX(resultados!$A$2:$ZZ$2290, 849, MATCH($B$3, resultados!$A$1:$ZZ$1, 0))</f>
        <v/>
      </c>
    </row>
    <row r="856">
      <c r="A856">
        <f>INDEX(resultados!$A$2:$ZZ$2290, 850, MATCH($B$1, resultados!$A$1:$ZZ$1, 0))</f>
        <v/>
      </c>
      <c r="B856">
        <f>INDEX(resultados!$A$2:$ZZ$2290, 850, MATCH($B$2, resultados!$A$1:$ZZ$1, 0))</f>
        <v/>
      </c>
      <c r="C856">
        <f>INDEX(resultados!$A$2:$ZZ$2290, 850, MATCH($B$3, resultados!$A$1:$ZZ$1, 0))</f>
        <v/>
      </c>
    </row>
    <row r="857">
      <c r="A857">
        <f>INDEX(resultados!$A$2:$ZZ$2290, 851, MATCH($B$1, resultados!$A$1:$ZZ$1, 0))</f>
        <v/>
      </c>
      <c r="B857">
        <f>INDEX(resultados!$A$2:$ZZ$2290, 851, MATCH($B$2, resultados!$A$1:$ZZ$1, 0))</f>
        <v/>
      </c>
      <c r="C857">
        <f>INDEX(resultados!$A$2:$ZZ$2290, 851, MATCH($B$3, resultados!$A$1:$ZZ$1, 0))</f>
        <v/>
      </c>
    </row>
    <row r="858">
      <c r="A858">
        <f>INDEX(resultados!$A$2:$ZZ$2290, 852, MATCH($B$1, resultados!$A$1:$ZZ$1, 0))</f>
        <v/>
      </c>
      <c r="B858">
        <f>INDEX(resultados!$A$2:$ZZ$2290, 852, MATCH($B$2, resultados!$A$1:$ZZ$1, 0))</f>
        <v/>
      </c>
      <c r="C858">
        <f>INDEX(resultados!$A$2:$ZZ$2290, 852, MATCH($B$3, resultados!$A$1:$ZZ$1, 0))</f>
        <v/>
      </c>
    </row>
    <row r="859">
      <c r="A859">
        <f>INDEX(resultados!$A$2:$ZZ$2290, 853, MATCH($B$1, resultados!$A$1:$ZZ$1, 0))</f>
        <v/>
      </c>
      <c r="B859">
        <f>INDEX(resultados!$A$2:$ZZ$2290, 853, MATCH($B$2, resultados!$A$1:$ZZ$1, 0))</f>
        <v/>
      </c>
      <c r="C859">
        <f>INDEX(resultados!$A$2:$ZZ$2290, 853, MATCH($B$3, resultados!$A$1:$ZZ$1, 0))</f>
        <v/>
      </c>
    </row>
    <row r="860">
      <c r="A860">
        <f>INDEX(resultados!$A$2:$ZZ$2290, 854, MATCH($B$1, resultados!$A$1:$ZZ$1, 0))</f>
        <v/>
      </c>
      <c r="B860">
        <f>INDEX(resultados!$A$2:$ZZ$2290, 854, MATCH($B$2, resultados!$A$1:$ZZ$1, 0))</f>
        <v/>
      </c>
      <c r="C860">
        <f>INDEX(resultados!$A$2:$ZZ$2290, 854, MATCH($B$3, resultados!$A$1:$ZZ$1, 0))</f>
        <v/>
      </c>
    </row>
    <row r="861">
      <c r="A861">
        <f>INDEX(resultados!$A$2:$ZZ$2290, 855, MATCH($B$1, resultados!$A$1:$ZZ$1, 0))</f>
        <v/>
      </c>
      <c r="B861">
        <f>INDEX(resultados!$A$2:$ZZ$2290, 855, MATCH($B$2, resultados!$A$1:$ZZ$1, 0))</f>
        <v/>
      </c>
      <c r="C861">
        <f>INDEX(resultados!$A$2:$ZZ$2290, 855, MATCH($B$3, resultados!$A$1:$ZZ$1, 0))</f>
        <v/>
      </c>
    </row>
    <row r="862">
      <c r="A862">
        <f>INDEX(resultados!$A$2:$ZZ$2290, 856, MATCH($B$1, resultados!$A$1:$ZZ$1, 0))</f>
        <v/>
      </c>
      <c r="B862">
        <f>INDEX(resultados!$A$2:$ZZ$2290, 856, MATCH($B$2, resultados!$A$1:$ZZ$1, 0))</f>
        <v/>
      </c>
      <c r="C862">
        <f>INDEX(resultados!$A$2:$ZZ$2290, 856, MATCH($B$3, resultados!$A$1:$ZZ$1, 0))</f>
        <v/>
      </c>
    </row>
    <row r="863">
      <c r="A863">
        <f>INDEX(resultados!$A$2:$ZZ$2290, 857, MATCH($B$1, resultados!$A$1:$ZZ$1, 0))</f>
        <v/>
      </c>
      <c r="B863">
        <f>INDEX(resultados!$A$2:$ZZ$2290, 857, MATCH($B$2, resultados!$A$1:$ZZ$1, 0))</f>
        <v/>
      </c>
      <c r="C863">
        <f>INDEX(resultados!$A$2:$ZZ$2290, 857, MATCH($B$3, resultados!$A$1:$ZZ$1, 0))</f>
        <v/>
      </c>
    </row>
    <row r="864">
      <c r="A864">
        <f>INDEX(resultados!$A$2:$ZZ$2290, 858, MATCH($B$1, resultados!$A$1:$ZZ$1, 0))</f>
        <v/>
      </c>
      <c r="B864">
        <f>INDEX(resultados!$A$2:$ZZ$2290, 858, MATCH($B$2, resultados!$A$1:$ZZ$1, 0))</f>
        <v/>
      </c>
      <c r="C864">
        <f>INDEX(resultados!$A$2:$ZZ$2290, 858, MATCH($B$3, resultados!$A$1:$ZZ$1, 0))</f>
        <v/>
      </c>
    </row>
    <row r="865">
      <c r="A865">
        <f>INDEX(resultados!$A$2:$ZZ$2290, 859, MATCH($B$1, resultados!$A$1:$ZZ$1, 0))</f>
        <v/>
      </c>
      <c r="B865">
        <f>INDEX(resultados!$A$2:$ZZ$2290, 859, MATCH($B$2, resultados!$A$1:$ZZ$1, 0))</f>
        <v/>
      </c>
      <c r="C865">
        <f>INDEX(resultados!$A$2:$ZZ$2290, 859, MATCH($B$3, resultados!$A$1:$ZZ$1, 0))</f>
        <v/>
      </c>
    </row>
    <row r="866">
      <c r="A866">
        <f>INDEX(resultados!$A$2:$ZZ$2290, 860, MATCH($B$1, resultados!$A$1:$ZZ$1, 0))</f>
        <v/>
      </c>
      <c r="B866">
        <f>INDEX(resultados!$A$2:$ZZ$2290, 860, MATCH($B$2, resultados!$A$1:$ZZ$1, 0))</f>
        <v/>
      </c>
      <c r="C866">
        <f>INDEX(resultados!$A$2:$ZZ$2290, 860, MATCH($B$3, resultados!$A$1:$ZZ$1, 0))</f>
        <v/>
      </c>
    </row>
    <row r="867">
      <c r="A867">
        <f>INDEX(resultados!$A$2:$ZZ$2290, 861, MATCH($B$1, resultados!$A$1:$ZZ$1, 0))</f>
        <v/>
      </c>
      <c r="B867">
        <f>INDEX(resultados!$A$2:$ZZ$2290, 861, MATCH($B$2, resultados!$A$1:$ZZ$1, 0))</f>
        <v/>
      </c>
      <c r="C867">
        <f>INDEX(resultados!$A$2:$ZZ$2290, 861, MATCH($B$3, resultados!$A$1:$ZZ$1, 0))</f>
        <v/>
      </c>
    </row>
    <row r="868">
      <c r="A868">
        <f>INDEX(resultados!$A$2:$ZZ$2290, 862, MATCH($B$1, resultados!$A$1:$ZZ$1, 0))</f>
        <v/>
      </c>
      <c r="B868">
        <f>INDEX(resultados!$A$2:$ZZ$2290, 862, MATCH($B$2, resultados!$A$1:$ZZ$1, 0))</f>
        <v/>
      </c>
      <c r="C868">
        <f>INDEX(resultados!$A$2:$ZZ$2290, 862, MATCH($B$3, resultados!$A$1:$ZZ$1, 0))</f>
        <v/>
      </c>
    </row>
    <row r="869">
      <c r="A869">
        <f>INDEX(resultados!$A$2:$ZZ$2290, 863, MATCH($B$1, resultados!$A$1:$ZZ$1, 0))</f>
        <v/>
      </c>
      <c r="B869">
        <f>INDEX(resultados!$A$2:$ZZ$2290, 863, MATCH($B$2, resultados!$A$1:$ZZ$1, 0))</f>
        <v/>
      </c>
      <c r="C869">
        <f>INDEX(resultados!$A$2:$ZZ$2290, 863, MATCH($B$3, resultados!$A$1:$ZZ$1, 0))</f>
        <v/>
      </c>
    </row>
    <row r="870">
      <c r="A870">
        <f>INDEX(resultados!$A$2:$ZZ$2290, 864, MATCH($B$1, resultados!$A$1:$ZZ$1, 0))</f>
        <v/>
      </c>
      <c r="B870">
        <f>INDEX(resultados!$A$2:$ZZ$2290, 864, MATCH($B$2, resultados!$A$1:$ZZ$1, 0))</f>
        <v/>
      </c>
      <c r="C870">
        <f>INDEX(resultados!$A$2:$ZZ$2290, 864, MATCH($B$3, resultados!$A$1:$ZZ$1, 0))</f>
        <v/>
      </c>
    </row>
    <row r="871">
      <c r="A871">
        <f>INDEX(resultados!$A$2:$ZZ$2290, 865, MATCH($B$1, resultados!$A$1:$ZZ$1, 0))</f>
        <v/>
      </c>
      <c r="B871">
        <f>INDEX(resultados!$A$2:$ZZ$2290, 865, MATCH($B$2, resultados!$A$1:$ZZ$1, 0))</f>
        <v/>
      </c>
      <c r="C871">
        <f>INDEX(resultados!$A$2:$ZZ$2290, 865, MATCH($B$3, resultados!$A$1:$ZZ$1, 0))</f>
        <v/>
      </c>
    </row>
    <row r="872">
      <c r="A872">
        <f>INDEX(resultados!$A$2:$ZZ$2290, 866, MATCH($B$1, resultados!$A$1:$ZZ$1, 0))</f>
        <v/>
      </c>
      <c r="B872">
        <f>INDEX(resultados!$A$2:$ZZ$2290, 866, MATCH($B$2, resultados!$A$1:$ZZ$1, 0))</f>
        <v/>
      </c>
      <c r="C872">
        <f>INDEX(resultados!$A$2:$ZZ$2290, 866, MATCH($B$3, resultados!$A$1:$ZZ$1, 0))</f>
        <v/>
      </c>
    </row>
    <row r="873">
      <c r="A873">
        <f>INDEX(resultados!$A$2:$ZZ$2290, 867, MATCH($B$1, resultados!$A$1:$ZZ$1, 0))</f>
        <v/>
      </c>
      <c r="B873">
        <f>INDEX(resultados!$A$2:$ZZ$2290, 867, MATCH($B$2, resultados!$A$1:$ZZ$1, 0))</f>
        <v/>
      </c>
      <c r="C873">
        <f>INDEX(resultados!$A$2:$ZZ$2290, 867, MATCH($B$3, resultados!$A$1:$ZZ$1, 0))</f>
        <v/>
      </c>
    </row>
    <row r="874">
      <c r="A874">
        <f>INDEX(resultados!$A$2:$ZZ$2290, 868, MATCH($B$1, resultados!$A$1:$ZZ$1, 0))</f>
        <v/>
      </c>
      <c r="B874">
        <f>INDEX(resultados!$A$2:$ZZ$2290, 868, MATCH($B$2, resultados!$A$1:$ZZ$1, 0))</f>
        <v/>
      </c>
      <c r="C874">
        <f>INDEX(resultados!$A$2:$ZZ$2290, 868, MATCH($B$3, resultados!$A$1:$ZZ$1, 0))</f>
        <v/>
      </c>
    </row>
    <row r="875">
      <c r="A875">
        <f>INDEX(resultados!$A$2:$ZZ$2290, 869, MATCH($B$1, resultados!$A$1:$ZZ$1, 0))</f>
        <v/>
      </c>
      <c r="B875">
        <f>INDEX(resultados!$A$2:$ZZ$2290, 869, MATCH($B$2, resultados!$A$1:$ZZ$1, 0))</f>
        <v/>
      </c>
      <c r="C875">
        <f>INDEX(resultados!$A$2:$ZZ$2290, 869, MATCH($B$3, resultados!$A$1:$ZZ$1, 0))</f>
        <v/>
      </c>
    </row>
    <row r="876">
      <c r="A876">
        <f>INDEX(resultados!$A$2:$ZZ$2290, 870, MATCH($B$1, resultados!$A$1:$ZZ$1, 0))</f>
        <v/>
      </c>
      <c r="B876">
        <f>INDEX(resultados!$A$2:$ZZ$2290, 870, MATCH($B$2, resultados!$A$1:$ZZ$1, 0))</f>
        <v/>
      </c>
      <c r="C876">
        <f>INDEX(resultados!$A$2:$ZZ$2290, 870, MATCH($B$3, resultados!$A$1:$ZZ$1, 0))</f>
        <v/>
      </c>
    </row>
    <row r="877">
      <c r="A877">
        <f>INDEX(resultados!$A$2:$ZZ$2290, 871, MATCH($B$1, resultados!$A$1:$ZZ$1, 0))</f>
        <v/>
      </c>
      <c r="B877">
        <f>INDEX(resultados!$A$2:$ZZ$2290, 871, MATCH($B$2, resultados!$A$1:$ZZ$1, 0))</f>
        <v/>
      </c>
      <c r="C877">
        <f>INDEX(resultados!$A$2:$ZZ$2290, 871, MATCH($B$3, resultados!$A$1:$ZZ$1, 0))</f>
        <v/>
      </c>
    </row>
    <row r="878">
      <c r="A878">
        <f>INDEX(resultados!$A$2:$ZZ$2290, 872, MATCH($B$1, resultados!$A$1:$ZZ$1, 0))</f>
        <v/>
      </c>
      <c r="B878">
        <f>INDEX(resultados!$A$2:$ZZ$2290, 872, MATCH($B$2, resultados!$A$1:$ZZ$1, 0))</f>
        <v/>
      </c>
      <c r="C878">
        <f>INDEX(resultados!$A$2:$ZZ$2290, 872, MATCH($B$3, resultados!$A$1:$ZZ$1, 0))</f>
        <v/>
      </c>
    </row>
    <row r="879">
      <c r="A879">
        <f>INDEX(resultados!$A$2:$ZZ$2290, 873, MATCH($B$1, resultados!$A$1:$ZZ$1, 0))</f>
        <v/>
      </c>
      <c r="B879">
        <f>INDEX(resultados!$A$2:$ZZ$2290, 873, MATCH($B$2, resultados!$A$1:$ZZ$1, 0))</f>
        <v/>
      </c>
      <c r="C879">
        <f>INDEX(resultados!$A$2:$ZZ$2290, 873, MATCH($B$3, resultados!$A$1:$ZZ$1, 0))</f>
        <v/>
      </c>
    </row>
    <row r="880">
      <c r="A880">
        <f>INDEX(resultados!$A$2:$ZZ$2290, 874, MATCH($B$1, resultados!$A$1:$ZZ$1, 0))</f>
        <v/>
      </c>
      <c r="B880">
        <f>INDEX(resultados!$A$2:$ZZ$2290, 874, MATCH($B$2, resultados!$A$1:$ZZ$1, 0))</f>
        <v/>
      </c>
      <c r="C880">
        <f>INDEX(resultados!$A$2:$ZZ$2290, 874, MATCH($B$3, resultados!$A$1:$ZZ$1, 0))</f>
        <v/>
      </c>
    </row>
    <row r="881">
      <c r="A881">
        <f>INDEX(resultados!$A$2:$ZZ$2290, 875, MATCH($B$1, resultados!$A$1:$ZZ$1, 0))</f>
        <v/>
      </c>
      <c r="B881">
        <f>INDEX(resultados!$A$2:$ZZ$2290, 875, MATCH($B$2, resultados!$A$1:$ZZ$1, 0))</f>
        <v/>
      </c>
      <c r="C881">
        <f>INDEX(resultados!$A$2:$ZZ$2290, 875, MATCH($B$3, resultados!$A$1:$ZZ$1, 0))</f>
        <v/>
      </c>
    </row>
    <row r="882">
      <c r="A882">
        <f>INDEX(resultados!$A$2:$ZZ$2290, 876, MATCH($B$1, resultados!$A$1:$ZZ$1, 0))</f>
        <v/>
      </c>
      <c r="B882">
        <f>INDEX(resultados!$A$2:$ZZ$2290, 876, MATCH($B$2, resultados!$A$1:$ZZ$1, 0))</f>
        <v/>
      </c>
      <c r="C882">
        <f>INDEX(resultados!$A$2:$ZZ$2290, 876, MATCH($B$3, resultados!$A$1:$ZZ$1, 0))</f>
        <v/>
      </c>
    </row>
    <row r="883">
      <c r="A883">
        <f>INDEX(resultados!$A$2:$ZZ$2290, 877, MATCH($B$1, resultados!$A$1:$ZZ$1, 0))</f>
        <v/>
      </c>
      <c r="B883">
        <f>INDEX(resultados!$A$2:$ZZ$2290, 877, MATCH($B$2, resultados!$A$1:$ZZ$1, 0))</f>
        <v/>
      </c>
      <c r="C883">
        <f>INDEX(resultados!$A$2:$ZZ$2290, 877, MATCH($B$3, resultados!$A$1:$ZZ$1, 0))</f>
        <v/>
      </c>
    </row>
    <row r="884">
      <c r="A884">
        <f>INDEX(resultados!$A$2:$ZZ$2290, 878, MATCH($B$1, resultados!$A$1:$ZZ$1, 0))</f>
        <v/>
      </c>
      <c r="B884">
        <f>INDEX(resultados!$A$2:$ZZ$2290, 878, MATCH($B$2, resultados!$A$1:$ZZ$1, 0))</f>
        <v/>
      </c>
      <c r="C884">
        <f>INDEX(resultados!$A$2:$ZZ$2290, 878, MATCH($B$3, resultados!$A$1:$ZZ$1, 0))</f>
        <v/>
      </c>
    </row>
    <row r="885">
      <c r="A885">
        <f>INDEX(resultados!$A$2:$ZZ$2290, 879, MATCH($B$1, resultados!$A$1:$ZZ$1, 0))</f>
        <v/>
      </c>
      <c r="B885">
        <f>INDEX(resultados!$A$2:$ZZ$2290, 879, MATCH($B$2, resultados!$A$1:$ZZ$1, 0))</f>
        <v/>
      </c>
      <c r="C885">
        <f>INDEX(resultados!$A$2:$ZZ$2290, 879, MATCH($B$3, resultados!$A$1:$ZZ$1, 0))</f>
        <v/>
      </c>
    </row>
    <row r="886">
      <c r="A886">
        <f>INDEX(resultados!$A$2:$ZZ$2290, 880, MATCH($B$1, resultados!$A$1:$ZZ$1, 0))</f>
        <v/>
      </c>
      <c r="B886">
        <f>INDEX(resultados!$A$2:$ZZ$2290, 880, MATCH($B$2, resultados!$A$1:$ZZ$1, 0))</f>
        <v/>
      </c>
      <c r="C886">
        <f>INDEX(resultados!$A$2:$ZZ$2290, 880, MATCH($B$3, resultados!$A$1:$ZZ$1, 0))</f>
        <v/>
      </c>
    </row>
    <row r="887">
      <c r="A887">
        <f>INDEX(resultados!$A$2:$ZZ$2290, 881, MATCH($B$1, resultados!$A$1:$ZZ$1, 0))</f>
        <v/>
      </c>
      <c r="B887">
        <f>INDEX(resultados!$A$2:$ZZ$2290, 881, MATCH($B$2, resultados!$A$1:$ZZ$1, 0))</f>
        <v/>
      </c>
      <c r="C887">
        <f>INDEX(resultados!$A$2:$ZZ$2290, 881, MATCH($B$3, resultados!$A$1:$ZZ$1, 0))</f>
        <v/>
      </c>
    </row>
    <row r="888">
      <c r="A888">
        <f>INDEX(resultados!$A$2:$ZZ$2290, 882, MATCH($B$1, resultados!$A$1:$ZZ$1, 0))</f>
        <v/>
      </c>
      <c r="B888">
        <f>INDEX(resultados!$A$2:$ZZ$2290, 882, MATCH($B$2, resultados!$A$1:$ZZ$1, 0))</f>
        <v/>
      </c>
      <c r="C888">
        <f>INDEX(resultados!$A$2:$ZZ$2290, 882, MATCH($B$3, resultados!$A$1:$ZZ$1, 0))</f>
        <v/>
      </c>
    </row>
    <row r="889">
      <c r="A889">
        <f>INDEX(resultados!$A$2:$ZZ$2290, 883, MATCH($B$1, resultados!$A$1:$ZZ$1, 0))</f>
        <v/>
      </c>
      <c r="B889">
        <f>INDEX(resultados!$A$2:$ZZ$2290, 883, MATCH($B$2, resultados!$A$1:$ZZ$1, 0))</f>
        <v/>
      </c>
      <c r="C889">
        <f>INDEX(resultados!$A$2:$ZZ$2290, 883, MATCH($B$3, resultados!$A$1:$ZZ$1, 0))</f>
        <v/>
      </c>
    </row>
    <row r="890">
      <c r="A890">
        <f>INDEX(resultados!$A$2:$ZZ$2290, 884, MATCH($B$1, resultados!$A$1:$ZZ$1, 0))</f>
        <v/>
      </c>
      <c r="B890">
        <f>INDEX(resultados!$A$2:$ZZ$2290, 884, MATCH($B$2, resultados!$A$1:$ZZ$1, 0))</f>
        <v/>
      </c>
      <c r="C890">
        <f>INDEX(resultados!$A$2:$ZZ$2290, 884, MATCH($B$3, resultados!$A$1:$ZZ$1, 0))</f>
        <v/>
      </c>
    </row>
    <row r="891">
      <c r="A891">
        <f>INDEX(resultados!$A$2:$ZZ$2290, 885, MATCH($B$1, resultados!$A$1:$ZZ$1, 0))</f>
        <v/>
      </c>
      <c r="B891">
        <f>INDEX(resultados!$A$2:$ZZ$2290, 885, MATCH($B$2, resultados!$A$1:$ZZ$1, 0))</f>
        <v/>
      </c>
      <c r="C891">
        <f>INDEX(resultados!$A$2:$ZZ$2290, 885, MATCH($B$3, resultados!$A$1:$ZZ$1, 0))</f>
        <v/>
      </c>
    </row>
    <row r="892">
      <c r="A892">
        <f>INDEX(resultados!$A$2:$ZZ$2290, 886, MATCH($B$1, resultados!$A$1:$ZZ$1, 0))</f>
        <v/>
      </c>
      <c r="B892">
        <f>INDEX(resultados!$A$2:$ZZ$2290, 886, MATCH($B$2, resultados!$A$1:$ZZ$1, 0))</f>
        <v/>
      </c>
      <c r="C892">
        <f>INDEX(resultados!$A$2:$ZZ$2290, 886, MATCH($B$3, resultados!$A$1:$ZZ$1, 0))</f>
        <v/>
      </c>
    </row>
    <row r="893">
      <c r="A893">
        <f>INDEX(resultados!$A$2:$ZZ$2290, 887, MATCH($B$1, resultados!$A$1:$ZZ$1, 0))</f>
        <v/>
      </c>
      <c r="B893">
        <f>INDEX(resultados!$A$2:$ZZ$2290, 887, MATCH($B$2, resultados!$A$1:$ZZ$1, 0))</f>
        <v/>
      </c>
      <c r="C893">
        <f>INDEX(resultados!$A$2:$ZZ$2290, 887, MATCH($B$3, resultados!$A$1:$ZZ$1, 0))</f>
        <v/>
      </c>
    </row>
    <row r="894">
      <c r="A894">
        <f>INDEX(resultados!$A$2:$ZZ$2290, 888, MATCH($B$1, resultados!$A$1:$ZZ$1, 0))</f>
        <v/>
      </c>
      <c r="B894">
        <f>INDEX(resultados!$A$2:$ZZ$2290, 888, MATCH($B$2, resultados!$A$1:$ZZ$1, 0))</f>
        <v/>
      </c>
      <c r="C894">
        <f>INDEX(resultados!$A$2:$ZZ$2290, 888, MATCH($B$3, resultados!$A$1:$ZZ$1, 0))</f>
        <v/>
      </c>
    </row>
    <row r="895">
      <c r="A895">
        <f>INDEX(resultados!$A$2:$ZZ$2290, 889, MATCH($B$1, resultados!$A$1:$ZZ$1, 0))</f>
        <v/>
      </c>
      <c r="B895">
        <f>INDEX(resultados!$A$2:$ZZ$2290, 889, MATCH($B$2, resultados!$A$1:$ZZ$1, 0))</f>
        <v/>
      </c>
      <c r="C895">
        <f>INDEX(resultados!$A$2:$ZZ$2290, 889, MATCH($B$3, resultados!$A$1:$ZZ$1, 0))</f>
        <v/>
      </c>
    </row>
    <row r="896">
      <c r="A896">
        <f>INDEX(resultados!$A$2:$ZZ$2290, 890, MATCH($B$1, resultados!$A$1:$ZZ$1, 0))</f>
        <v/>
      </c>
      <c r="B896">
        <f>INDEX(resultados!$A$2:$ZZ$2290, 890, MATCH($B$2, resultados!$A$1:$ZZ$1, 0))</f>
        <v/>
      </c>
      <c r="C896">
        <f>INDEX(resultados!$A$2:$ZZ$2290, 890, MATCH($B$3, resultados!$A$1:$ZZ$1, 0))</f>
        <v/>
      </c>
    </row>
    <row r="897">
      <c r="A897">
        <f>INDEX(resultados!$A$2:$ZZ$2290, 891, MATCH($B$1, resultados!$A$1:$ZZ$1, 0))</f>
        <v/>
      </c>
      <c r="B897">
        <f>INDEX(resultados!$A$2:$ZZ$2290, 891, MATCH($B$2, resultados!$A$1:$ZZ$1, 0))</f>
        <v/>
      </c>
      <c r="C897">
        <f>INDEX(resultados!$A$2:$ZZ$2290, 891, MATCH($B$3, resultados!$A$1:$ZZ$1, 0))</f>
        <v/>
      </c>
    </row>
    <row r="898">
      <c r="A898">
        <f>INDEX(resultados!$A$2:$ZZ$2290, 892, MATCH($B$1, resultados!$A$1:$ZZ$1, 0))</f>
        <v/>
      </c>
      <c r="B898">
        <f>INDEX(resultados!$A$2:$ZZ$2290, 892, MATCH($B$2, resultados!$A$1:$ZZ$1, 0))</f>
        <v/>
      </c>
      <c r="C898">
        <f>INDEX(resultados!$A$2:$ZZ$2290, 892, MATCH($B$3, resultados!$A$1:$ZZ$1, 0))</f>
        <v/>
      </c>
    </row>
    <row r="899">
      <c r="A899">
        <f>INDEX(resultados!$A$2:$ZZ$2290, 893, MATCH($B$1, resultados!$A$1:$ZZ$1, 0))</f>
        <v/>
      </c>
      <c r="B899">
        <f>INDEX(resultados!$A$2:$ZZ$2290, 893, MATCH($B$2, resultados!$A$1:$ZZ$1, 0))</f>
        <v/>
      </c>
      <c r="C899">
        <f>INDEX(resultados!$A$2:$ZZ$2290, 893, MATCH($B$3, resultados!$A$1:$ZZ$1, 0))</f>
        <v/>
      </c>
    </row>
    <row r="900">
      <c r="A900">
        <f>INDEX(resultados!$A$2:$ZZ$2290, 894, MATCH($B$1, resultados!$A$1:$ZZ$1, 0))</f>
        <v/>
      </c>
      <c r="B900">
        <f>INDEX(resultados!$A$2:$ZZ$2290, 894, MATCH($B$2, resultados!$A$1:$ZZ$1, 0))</f>
        <v/>
      </c>
      <c r="C900">
        <f>INDEX(resultados!$A$2:$ZZ$2290, 894, MATCH($B$3, resultados!$A$1:$ZZ$1, 0))</f>
        <v/>
      </c>
    </row>
    <row r="901">
      <c r="A901">
        <f>INDEX(resultados!$A$2:$ZZ$2290, 895, MATCH($B$1, resultados!$A$1:$ZZ$1, 0))</f>
        <v/>
      </c>
      <c r="B901">
        <f>INDEX(resultados!$A$2:$ZZ$2290, 895, MATCH($B$2, resultados!$A$1:$ZZ$1, 0))</f>
        <v/>
      </c>
      <c r="C901">
        <f>INDEX(resultados!$A$2:$ZZ$2290, 895, MATCH($B$3, resultados!$A$1:$ZZ$1, 0))</f>
        <v/>
      </c>
    </row>
    <row r="902">
      <c r="A902">
        <f>INDEX(resultados!$A$2:$ZZ$2290, 896, MATCH($B$1, resultados!$A$1:$ZZ$1, 0))</f>
        <v/>
      </c>
      <c r="B902">
        <f>INDEX(resultados!$A$2:$ZZ$2290, 896, MATCH($B$2, resultados!$A$1:$ZZ$1, 0))</f>
        <v/>
      </c>
      <c r="C902">
        <f>INDEX(resultados!$A$2:$ZZ$2290, 896, MATCH($B$3, resultados!$A$1:$ZZ$1, 0))</f>
        <v/>
      </c>
    </row>
    <row r="903">
      <c r="A903">
        <f>INDEX(resultados!$A$2:$ZZ$2290, 897, MATCH($B$1, resultados!$A$1:$ZZ$1, 0))</f>
        <v/>
      </c>
      <c r="B903">
        <f>INDEX(resultados!$A$2:$ZZ$2290, 897, MATCH($B$2, resultados!$A$1:$ZZ$1, 0))</f>
        <v/>
      </c>
      <c r="C903">
        <f>INDEX(resultados!$A$2:$ZZ$2290, 897, MATCH($B$3, resultados!$A$1:$ZZ$1, 0))</f>
        <v/>
      </c>
    </row>
    <row r="904">
      <c r="A904">
        <f>INDEX(resultados!$A$2:$ZZ$2290, 898, MATCH($B$1, resultados!$A$1:$ZZ$1, 0))</f>
        <v/>
      </c>
      <c r="B904">
        <f>INDEX(resultados!$A$2:$ZZ$2290, 898, MATCH($B$2, resultados!$A$1:$ZZ$1, 0))</f>
        <v/>
      </c>
      <c r="C904">
        <f>INDEX(resultados!$A$2:$ZZ$2290, 898, MATCH($B$3, resultados!$A$1:$ZZ$1, 0))</f>
        <v/>
      </c>
    </row>
    <row r="905">
      <c r="A905">
        <f>INDEX(resultados!$A$2:$ZZ$2290, 899, MATCH($B$1, resultados!$A$1:$ZZ$1, 0))</f>
        <v/>
      </c>
      <c r="B905">
        <f>INDEX(resultados!$A$2:$ZZ$2290, 899, MATCH($B$2, resultados!$A$1:$ZZ$1, 0))</f>
        <v/>
      </c>
      <c r="C905">
        <f>INDEX(resultados!$A$2:$ZZ$2290, 899, MATCH($B$3, resultados!$A$1:$ZZ$1, 0))</f>
        <v/>
      </c>
    </row>
    <row r="906">
      <c r="A906">
        <f>INDEX(resultados!$A$2:$ZZ$2290, 900, MATCH($B$1, resultados!$A$1:$ZZ$1, 0))</f>
        <v/>
      </c>
      <c r="B906">
        <f>INDEX(resultados!$A$2:$ZZ$2290, 900, MATCH($B$2, resultados!$A$1:$ZZ$1, 0))</f>
        <v/>
      </c>
      <c r="C906">
        <f>INDEX(resultados!$A$2:$ZZ$2290, 900, MATCH($B$3, resultados!$A$1:$ZZ$1, 0))</f>
        <v/>
      </c>
    </row>
    <row r="907">
      <c r="A907">
        <f>INDEX(resultados!$A$2:$ZZ$2290, 901, MATCH($B$1, resultados!$A$1:$ZZ$1, 0))</f>
        <v/>
      </c>
      <c r="B907">
        <f>INDEX(resultados!$A$2:$ZZ$2290, 901, MATCH($B$2, resultados!$A$1:$ZZ$1, 0))</f>
        <v/>
      </c>
      <c r="C907">
        <f>INDEX(resultados!$A$2:$ZZ$2290, 901, MATCH($B$3, resultados!$A$1:$ZZ$1, 0))</f>
        <v/>
      </c>
    </row>
    <row r="908">
      <c r="A908">
        <f>INDEX(resultados!$A$2:$ZZ$2290, 902, MATCH($B$1, resultados!$A$1:$ZZ$1, 0))</f>
        <v/>
      </c>
      <c r="B908">
        <f>INDEX(resultados!$A$2:$ZZ$2290, 902, MATCH($B$2, resultados!$A$1:$ZZ$1, 0))</f>
        <v/>
      </c>
      <c r="C908">
        <f>INDEX(resultados!$A$2:$ZZ$2290, 902, MATCH($B$3, resultados!$A$1:$ZZ$1, 0))</f>
        <v/>
      </c>
    </row>
    <row r="909">
      <c r="A909">
        <f>INDEX(resultados!$A$2:$ZZ$2290, 903, MATCH($B$1, resultados!$A$1:$ZZ$1, 0))</f>
        <v/>
      </c>
      <c r="B909">
        <f>INDEX(resultados!$A$2:$ZZ$2290, 903, MATCH($B$2, resultados!$A$1:$ZZ$1, 0))</f>
        <v/>
      </c>
      <c r="C909">
        <f>INDEX(resultados!$A$2:$ZZ$2290, 903, MATCH($B$3, resultados!$A$1:$ZZ$1, 0))</f>
        <v/>
      </c>
    </row>
    <row r="910">
      <c r="A910">
        <f>INDEX(resultados!$A$2:$ZZ$2290, 904, MATCH($B$1, resultados!$A$1:$ZZ$1, 0))</f>
        <v/>
      </c>
      <c r="B910">
        <f>INDEX(resultados!$A$2:$ZZ$2290, 904, MATCH($B$2, resultados!$A$1:$ZZ$1, 0))</f>
        <v/>
      </c>
      <c r="C910">
        <f>INDEX(resultados!$A$2:$ZZ$2290, 904, MATCH($B$3, resultados!$A$1:$ZZ$1, 0))</f>
        <v/>
      </c>
    </row>
    <row r="911">
      <c r="A911">
        <f>INDEX(resultados!$A$2:$ZZ$2290, 905, MATCH($B$1, resultados!$A$1:$ZZ$1, 0))</f>
        <v/>
      </c>
      <c r="B911">
        <f>INDEX(resultados!$A$2:$ZZ$2290, 905, MATCH($B$2, resultados!$A$1:$ZZ$1, 0))</f>
        <v/>
      </c>
      <c r="C911">
        <f>INDEX(resultados!$A$2:$ZZ$2290, 905, MATCH($B$3, resultados!$A$1:$ZZ$1, 0))</f>
        <v/>
      </c>
    </row>
    <row r="912">
      <c r="A912">
        <f>INDEX(resultados!$A$2:$ZZ$2290, 906, MATCH($B$1, resultados!$A$1:$ZZ$1, 0))</f>
        <v/>
      </c>
      <c r="B912">
        <f>INDEX(resultados!$A$2:$ZZ$2290, 906, MATCH($B$2, resultados!$A$1:$ZZ$1, 0))</f>
        <v/>
      </c>
      <c r="C912">
        <f>INDEX(resultados!$A$2:$ZZ$2290, 906, MATCH($B$3, resultados!$A$1:$ZZ$1, 0))</f>
        <v/>
      </c>
    </row>
    <row r="913">
      <c r="A913">
        <f>INDEX(resultados!$A$2:$ZZ$2290, 907, MATCH($B$1, resultados!$A$1:$ZZ$1, 0))</f>
        <v/>
      </c>
      <c r="B913">
        <f>INDEX(resultados!$A$2:$ZZ$2290, 907, MATCH($B$2, resultados!$A$1:$ZZ$1, 0))</f>
        <v/>
      </c>
      <c r="C913">
        <f>INDEX(resultados!$A$2:$ZZ$2290, 907, MATCH($B$3, resultados!$A$1:$ZZ$1, 0))</f>
        <v/>
      </c>
    </row>
    <row r="914">
      <c r="A914">
        <f>INDEX(resultados!$A$2:$ZZ$2290, 908, MATCH($B$1, resultados!$A$1:$ZZ$1, 0))</f>
        <v/>
      </c>
      <c r="B914">
        <f>INDEX(resultados!$A$2:$ZZ$2290, 908, MATCH($B$2, resultados!$A$1:$ZZ$1, 0))</f>
        <v/>
      </c>
      <c r="C914">
        <f>INDEX(resultados!$A$2:$ZZ$2290, 908, MATCH($B$3, resultados!$A$1:$ZZ$1, 0))</f>
        <v/>
      </c>
    </row>
    <row r="915">
      <c r="A915">
        <f>INDEX(resultados!$A$2:$ZZ$2290, 909, MATCH($B$1, resultados!$A$1:$ZZ$1, 0))</f>
        <v/>
      </c>
      <c r="B915">
        <f>INDEX(resultados!$A$2:$ZZ$2290, 909, MATCH($B$2, resultados!$A$1:$ZZ$1, 0))</f>
        <v/>
      </c>
      <c r="C915">
        <f>INDEX(resultados!$A$2:$ZZ$2290, 909, MATCH($B$3, resultados!$A$1:$ZZ$1, 0))</f>
        <v/>
      </c>
    </row>
    <row r="916">
      <c r="A916">
        <f>INDEX(resultados!$A$2:$ZZ$2290, 910, MATCH($B$1, resultados!$A$1:$ZZ$1, 0))</f>
        <v/>
      </c>
      <c r="B916">
        <f>INDEX(resultados!$A$2:$ZZ$2290, 910, MATCH($B$2, resultados!$A$1:$ZZ$1, 0))</f>
        <v/>
      </c>
      <c r="C916">
        <f>INDEX(resultados!$A$2:$ZZ$2290, 910, MATCH($B$3, resultados!$A$1:$ZZ$1, 0))</f>
        <v/>
      </c>
    </row>
    <row r="917">
      <c r="A917">
        <f>INDEX(resultados!$A$2:$ZZ$2290, 911, MATCH($B$1, resultados!$A$1:$ZZ$1, 0))</f>
        <v/>
      </c>
      <c r="B917">
        <f>INDEX(resultados!$A$2:$ZZ$2290, 911, MATCH($B$2, resultados!$A$1:$ZZ$1, 0))</f>
        <v/>
      </c>
      <c r="C917">
        <f>INDEX(resultados!$A$2:$ZZ$2290, 911, MATCH($B$3, resultados!$A$1:$ZZ$1, 0))</f>
        <v/>
      </c>
    </row>
    <row r="918">
      <c r="A918">
        <f>INDEX(resultados!$A$2:$ZZ$2290, 912, MATCH($B$1, resultados!$A$1:$ZZ$1, 0))</f>
        <v/>
      </c>
      <c r="B918">
        <f>INDEX(resultados!$A$2:$ZZ$2290, 912, MATCH($B$2, resultados!$A$1:$ZZ$1, 0))</f>
        <v/>
      </c>
      <c r="C918">
        <f>INDEX(resultados!$A$2:$ZZ$2290, 912, MATCH($B$3, resultados!$A$1:$ZZ$1, 0))</f>
        <v/>
      </c>
    </row>
    <row r="919">
      <c r="A919">
        <f>INDEX(resultados!$A$2:$ZZ$2290, 913, MATCH($B$1, resultados!$A$1:$ZZ$1, 0))</f>
        <v/>
      </c>
      <c r="B919">
        <f>INDEX(resultados!$A$2:$ZZ$2290, 913, MATCH($B$2, resultados!$A$1:$ZZ$1, 0))</f>
        <v/>
      </c>
      <c r="C919">
        <f>INDEX(resultados!$A$2:$ZZ$2290, 913, MATCH($B$3, resultados!$A$1:$ZZ$1, 0))</f>
        <v/>
      </c>
    </row>
    <row r="920">
      <c r="A920">
        <f>INDEX(resultados!$A$2:$ZZ$2290, 914, MATCH($B$1, resultados!$A$1:$ZZ$1, 0))</f>
        <v/>
      </c>
      <c r="B920">
        <f>INDEX(resultados!$A$2:$ZZ$2290, 914, MATCH($B$2, resultados!$A$1:$ZZ$1, 0))</f>
        <v/>
      </c>
      <c r="C920">
        <f>INDEX(resultados!$A$2:$ZZ$2290, 914, MATCH($B$3, resultados!$A$1:$ZZ$1, 0))</f>
        <v/>
      </c>
    </row>
    <row r="921">
      <c r="A921">
        <f>INDEX(resultados!$A$2:$ZZ$2290, 915, MATCH($B$1, resultados!$A$1:$ZZ$1, 0))</f>
        <v/>
      </c>
      <c r="B921">
        <f>INDEX(resultados!$A$2:$ZZ$2290, 915, MATCH($B$2, resultados!$A$1:$ZZ$1, 0))</f>
        <v/>
      </c>
      <c r="C921">
        <f>INDEX(resultados!$A$2:$ZZ$2290, 915, MATCH($B$3, resultados!$A$1:$ZZ$1, 0))</f>
        <v/>
      </c>
    </row>
    <row r="922">
      <c r="A922">
        <f>INDEX(resultados!$A$2:$ZZ$2290, 916, MATCH($B$1, resultados!$A$1:$ZZ$1, 0))</f>
        <v/>
      </c>
      <c r="B922">
        <f>INDEX(resultados!$A$2:$ZZ$2290, 916, MATCH($B$2, resultados!$A$1:$ZZ$1, 0))</f>
        <v/>
      </c>
      <c r="C922">
        <f>INDEX(resultados!$A$2:$ZZ$2290, 916, MATCH($B$3, resultados!$A$1:$ZZ$1, 0))</f>
        <v/>
      </c>
    </row>
    <row r="923">
      <c r="A923">
        <f>INDEX(resultados!$A$2:$ZZ$2290, 917, MATCH($B$1, resultados!$A$1:$ZZ$1, 0))</f>
        <v/>
      </c>
      <c r="B923">
        <f>INDEX(resultados!$A$2:$ZZ$2290, 917, MATCH($B$2, resultados!$A$1:$ZZ$1, 0))</f>
        <v/>
      </c>
      <c r="C923">
        <f>INDEX(resultados!$A$2:$ZZ$2290, 917, MATCH($B$3, resultados!$A$1:$ZZ$1, 0))</f>
        <v/>
      </c>
    </row>
    <row r="924">
      <c r="A924">
        <f>INDEX(resultados!$A$2:$ZZ$2290, 918, MATCH($B$1, resultados!$A$1:$ZZ$1, 0))</f>
        <v/>
      </c>
      <c r="B924">
        <f>INDEX(resultados!$A$2:$ZZ$2290, 918, MATCH($B$2, resultados!$A$1:$ZZ$1, 0))</f>
        <v/>
      </c>
      <c r="C924">
        <f>INDEX(resultados!$A$2:$ZZ$2290, 918, MATCH($B$3, resultados!$A$1:$ZZ$1, 0))</f>
        <v/>
      </c>
    </row>
    <row r="925">
      <c r="A925">
        <f>INDEX(resultados!$A$2:$ZZ$2290, 919, MATCH($B$1, resultados!$A$1:$ZZ$1, 0))</f>
        <v/>
      </c>
      <c r="B925">
        <f>INDEX(resultados!$A$2:$ZZ$2290, 919, MATCH($B$2, resultados!$A$1:$ZZ$1, 0))</f>
        <v/>
      </c>
      <c r="C925">
        <f>INDEX(resultados!$A$2:$ZZ$2290, 919, MATCH($B$3, resultados!$A$1:$ZZ$1, 0))</f>
        <v/>
      </c>
    </row>
    <row r="926">
      <c r="A926">
        <f>INDEX(resultados!$A$2:$ZZ$2290, 920, MATCH($B$1, resultados!$A$1:$ZZ$1, 0))</f>
        <v/>
      </c>
      <c r="B926">
        <f>INDEX(resultados!$A$2:$ZZ$2290, 920, MATCH($B$2, resultados!$A$1:$ZZ$1, 0))</f>
        <v/>
      </c>
      <c r="C926">
        <f>INDEX(resultados!$A$2:$ZZ$2290, 920, MATCH($B$3, resultados!$A$1:$ZZ$1, 0))</f>
        <v/>
      </c>
    </row>
    <row r="927">
      <c r="A927">
        <f>INDEX(resultados!$A$2:$ZZ$2290, 921, MATCH($B$1, resultados!$A$1:$ZZ$1, 0))</f>
        <v/>
      </c>
      <c r="B927">
        <f>INDEX(resultados!$A$2:$ZZ$2290, 921, MATCH($B$2, resultados!$A$1:$ZZ$1, 0))</f>
        <v/>
      </c>
      <c r="C927">
        <f>INDEX(resultados!$A$2:$ZZ$2290, 921, MATCH($B$3, resultados!$A$1:$ZZ$1, 0))</f>
        <v/>
      </c>
    </row>
    <row r="928">
      <c r="A928">
        <f>INDEX(resultados!$A$2:$ZZ$2290, 922, MATCH($B$1, resultados!$A$1:$ZZ$1, 0))</f>
        <v/>
      </c>
      <c r="B928">
        <f>INDEX(resultados!$A$2:$ZZ$2290, 922, MATCH($B$2, resultados!$A$1:$ZZ$1, 0))</f>
        <v/>
      </c>
      <c r="C928">
        <f>INDEX(resultados!$A$2:$ZZ$2290, 922, MATCH($B$3, resultados!$A$1:$ZZ$1, 0))</f>
        <v/>
      </c>
    </row>
    <row r="929">
      <c r="A929">
        <f>INDEX(resultados!$A$2:$ZZ$2290, 923, MATCH($B$1, resultados!$A$1:$ZZ$1, 0))</f>
        <v/>
      </c>
      <c r="B929">
        <f>INDEX(resultados!$A$2:$ZZ$2290, 923, MATCH($B$2, resultados!$A$1:$ZZ$1, 0))</f>
        <v/>
      </c>
      <c r="C929">
        <f>INDEX(resultados!$A$2:$ZZ$2290, 923, MATCH($B$3, resultados!$A$1:$ZZ$1, 0))</f>
        <v/>
      </c>
    </row>
    <row r="930">
      <c r="A930">
        <f>INDEX(resultados!$A$2:$ZZ$2290, 924, MATCH($B$1, resultados!$A$1:$ZZ$1, 0))</f>
        <v/>
      </c>
      <c r="B930">
        <f>INDEX(resultados!$A$2:$ZZ$2290, 924, MATCH($B$2, resultados!$A$1:$ZZ$1, 0))</f>
        <v/>
      </c>
      <c r="C930">
        <f>INDEX(resultados!$A$2:$ZZ$2290, 924, MATCH($B$3, resultados!$A$1:$ZZ$1, 0))</f>
        <v/>
      </c>
    </row>
    <row r="931">
      <c r="A931">
        <f>INDEX(resultados!$A$2:$ZZ$2290, 925, MATCH($B$1, resultados!$A$1:$ZZ$1, 0))</f>
        <v/>
      </c>
      <c r="B931">
        <f>INDEX(resultados!$A$2:$ZZ$2290, 925, MATCH($B$2, resultados!$A$1:$ZZ$1, 0))</f>
        <v/>
      </c>
      <c r="C931">
        <f>INDEX(resultados!$A$2:$ZZ$2290, 925, MATCH($B$3, resultados!$A$1:$ZZ$1, 0))</f>
        <v/>
      </c>
    </row>
    <row r="932">
      <c r="A932">
        <f>INDEX(resultados!$A$2:$ZZ$2290, 926, MATCH($B$1, resultados!$A$1:$ZZ$1, 0))</f>
        <v/>
      </c>
      <c r="B932">
        <f>INDEX(resultados!$A$2:$ZZ$2290, 926, MATCH($B$2, resultados!$A$1:$ZZ$1, 0))</f>
        <v/>
      </c>
      <c r="C932">
        <f>INDEX(resultados!$A$2:$ZZ$2290, 926, MATCH($B$3, resultados!$A$1:$ZZ$1, 0))</f>
        <v/>
      </c>
    </row>
    <row r="933">
      <c r="A933">
        <f>INDEX(resultados!$A$2:$ZZ$2290, 927, MATCH($B$1, resultados!$A$1:$ZZ$1, 0))</f>
        <v/>
      </c>
      <c r="B933">
        <f>INDEX(resultados!$A$2:$ZZ$2290, 927, MATCH($B$2, resultados!$A$1:$ZZ$1, 0))</f>
        <v/>
      </c>
      <c r="C933">
        <f>INDEX(resultados!$A$2:$ZZ$2290, 927, MATCH($B$3, resultados!$A$1:$ZZ$1, 0))</f>
        <v/>
      </c>
    </row>
    <row r="934">
      <c r="A934">
        <f>INDEX(resultados!$A$2:$ZZ$2290, 928, MATCH($B$1, resultados!$A$1:$ZZ$1, 0))</f>
        <v/>
      </c>
      <c r="B934">
        <f>INDEX(resultados!$A$2:$ZZ$2290, 928, MATCH($B$2, resultados!$A$1:$ZZ$1, 0))</f>
        <v/>
      </c>
      <c r="C934">
        <f>INDEX(resultados!$A$2:$ZZ$2290, 928, MATCH($B$3, resultados!$A$1:$ZZ$1, 0))</f>
        <v/>
      </c>
    </row>
    <row r="935">
      <c r="A935">
        <f>INDEX(resultados!$A$2:$ZZ$2290, 929, MATCH($B$1, resultados!$A$1:$ZZ$1, 0))</f>
        <v/>
      </c>
      <c r="B935">
        <f>INDEX(resultados!$A$2:$ZZ$2290, 929, MATCH($B$2, resultados!$A$1:$ZZ$1, 0))</f>
        <v/>
      </c>
      <c r="C935">
        <f>INDEX(resultados!$A$2:$ZZ$2290, 929, MATCH($B$3, resultados!$A$1:$ZZ$1, 0))</f>
        <v/>
      </c>
    </row>
    <row r="936">
      <c r="A936">
        <f>INDEX(resultados!$A$2:$ZZ$2290, 930, MATCH($B$1, resultados!$A$1:$ZZ$1, 0))</f>
        <v/>
      </c>
      <c r="B936">
        <f>INDEX(resultados!$A$2:$ZZ$2290, 930, MATCH($B$2, resultados!$A$1:$ZZ$1, 0))</f>
        <v/>
      </c>
      <c r="C936">
        <f>INDEX(resultados!$A$2:$ZZ$2290, 930, MATCH($B$3, resultados!$A$1:$ZZ$1, 0))</f>
        <v/>
      </c>
    </row>
    <row r="937">
      <c r="A937">
        <f>INDEX(resultados!$A$2:$ZZ$2290, 931, MATCH($B$1, resultados!$A$1:$ZZ$1, 0))</f>
        <v/>
      </c>
      <c r="B937">
        <f>INDEX(resultados!$A$2:$ZZ$2290, 931, MATCH($B$2, resultados!$A$1:$ZZ$1, 0))</f>
        <v/>
      </c>
      <c r="C937">
        <f>INDEX(resultados!$A$2:$ZZ$2290, 931, MATCH($B$3, resultados!$A$1:$ZZ$1, 0))</f>
        <v/>
      </c>
    </row>
    <row r="938">
      <c r="A938">
        <f>INDEX(resultados!$A$2:$ZZ$2290, 932, MATCH($B$1, resultados!$A$1:$ZZ$1, 0))</f>
        <v/>
      </c>
      <c r="B938">
        <f>INDEX(resultados!$A$2:$ZZ$2290, 932, MATCH($B$2, resultados!$A$1:$ZZ$1, 0))</f>
        <v/>
      </c>
      <c r="C938">
        <f>INDEX(resultados!$A$2:$ZZ$2290, 932, MATCH($B$3, resultados!$A$1:$ZZ$1, 0))</f>
        <v/>
      </c>
    </row>
    <row r="939">
      <c r="A939">
        <f>INDEX(resultados!$A$2:$ZZ$2290, 933, MATCH($B$1, resultados!$A$1:$ZZ$1, 0))</f>
        <v/>
      </c>
      <c r="B939">
        <f>INDEX(resultados!$A$2:$ZZ$2290, 933, MATCH($B$2, resultados!$A$1:$ZZ$1, 0))</f>
        <v/>
      </c>
      <c r="C939">
        <f>INDEX(resultados!$A$2:$ZZ$2290, 933, MATCH($B$3, resultados!$A$1:$ZZ$1, 0))</f>
        <v/>
      </c>
    </row>
    <row r="940">
      <c r="A940">
        <f>INDEX(resultados!$A$2:$ZZ$2290, 934, MATCH($B$1, resultados!$A$1:$ZZ$1, 0))</f>
        <v/>
      </c>
      <c r="B940">
        <f>INDEX(resultados!$A$2:$ZZ$2290, 934, MATCH($B$2, resultados!$A$1:$ZZ$1, 0))</f>
        <v/>
      </c>
      <c r="C940">
        <f>INDEX(resultados!$A$2:$ZZ$2290, 934, MATCH($B$3, resultados!$A$1:$ZZ$1, 0))</f>
        <v/>
      </c>
    </row>
    <row r="941">
      <c r="A941">
        <f>INDEX(resultados!$A$2:$ZZ$2290, 935, MATCH($B$1, resultados!$A$1:$ZZ$1, 0))</f>
        <v/>
      </c>
      <c r="B941">
        <f>INDEX(resultados!$A$2:$ZZ$2290, 935, MATCH($B$2, resultados!$A$1:$ZZ$1, 0))</f>
        <v/>
      </c>
      <c r="C941">
        <f>INDEX(resultados!$A$2:$ZZ$2290, 935, MATCH($B$3, resultados!$A$1:$ZZ$1, 0))</f>
        <v/>
      </c>
    </row>
    <row r="942">
      <c r="A942">
        <f>INDEX(resultados!$A$2:$ZZ$2290, 936, MATCH($B$1, resultados!$A$1:$ZZ$1, 0))</f>
        <v/>
      </c>
      <c r="B942">
        <f>INDEX(resultados!$A$2:$ZZ$2290, 936, MATCH($B$2, resultados!$A$1:$ZZ$1, 0))</f>
        <v/>
      </c>
      <c r="C942">
        <f>INDEX(resultados!$A$2:$ZZ$2290, 936, MATCH($B$3, resultados!$A$1:$ZZ$1, 0))</f>
        <v/>
      </c>
    </row>
    <row r="943">
      <c r="A943">
        <f>INDEX(resultados!$A$2:$ZZ$2290, 937, MATCH($B$1, resultados!$A$1:$ZZ$1, 0))</f>
        <v/>
      </c>
      <c r="B943">
        <f>INDEX(resultados!$A$2:$ZZ$2290, 937, MATCH($B$2, resultados!$A$1:$ZZ$1, 0))</f>
        <v/>
      </c>
      <c r="C943">
        <f>INDEX(resultados!$A$2:$ZZ$2290, 937, MATCH($B$3, resultados!$A$1:$ZZ$1, 0))</f>
        <v/>
      </c>
    </row>
    <row r="944">
      <c r="A944">
        <f>INDEX(resultados!$A$2:$ZZ$2290, 938, MATCH($B$1, resultados!$A$1:$ZZ$1, 0))</f>
        <v/>
      </c>
      <c r="B944">
        <f>INDEX(resultados!$A$2:$ZZ$2290, 938, MATCH($B$2, resultados!$A$1:$ZZ$1, 0))</f>
        <v/>
      </c>
      <c r="C944">
        <f>INDEX(resultados!$A$2:$ZZ$2290, 938, MATCH($B$3, resultados!$A$1:$ZZ$1, 0))</f>
        <v/>
      </c>
    </row>
    <row r="945">
      <c r="A945">
        <f>INDEX(resultados!$A$2:$ZZ$2290, 939, MATCH($B$1, resultados!$A$1:$ZZ$1, 0))</f>
        <v/>
      </c>
      <c r="B945">
        <f>INDEX(resultados!$A$2:$ZZ$2290, 939, MATCH($B$2, resultados!$A$1:$ZZ$1, 0))</f>
        <v/>
      </c>
      <c r="C945">
        <f>INDEX(resultados!$A$2:$ZZ$2290, 939, MATCH($B$3, resultados!$A$1:$ZZ$1, 0))</f>
        <v/>
      </c>
    </row>
    <row r="946">
      <c r="A946">
        <f>INDEX(resultados!$A$2:$ZZ$2290, 940, MATCH($B$1, resultados!$A$1:$ZZ$1, 0))</f>
        <v/>
      </c>
      <c r="B946">
        <f>INDEX(resultados!$A$2:$ZZ$2290, 940, MATCH($B$2, resultados!$A$1:$ZZ$1, 0))</f>
        <v/>
      </c>
      <c r="C946">
        <f>INDEX(resultados!$A$2:$ZZ$2290, 940, MATCH($B$3, resultados!$A$1:$ZZ$1, 0))</f>
        <v/>
      </c>
    </row>
    <row r="947">
      <c r="A947">
        <f>INDEX(resultados!$A$2:$ZZ$2290, 941, MATCH($B$1, resultados!$A$1:$ZZ$1, 0))</f>
        <v/>
      </c>
      <c r="B947">
        <f>INDEX(resultados!$A$2:$ZZ$2290, 941, MATCH($B$2, resultados!$A$1:$ZZ$1, 0))</f>
        <v/>
      </c>
      <c r="C947">
        <f>INDEX(resultados!$A$2:$ZZ$2290, 941, MATCH($B$3, resultados!$A$1:$ZZ$1, 0))</f>
        <v/>
      </c>
    </row>
    <row r="948">
      <c r="A948">
        <f>INDEX(resultados!$A$2:$ZZ$2290, 942, MATCH($B$1, resultados!$A$1:$ZZ$1, 0))</f>
        <v/>
      </c>
      <c r="B948">
        <f>INDEX(resultados!$A$2:$ZZ$2290, 942, MATCH($B$2, resultados!$A$1:$ZZ$1, 0))</f>
        <v/>
      </c>
      <c r="C948">
        <f>INDEX(resultados!$A$2:$ZZ$2290, 942, MATCH($B$3, resultados!$A$1:$ZZ$1, 0))</f>
        <v/>
      </c>
    </row>
    <row r="949">
      <c r="A949">
        <f>INDEX(resultados!$A$2:$ZZ$2290, 943, MATCH($B$1, resultados!$A$1:$ZZ$1, 0))</f>
        <v/>
      </c>
      <c r="B949">
        <f>INDEX(resultados!$A$2:$ZZ$2290, 943, MATCH($B$2, resultados!$A$1:$ZZ$1, 0))</f>
        <v/>
      </c>
      <c r="C949">
        <f>INDEX(resultados!$A$2:$ZZ$2290, 943, MATCH($B$3, resultados!$A$1:$ZZ$1, 0))</f>
        <v/>
      </c>
    </row>
    <row r="950">
      <c r="A950">
        <f>INDEX(resultados!$A$2:$ZZ$2290, 944, MATCH($B$1, resultados!$A$1:$ZZ$1, 0))</f>
        <v/>
      </c>
      <c r="B950">
        <f>INDEX(resultados!$A$2:$ZZ$2290, 944, MATCH($B$2, resultados!$A$1:$ZZ$1, 0))</f>
        <v/>
      </c>
      <c r="C950">
        <f>INDEX(resultados!$A$2:$ZZ$2290, 944, MATCH($B$3, resultados!$A$1:$ZZ$1, 0))</f>
        <v/>
      </c>
    </row>
    <row r="951">
      <c r="A951">
        <f>INDEX(resultados!$A$2:$ZZ$2290, 945, MATCH($B$1, resultados!$A$1:$ZZ$1, 0))</f>
        <v/>
      </c>
      <c r="B951">
        <f>INDEX(resultados!$A$2:$ZZ$2290, 945, MATCH($B$2, resultados!$A$1:$ZZ$1, 0))</f>
        <v/>
      </c>
      <c r="C951">
        <f>INDEX(resultados!$A$2:$ZZ$2290, 945, MATCH($B$3, resultados!$A$1:$ZZ$1, 0))</f>
        <v/>
      </c>
    </row>
    <row r="952">
      <c r="A952">
        <f>INDEX(resultados!$A$2:$ZZ$2290, 946, MATCH($B$1, resultados!$A$1:$ZZ$1, 0))</f>
        <v/>
      </c>
      <c r="B952">
        <f>INDEX(resultados!$A$2:$ZZ$2290, 946, MATCH($B$2, resultados!$A$1:$ZZ$1, 0))</f>
        <v/>
      </c>
      <c r="C952">
        <f>INDEX(resultados!$A$2:$ZZ$2290, 946, MATCH($B$3, resultados!$A$1:$ZZ$1, 0))</f>
        <v/>
      </c>
    </row>
    <row r="953">
      <c r="A953">
        <f>INDEX(resultados!$A$2:$ZZ$2290, 947, MATCH($B$1, resultados!$A$1:$ZZ$1, 0))</f>
        <v/>
      </c>
      <c r="B953">
        <f>INDEX(resultados!$A$2:$ZZ$2290, 947, MATCH($B$2, resultados!$A$1:$ZZ$1, 0))</f>
        <v/>
      </c>
      <c r="C953">
        <f>INDEX(resultados!$A$2:$ZZ$2290, 947, MATCH($B$3, resultados!$A$1:$ZZ$1, 0))</f>
        <v/>
      </c>
    </row>
    <row r="954">
      <c r="A954">
        <f>INDEX(resultados!$A$2:$ZZ$2290, 948, MATCH($B$1, resultados!$A$1:$ZZ$1, 0))</f>
        <v/>
      </c>
      <c r="B954">
        <f>INDEX(resultados!$A$2:$ZZ$2290, 948, MATCH($B$2, resultados!$A$1:$ZZ$1, 0))</f>
        <v/>
      </c>
      <c r="C954">
        <f>INDEX(resultados!$A$2:$ZZ$2290, 948, MATCH($B$3, resultados!$A$1:$ZZ$1, 0))</f>
        <v/>
      </c>
    </row>
    <row r="955">
      <c r="A955">
        <f>INDEX(resultados!$A$2:$ZZ$2290, 949, MATCH($B$1, resultados!$A$1:$ZZ$1, 0))</f>
        <v/>
      </c>
      <c r="B955">
        <f>INDEX(resultados!$A$2:$ZZ$2290, 949, MATCH($B$2, resultados!$A$1:$ZZ$1, 0))</f>
        <v/>
      </c>
      <c r="C955">
        <f>INDEX(resultados!$A$2:$ZZ$2290, 949, MATCH($B$3, resultados!$A$1:$ZZ$1, 0))</f>
        <v/>
      </c>
    </row>
    <row r="956">
      <c r="A956">
        <f>INDEX(resultados!$A$2:$ZZ$2290, 950, MATCH($B$1, resultados!$A$1:$ZZ$1, 0))</f>
        <v/>
      </c>
      <c r="B956">
        <f>INDEX(resultados!$A$2:$ZZ$2290, 950, MATCH($B$2, resultados!$A$1:$ZZ$1, 0))</f>
        <v/>
      </c>
      <c r="C956">
        <f>INDEX(resultados!$A$2:$ZZ$2290, 950, MATCH($B$3, resultados!$A$1:$ZZ$1, 0))</f>
        <v/>
      </c>
    </row>
    <row r="957">
      <c r="A957">
        <f>INDEX(resultados!$A$2:$ZZ$2290, 951, MATCH($B$1, resultados!$A$1:$ZZ$1, 0))</f>
        <v/>
      </c>
      <c r="B957">
        <f>INDEX(resultados!$A$2:$ZZ$2290, 951, MATCH($B$2, resultados!$A$1:$ZZ$1, 0))</f>
        <v/>
      </c>
      <c r="C957">
        <f>INDEX(resultados!$A$2:$ZZ$2290, 951, MATCH($B$3, resultados!$A$1:$ZZ$1, 0))</f>
        <v/>
      </c>
    </row>
    <row r="958">
      <c r="A958">
        <f>INDEX(resultados!$A$2:$ZZ$2290, 952, MATCH($B$1, resultados!$A$1:$ZZ$1, 0))</f>
        <v/>
      </c>
      <c r="B958">
        <f>INDEX(resultados!$A$2:$ZZ$2290, 952, MATCH($B$2, resultados!$A$1:$ZZ$1, 0))</f>
        <v/>
      </c>
      <c r="C958">
        <f>INDEX(resultados!$A$2:$ZZ$2290, 952, MATCH($B$3, resultados!$A$1:$ZZ$1, 0))</f>
        <v/>
      </c>
    </row>
    <row r="959">
      <c r="A959">
        <f>INDEX(resultados!$A$2:$ZZ$2290, 953, MATCH($B$1, resultados!$A$1:$ZZ$1, 0))</f>
        <v/>
      </c>
      <c r="B959">
        <f>INDEX(resultados!$A$2:$ZZ$2290, 953, MATCH($B$2, resultados!$A$1:$ZZ$1, 0))</f>
        <v/>
      </c>
      <c r="C959">
        <f>INDEX(resultados!$A$2:$ZZ$2290, 953, MATCH($B$3, resultados!$A$1:$ZZ$1, 0))</f>
        <v/>
      </c>
    </row>
    <row r="960">
      <c r="A960">
        <f>INDEX(resultados!$A$2:$ZZ$2290, 954, MATCH($B$1, resultados!$A$1:$ZZ$1, 0))</f>
        <v/>
      </c>
      <c r="B960">
        <f>INDEX(resultados!$A$2:$ZZ$2290, 954, MATCH($B$2, resultados!$A$1:$ZZ$1, 0))</f>
        <v/>
      </c>
      <c r="C960">
        <f>INDEX(resultados!$A$2:$ZZ$2290, 954, MATCH($B$3, resultados!$A$1:$ZZ$1, 0))</f>
        <v/>
      </c>
    </row>
    <row r="961">
      <c r="A961">
        <f>INDEX(resultados!$A$2:$ZZ$2290, 955, MATCH($B$1, resultados!$A$1:$ZZ$1, 0))</f>
        <v/>
      </c>
      <c r="B961">
        <f>INDEX(resultados!$A$2:$ZZ$2290, 955, MATCH($B$2, resultados!$A$1:$ZZ$1, 0))</f>
        <v/>
      </c>
      <c r="C961">
        <f>INDEX(resultados!$A$2:$ZZ$2290, 955, MATCH($B$3, resultados!$A$1:$ZZ$1, 0))</f>
        <v/>
      </c>
    </row>
    <row r="962">
      <c r="A962">
        <f>INDEX(resultados!$A$2:$ZZ$2290, 956, MATCH($B$1, resultados!$A$1:$ZZ$1, 0))</f>
        <v/>
      </c>
      <c r="B962">
        <f>INDEX(resultados!$A$2:$ZZ$2290, 956, MATCH($B$2, resultados!$A$1:$ZZ$1, 0))</f>
        <v/>
      </c>
      <c r="C962">
        <f>INDEX(resultados!$A$2:$ZZ$2290, 956, MATCH($B$3, resultados!$A$1:$ZZ$1, 0))</f>
        <v/>
      </c>
    </row>
    <row r="963">
      <c r="A963">
        <f>INDEX(resultados!$A$2:$ZZ$2290, 957, MATCH($B$1, resultados!$A$1:$ZZ$1, 0))</f>
        <v/>
      </c>
      <c r="B963">
        <f>INDEX(resultados!$A$2:$ZZ$2290, 957, MATCH($B$2, resultados!$A$1:$ZZ$1, 0))</f>
        <v/>
      </c>
      <c r="C963">
        <f>INDEX(resultados!$A$2:$ZZ$2290, 957, MATCH($B$3, resultados!$A$1:$ZZ$1, 0))</f>
        <v/>
      </c>
    </row>
    <row r="964">
      <c r="A964">
        <f>INDEX(resultados!$A$2:$ZZ$2290, 958, MATCH($B$1, resultados!$A$1:$ZZ$1, 0))</f>
        <v/>
      </c>
      <c r="B964">
        <f>INDEX(resultados!$A$2:$ZZ$2290, 958, MATCH($B$2, resultados!$A$1:$ZZ$1, 0))</f>
        <v/>
      </c>
      <c r="C964">
        <f>INDEX(resultados!$A$2:$ZZ$2290, 958, MATCH($B$3, resultados!$A$1:$ZZ$1, 0))</f>
        <v/>
      </c>
    </row>
    <row r="965">
      <c r="A965">
        <f>INDEX(resultados!$A$2:$ZZ$2290, 959, MATCH($B$1, resultados!$A$1:$ZZ$1, 0))</f>
        <v/>
      </c>
      <c r="B965">
        <f>INDEX(resultados!$A$2:$ZZ$2290, 959, MATCH($B$2, resultados!$A$1:$ZZ$1, 0))</f>
        <v/>
      </c>
      <c r="C965">
        <f>INDEX(resultados!$A$2:$ZZ$2290, 959, MATCH($B$3, resultados!$A$1:$ZZ$1, 0))</f>
        <v/>
      </c>
    </row>
    <row r="966">
      <c r="A966">
        <f>INDEX(resultados!$A$2:$ZZ$2290, 960, MATCH($B$1, resultados!$A$1:$ZZ$1, 0))</f>
        <v/>
      </c>
      <c r="B966">
        <f>INDEX(resultados!$A$2:$ZZ$2290, 960, MATCH($B$2, resultados!$A$1:$ZZ$1, 0))</f>
        <v/>
      </c>
      <c r="C966">
        <f>INDEX(resultados!$A$2:$ZZ$2290, 960, MATCH($B$3, resultados!$A$1:$ZZ$1, 0))</f>
        <v/>
      </c>
    </row>
    <row r="967">
      <c r="A967">
        <f>INDEX(resultados!$A$2:$ZZ$2290, 961, MATCH($B$1, resultados!$A$1:$ZZ$1, 0))</f>
        <v/>
      </c>
      <c r="B967">
        <f>INDEX(resultados!$A$2:$ZZ$2290, 961, MATCH($B$2, resultados!$A$1:$ZZ$1, 0))</f>
        <v/>
      </c>
      <c r="C967">
        <f>INDEX(resultados!$A$2:$ZZ$2290, 961, MATCH($B$3, resultados!$A$1:$ZZ$1, 0))</f>
        <v/>
      </c>
    </row>
    <row r="968">
      <c r="A968">
        <f>INDEX(resultados!$A$2:$ZZ$2290, 962, MATCH($B$1, resultados!$A$1:$ZZ$1, 0))</f>
        <v/>
      </c>
      <c r="B968">
        <f>INDEX(resultados!$A$2:$ZZ$2290, 962, MATCH($B$2, resultados!$A$1:$ZZ$1, 0))</f>
        <v/>
      </c>
      <c r="C968">
        <f>INDEX(resultados!$A$2:$ZZ$2290, 962, MATCH($B$3, resultados!$A$1:$ZZ$1, 0))</f>
        <v/>
      </c>
    </row>
    <row r="969">
      <c r="A969">
        <f>INDEX(resultados!$A$2:$ZZ$2290, 963, MATCH($B$1, resultados!$A$1:$ZZ$1, 0))</f>
        <v/>
      </c>
      <c r="B969">
        <f>INDEX(resultados!$A$2:$ZZ$2290, 963, MATCH($B$2, resultados!$A$1:$ZZ$1, 0))</f>
        <v/>
      </c>
      <c r="C969">
        <f>INDEX(resultados!$A$2:$ZZ$2290, 963, MATCH($B$3, resultados!$A$1:$ZZ$1, 0))</f>
        <v/>
      </c>
    </row>
    <row r="970">
      <c r="A970">
        <f>INDEX(resultados!$A$2:$ZZ$2290, 964, MATCH($B$1, resultados!$A$1:$ZZ$1, 0))</f>
        <v/>
      </c>
      <c r="B970">
        <f>INDEX(resultados!$A$2:$ZZ$2290, 964, MATCH($B$2, resultados!$A$1:$ZZ$1, 0))</f>
        <v/>
      </c>
      <c r="C970">
        <f>INDEX(resultados!$A$2:$ZZ$2290, 964, MATCH($B$3, resultados!$A$1:$ZZ$1, 0))</f>
        <v/>
      </c>
    </row>
    <row r="971">
      <c r="A971">
        <f>INDEX(resultados!$A$2:$ZZ$2290, 965, MATCH($B$1, resultados!$A$1:$ZZ$1, 0))</f>
        <v/>
      </c>
      <c r="B971">
        <f>INDEX(resultados!$A$2:$ZZ$2290, 965, MATCH($B$2, resultados!$A$1:$ZZ$1, 0))</f>
        <v/>
      </c>
      <c r="C971">
        <f>INDEX(resultados!$A$2:$ZZ$2290, 965, MATCH($B$3, resultados!$A$1:$ZZ$1, 0))</f>
        <v/>
      </c>
    </row>
    <row r="972">
      <c r="A972">
        <f>INDEX(resultados!$A$2:$ZZ$2290, 966, MATCH($B$1, resultados!$A$1:$ZZ$1, 0))</f>
        <v/>
      </c>
      <c r="B972">
        <f>INDEX(resultados!$A$2:$ZZ$2290, 966, MATCH($B$2, resultados!$A$1:$ZZ$1, 0))</f>
        <v/>
      </c>
      <c r="C972">
        <f>INDEX(resultados!$A$2:$ZZ$2290, 966, MATCH($B$3, resultados!$A$1:$ZZ$1, 0))</f>
        <v/>
      </c>
    </row>
    <row r="973">
      <c r="A973">
        <f>INDEX(resultados!$A$2:$ZZ$2290, 967, MATCH($B$1, resultados!$A$1:$ZZ$1, 0))</f>
        <v/>
      </c>
      <c r="B973">
        <f>INDEX(resultados!$A$2:$ZZ$2290, 967, MATCH($B$2, resultados!$A$1:$ZZ$1, 0))</f>
        <v/>
      </c>
      <c r="C973">
        <f>INDEX(resultados!$A$2:$ZZ$2290, 967, MATCH($B$3, resultados!$A$1:$ZZ$1, 0))</f>
        <v/>
      </c>
    </row>
    <row r="974">
      <c r="A974">
        <f>INDEX(resultados!$A$2:$ZZ$2290, 968, MATCH($B$1, resultados!$A$1:$ZZ$1, 0))</f>
        <v/>
      </c>
      <c r="B974">
        <f>INDEX(resultados!$A$2:$ZZ$2290, 968, MATCH($B$2, resultados!$A$1:$ZZ$1, 0))</f>
        <v/>
      </c>
      <c r="C974">
        <f>INDEX(resultados!$A$2:$ZZ$2290, 968, MATCH($B$3, resultados!$A$1:$ZZ$1, 0))</f>
        <v/>
      </c>
    </row>
    <row r="975">
      <c r="A975">
        <f>INDEX(resultados!$A$2:$ZZ$2290, 969, MATCH($B$1, resultados!$A$1:$ZZ$1, 0))</f>
        <v/>
      </c>
      <c r="B975">
        <f>INDEX(resultados!$A$2:$ZZ$2290, 969, MATCH($B$2, resultados!$A$1:$ZZ$1, 0))</f>
        <v/>
      </c>
      <c r="C975">
        <f>INDEX(resultados!$A$2:$ZZ$2290, 969, MATCH($B$3, resultados!$A$1:$ZZ$1, 0))</f>
        <v/>
      </c>
    </row>
    <row r="976">
      <c r="A976">
        <f>INDEX(resultados!$A$2:$ZZ$2290, 970, MATCH($B$1, resultados!$A$1:$ZZ$1, 0))</f>
        <v/>
      </c>
      <c r="B976">
        <f>INDEX(resultados!$A$2:$ZZ$2290, 970, MATCH($B$2, resultados!$A$1:$ZZ$1, 0))</f>
        <v/>
      </c>
      <c r="C976">
        <f>INDEX(resultados!$A$2:$ZZ$2290, 970, MATCH($B$3, resultados!$A$1:$ZZ$1, 0))</f>
        <v/>
      </c>
    </row>
    <row r="977">
      <c r="A977">
        <f>INDEX(resultados!$A$2:$ZZ$2290, 971, MATCH($B$1, resultados!$A$1:$ZZ$1, 0))</f>
        <v/>
      </c>
      <c r="B977">
        <f>INDEX(resultados!$A$2:$ZZ$2290, 971, MATCH($B$2, resultados!$A$1:$ZZ$1, 0))</f>
        <v/>
      </c>
      <c r="C977">
        <f>INDEX(resultados!$A$2:$ZZ$2290, 971, MATCH($B$3, resultados!$A$1:$ZZ$1, 0))</f>
        <v/>
      </c>
    </row>
    <row r="978">
      <c r="A978">
        <f>INDEX(resultados!$A$2:$ZZ$2290, 972, MATCH($B$1, resultados!$A$1:$ZZ$1, 0))</f>
        <v/>
      </c>
      <c r="B978">
        <f>INDEX(resultados!$A$2:$ZZ$2290, 972, MATCH($B$2, resultados!$A$1:$ZZ$1, 0))</f>
        <v/>
      </c>
      <c r="C978">
        <f>INDEX(resultados!$A$2:$ZZ$2290, 972, MATCH($B$3, resultados!$A$1:$ZZ$1, 0))</f>
        <v/>
      </c>
    </row>
    <row r="979">
      <c r="A979">
        <f>INDEX(resultados!$A$2:$ZZ$2290, 973, MATCH($B$1, resultados!$A$1:$ZZ$1, 0))</f>
        <v/>
      </c>
      <c r="B979">
        <f>INDEX(resultados!$A$2:$ZZ$2290, 973, MATCH($B$2, resultados!$A$1:$ZZ$1, 0))</f>
        <v/>
      </c>
      <c r="C979">
        <f>INDEX(resultados!$A$2:$ZZ$2290, 973, MATCH($B$3, resultados!$A$1:$ZZ$1, 0))</f>
        <v/>
      </c>
    </row>
    <row r="980">
      <c r="A980">
        <f>INDEX(resultados!$A$2:$ZZ$2290, 974, MATCH($B$1, resultados!$A$1:$ZZ$1, 0))</f>
        <v/>
      </c>
      <c r="B980">
        <f>INDEX(resultados!$A$2:$ZZ$2290, 974, MATCH($B$2, resultados!$A$1:$ZZ$1, 0))</f>
        <v/>
      </c>
      <c r="C980">
        <f>INDEX(resultados!$A$2:$ZZ$2290, 974, MATCH($B$3, resultados!$A$1:$ZZ$1, 0))</f>
        <v/>
      </c>
    </row>
    <row r="981">
      <c r="A981">
        <f>INDEX(resultados!$A$2:$ZZ$2290, 975, MATCH($B$1, resultados!$A$1:$ZZ$1, 0))</f>
        <v/>
      </c>
      <c r="B981">
        <f>INDEX(resultados!$A$2:$ZZ$2290, 975, MATCH($B$2, resultados!$A$1:$ZZ$1, 0))</f>
        <v/>
      </c>
      <c r="C981">
        <f>INDEX(resultados!$A$2:$ZZ$2290, 975, MATCH($B$3, resultados!$A$1:$ZZ$1, 0))</f>
        <v/>
      </c>
    </row>
    <row r="982">
      <c r="A982">
        <f>INDEX(resultados!$A$2:$ZZ$2290, 976, MATCH($B$1, resultados!$A$1:$ZZ$1, 0))</f>
        <v/>
      </c>
      <c r="B982">
        <f>INDEX(resultados!$A$2:$ZZ$2290, 976, MATCH($B$2, resultados!$A$1:$ZZ$1, 0))</f>
        <v/>
      </c>
      <c r="C982">
        <f>INDEX(resultados!$A$2:$ZZ$2290, 976, MATCH($B$3, resultados!$A$1:$ZZ$1, 0))</f>
        <v/>
      </c>
    </row>
    <row r="983">
      <c r="A983">
        <f>INDEX(resultados!$A$2:$ZZ$2290, 977, MATCH($B$1, resultados!$A$1:$ZZ$1, 0))</f>
        <v/>
      </c>
      <c r="B983">
        <f>INDEX(resultados!$A$2:$ZZ$2290, 977, MATCH($B$2, resultados!$A$1:$ZZ$1, 0))</f>
        <v/>
      </c>
      <c r="C983">
        <f>INDEX(resultados!$A$2:$ZZ$2290, 977, MATCH($B$3, resultados!$A$1:$ZZ$1, 0))</f>
        <v/>
      </c>
    </row>
    <row r="984">
      <c r="A984">
        <f>INDEX(resultados!$A$2:$ZZ$2290, 978, MATCH($B$1, resultados!$A$1:$ZZ$1, 0))</f>
        <v/>
      </c>
      <c r="B984">
        <f>INDEX(resultados!$A$2:$ZZ$2290, 978, MATCH($B$2, resultados!$A$1:$ZZ$1, 0))</f>
        <v/>
      </c>
      <c r="C984">
        <f>INDEX(resultados!$A$2:$ZZ$2290, 978, MATCH($B$3, resultados!$A$1:$ZZ$1, 0))</f>
        <v/>
      </c>
    </row>
    <row r="985">
      <c r="A985">
        <f>INDEX(resultados!$A$2:$ZZ$2290, 979, MATCH($B$1, resultados!$A$1:$ZZ$1, 0))</f>
        <v/>
      </c>
      <c r="B985">
        <f>INDEX(resultados!$A$2:$ZZ$2290, 979, MATCH($B$2, resultados!$A$1:$ZZ$1, 0))</f>
        <v/>
      </c>
      <c r="C985">
        <f>INDEX(resultados!$A$2:$ZZ$2290, 979, MATCH($B$3, resultados!$A$1:$ZZ$1, 0))</f>
        <v/>
      </c>
    </row>
    <row r="986">
      <c r="A986">
        <f>INDEX(resultados!$A$2:$ZZ$2290, 980, MATCH($B$1, resultados!$A$1:$ZZ$1, 0))</f>
        <v/>
      </c>
      <c r="B986">
        <f>INDEX(resultados!$A$2:$ZZ$2290, 980, MATCH($B$2, resultados!$A$1:$ZZ$1, 0))</f>
        <v/>
      </c>
      <c r="C986">
        <f>INDEX(resultados!$A$2:$ZZ$2290, 980, MATCH($B$3, resultados!$A$1:$ZZ$1, 0))</f>
        <v/>
      </c>
    </row>
    <row r="987">
      <c r="A987">
        <f>INDEX(resultados!$A$2:$ZZ$2290, 981, MATCH($B$1, resultados!$A$1:$ZZ$1, 0))</f>
        <v/>
      </c>
      <c r="B987">
        <f>INDEX(resultados!$A$2:$ZZ$2290, 981, MATCH($B$2, resultados!$A$1:$ZZ$1, 0))</f>
        <v/>
      </c>
      <c r="C987">
        <f>INDEX(resultados!$A$2:$ZZ$2290, 981, MATCH($B$3, resultados!$A$1:$ZZ$1, 0))</f>
        <v/>
      </c>
    </row>
    <row r="988">
      <c r="A988">
        <f>INDEX(resultados!$A$2:$ZZ$2290, 982, MATCH($B$1, resultados!$A$1:$ZZ$1, 0))</f>
        <v/>
      </c>
      <c r="B988">
        <f>INDEX(resultados!$A$2:$ZZ$2290, 982, MATCH($B$2, resultados!$A$1:$ZZ$1, 0))</f>
        <v/>
      </c>
      <c r="C988">
        <f>INDEX(resultados!$A$2:$ZZ$2290, 982, MATCH($B$3, resultados!$A$1:$ZZ$1, 0))</f>
        <v/>
      </c>
    </row>
    <row r="989">
      <c r="A989">
        <f>INDEX(resultados!$A$2:$ZZ$2290, 983, MATCH($B$1, resultados!$A$1:$ZZ$1, 0))</f>
        <v/>
      </c>
      <c r="B989">
        <f>INDEX(resultados!$A$2:$ZZ$2290, 983, MATCH($B$2, resultados!$A$1:$ZZ$1, 0))</f>
        <v/>
      </c>
      <c r="C989">
        <f>INDEX(resultados!$A$2:$ZZ$2290, 983, MATCH($B$3, resultados!$A$1:$ZZ$1, 0))</f>
        <v/>
      </c>
    </row>
    <row r="990">
      <c r="A990">
        <f>INDEX(resultados!$A$2:$ZZ$2290, 984, MATCH($B$1, resultados!$A$1:$ZZ$1, 0))</f>
        <v/>
      </c>
      <c r="B990">
        <f>INDEX(resultados!$A$2:$ZZ$2290, 984, MATCH($B$2, resultados!$A$1:$ZZ$1, 0))</f>
        <v/>
      </c>
      <c r="C990">
        <f>INDEX(resultados!$A$2:$ZZ$2290, 984, MATCH($B$3, resultados!$A$1:$ZZ$1, 0))</f>
        <v/>
      </c>
    </row>
    <row r="991">
      <c r="A991">
        <f>INDEX(resultados!$A$2:$ZZ$2290, 985, MATCH($B$1, resultados!$A$1:$ZZ$1, 0))</f>
        <v/>
      </c>
      <c r="B991">
        <f>INDEX(resultados!$A$2:$ZZ$2290, 985, MATCH($B$2, resultados!$A$1:$ZZ$1, 0))</f>
        <v/>
      </c>
      <c r="C991">
        <f>INDEX(resultados!$A$2:$ZZ$2290, 985, MATCH($B$3, resultados!$A$1:$ZZ$1, 0))</f>
        <v/>
      </c>
    </row>
    <row r="992">
      <c r="A992">
        <f>INDEX(resultados!$A$2:$ZZ$2290, 986, MATCH($B$1, resultados!$A$1:$ZZ$1, 0))</f>
        <v/>
      </c>
      <c r="B992">
        <f>INDEX(resultados!$A$2:$ZZ$2290, 986, MATCH($B$2, resultados!$A$1:$ZZ$1, 0))</f>
        <v/>
      </c>
      <c r="C992">
        <f>INDEX(resultados!$A$2:$ZZ$2290, 986, MATCH($B$3, resultados!$A$1:$ZZ$1, 0))</f>
        <v/>
      </c>
    </row>
    <row r="993">
      <c r="A993">
        <f>INDEX(resultados!$A$2:$ZZ$2290, 987, MATCH($B$1, resultados!$A$1:$ZZ$1, 0))</f>
        <v/>
      </c>
      <c r="B993">
        <f>INDEX(resultados!$A$2:$ZZ$2290, 987, MATCH($B$2, resultados!$A$1:$ZZ$1, 0))</f>
        <v/>
      </c>
      <c r="C993">
        <f>INDEX(resultados!$A$2:$ZZ$2290, 987, MATCH($B$3, resultados!$A$1:$ZZ$1, 0))</f>
        <v/>
      </c>
    </row>
    <row r="994">
      <c r="A994">
        <f>INDEX(resultados!$A$2:$ZZ$2290, 988, MATCH($B$1, resultados!$A$1:$ZZ$1, 0))</f>
        <v/>
      </c>
      <c r="B994">
        <f>INDEX(resultados!$A$2:$ZZ$2290, 988, MATCH($B$2, resultados!$A$1:$ZZ$1, 0))</f>
        <v/>
      </c>
      <c r="C994">
        <f>INDEX(resultados!$A$2:$ZZ$2290, 988, MATCH($B$3, resultados!$A$1:$ZZ$1, 0))</f>
        <v/>
      </c>
    </row>
    <row r="995">
      <c r="A995">
        <f>INDEX(resultados!$A$2:$ZZ$2290, 989, MATCH($B$1, resultados!$A$1:$ZZ$1, 0))</f>
        <v/>
      </c>
      <c r="B995">
        <f>INDEX(resultados!$A$2:$ZZ$2290, 989, MATCH($B$2, resultados!$A$1:$ZZ$1, 0))</f>
        <v/>
      </c>
      <c r="C995">
        <f>INDEX(resultados!$A$2:$ZZ$2290, 989, MATCH($B$3, resultados!$A$1:$ZZ$1, 0))</f>
        <v/>
      </c>
    </row>
    <row r="996">
      <c r="A996">
        <f>INDEX(resultados!$A$2:$ZZ$2290, 990, MATCH($B$1, resultados!$A$1:$ZZ$1, 0))</f>
        <v/>
      </c>
      <c r="B996">
        <f>INDEX(resultados!$A$2:$ZZ$2290, 990, MATCH($B$2, resultados!$A$1:$ZZ$1, 0))</f>
        <v/>
      </c>
      <c r="C996">
        <f>INDEX(resultados!$A$2:$ZZ$2290, 990, MATCH($B$3, resultados!$A$1:$ZZ$1, 0))</f>
        <v/>
      </c>
    </row>
    <row r="997">
      <c r="A997">
        <f>INDEX(resultados!$A$2:$ZZ$2290, 991, MATCH($B$1, resultados!$A$1:$ZZ$1, 0))</f>
        <v/>
      </c>
      <c r="B997">
        <f>INDEX(resultados!$A$2:$ZZ$2290, 991, MATCH($B$2, resultados!$A$1:$ZZ$1, 0))</f>
        <v/>
      </c>
      <c r="C997">
        <f>INDEX(resultados!$A$2:$ZZ$2290, 991, MATCH($B$3, resultados!$A$1:$ZZ$1, 0))</f>
        <v/>
      </c>
    </row>
    <row r="998">
      <c r="A998">
        <f>INDEX(resultados!$A$2:$ZZ$2290, 992, MATCH($B$1, resultados!$A$1:$ZZ$1, 0))</f>
        <v/>
      </c>
      <c r="B998">
        <f>INDEX(resultados!$A$2:$ZZ$2290, 992, MATCH($B$2, resultados!$A$1:$ZZ$1, 0))</f>
        <v/>
      </c>
      <c r="C998">
        <f>INDEX(resultados!$A$2:$ZZ$2290, 992, MATCH($B$3, resultados!$A$1:$ZZ$1, 0))</f>
        <v/>
      </c>
    </row>
    <row r="999">
      <c r="A999">
        <f>INDEX(resultados!$A$2:$ZZ$2290, 993, MATCH($B$1, resultados!$A$1:$ZZ$1, 0))</f>
        <v/>
      </c>
      <c r="B999">
        <f>INDEX(resultados!$A$2:$ZZ$2290, 993, MATCH($B$2, resultados!$A$1:$ZZ$1, 0))</f>
        <v/>
      </c>
      <c r="C999">
        <f>INDEX(resultados!$A$2:$ZZ$2290, 993, MATCH($B$3, resultados!$A$1:$ZZ$1, 0))</f>
        <v/>
      </c>
    </row>
    <row r="1000">
      <c r="A1000">
        <f>INDEX(resultados!$A$2:$ZZ$2290, 994, MATCH($B$1, resultados!$A$1:$ZZ$1, 0))</f>
        <v/>
      </c>
      <c r="B1000">
        <f>INDEX(resultados!$A$2:$ZZ$2290, 994, MATCH($B$2, resultados!$A$1:$ZZ$1, 0))</f>
        <v/>
      </c>
      <c r="C1000">
        <f>INDEX(resultados!$A$2:$ZZ$2290, 994, MATCH($B$3, resultados!$A$1:$ZZ$1, 0))</f>
        <v/>
      </c>
    </row>
    <row r="1001">
      <c r="A1001">
        <f>INDEX(resultados!$A$2:$ZZ$2290, 995, MATCH($B$1, resultados!$A$1:$ZZ$1, 0))</f>
        <v/>
      </c>
      <c r="B1001">
        <f>INDEX(resultados!$A$2:$ZZ$2290, 995, MATCH($B$2, resultados!$A$1:$ZZ$1, 0))</f>
        <v/>
      </c>
      <c r="C1001">
        <f>INDEX(resultados!$A$2:$ZZ$2290, 995, MATCH($B$3, resultados!$A$1:$ZZ$1, 0))</f>
        <v/>
      </c>
    </row>
    <row r="1002">
      <c r="A1002">
        <f>INDEX(resultados!$A$2:$ZZ$2290, 996, MATCH($B$1, resultados!$A$1:$ZZ$1, 0))</f>
        <v/>
      </c>
      <c r="B1002">
        <f>INDEX(resultados!$A$2:$ZZ$2290, 996, MATCH($B$2, resultados!$A$1:$ZZ$1, 0))</f>
        <v/>
      </c>
      <c r="C1002">
        <f>INDEX(resultados!$A$2:$ZZ$2290, 996, MATCH($B$3, resultados!$A$1:$ZZ$1, 0))</f>
        <v/>
      </c>
    </row>
    <row r="1003">
      <c r="A1003">
        <f>INDEX(resultados!$A$2:$ZZ$2290, 997, MATCH($B$1, resultados!$A$1:$ZZ$1, 0))</f>
        <v/>
      </c>
      <c r="B1003">
        <f>INDEX(resultados!$A$2:$ZZ$2290, 997, MATCH($B$2, resultados!$A$1:$ZZ$1, 0))</f>
        <v/>
      </c>
      <c r="C1003">
        <f>INDEX(resultados!$A$2:$ZZ$2290, 997, MATCH($B$3, resultados!$A$1:$ZZ$1, 0))</f>
        <v/>
      </c>
    </row>
    <row r="1004">
      <c r="A1004">
        <f>INDEX(resultados!$A$2:$ZZ$2290, 998, MATCH($B$1, resultados!$A$1:$ZZ$1, 0))</f>
        <v/>
      </c>
      <c r="B1004">
        <f>INDEX(resultados!$A$2:$ZZ$2290, 998, MATCH($B$2, resultados!$A$1:$ZZ$1, 0))</f>
        <v/>
      </c>
      <c r="C1004">
        <f>INDEX(resultados!$A$2:$ZZ$2290, 998, MATCH($B$3, resultados!$A$1:$ZZ$1, 0))</f>
        <v/>
      </c>
    </row>
    <row r="1005">
      <c r="A1005">
        <f>INDEX(resultados!$A$2:$ZZ$2290, 999, MATCH($B$1, resultados!$A$1:$ZZ$1, 0))</f>
        <v/>
      </c>
      <c r="B1005">
        <f>INDEX(resultados!$A$2:$ZZ$2290, 999, MATCH($B$2, resultados!$A$1:$ZZ$1, 0))</f>
        <v/>
      </c>
      <c r="C1005">
        <f>INDEX(resultados!$A$2:$ZZ$2290, 999, MATCH($B$3, resultados!$A$1:$ZZ$1, 0))</f>
        <v/>
      </c>
    </row>
    <row r="1006">
      <c r="A1006">
        <f>INDEX(resultados!$A$2:$ZZ$2290, 1000, MATCH($B$1, resultados!$A$1:$ZZ$1, 0))</f>
        <v/>
      </c>
      <c r="B1006">
        <f>INDEX(resultados!$A$2:$ZZ$2290, 1000, MATCH($B$2, resultados!$A$1:$ZZ$1, 0))</f>
        <v/>
      </c>
      <c r="C1006">
        <f>INDEX(resultados!$A$2:$ZZ$2290, 1000, MATCH($B$3, resultados!$A$1:$ZZ$1, 0))</f>
        <v/>
      </c>
    </row>
    <row r="1007">
      <c r="A1007">
        <f>INDEX(resultados!$A$2:$ZZ$2290, 1001, MATCH($B$1, resultados!$A$1:$ZZ$1, 0))</f>
        <v/>
      </c>
      <c r="B1007">
        <f>INDEX(resultados!$A$2:$ZZ$2290, 1001, MATCH($B$2, resultados!$A$1:$ZZ$1, 0))</f>
        <v/>
      </c>
      <c r="C1007">
        <f>INDEX(resultados!$A$2:$ZZ$2290, 1001, MATCH($B$3, resultados!$A$1:$ZZ$1, 0))</f>
        <v/>
      </c>
    </row>
    <row r="1008">
      <c r="A1008">
        <f>INDEX(resultados!$A$2:$ZZ$2290, 1002, MATCH($B$1, resultados!$A$1:$ZZ$1, 0))</f>
        <v/>
      </c>
      <c r="B1008">
        <f>INDEX(resultados!$A$2:$ZZ$2290, 1002, MATCH($B$2, resultados!$A$1:$ZZ$1, 0))</f>
        <v/>
      </c>
      <c r="C1008">
        <f>INDEX(resultados!$A$2:$ZZ$2290, 1002, MATCH($B$3, resultados!$A$1:$ZZ$1, 0))</f>
        <v/>
      </c>
    </row>
    <row r="1009">
      <c r="A1009">
        <f>INDEX(resultados!$A$2:$ZZ$2290, 1003, MATCH($B$1, resultados!$A$1:$ZZ$1, 0))</f>
        <v/>
      </c>
      <c r="B1009">
        <f>INDEX(resultados!$A$2:$ZZ$2290, 1003, MATCH($B$2, resultados!$A$1:$ZZ$1, 0))</f>
        <v/>
      </c>
      <c r="C1009">
        <f>INDEX(resultados!$A$2:$ZZ$2290, 1003, MATCH($B$3, resultados!$A$1:$ZZ$1, 0))</f>
        <v/>
      </c>
    </row>
    <row r="1010">
      <c r="A1010">
        <f>INDEX(resultados!$A$2:$ZZ$2290, 1004, MATCH($B$1, resultados!$A$1:$ZZ$1, 0))</f>
        <v/>
      </c>
      <c r="B1010">
        <f>INDEX(resultados!$A$2:$ZZ$2290, 1004, MATCH($B$2, resultados!$A$1:$ZZ$1, 0))</f>
        <v/>
      </c>
      <c r="C1010">
        <f>INDEX(resultados!$A$2:$ZZ$2290, 1004, MATCH($B$3, resultados!$A$1:$ZZ$1, 0))</f>
        <v/>
      </c>
    </row>
    <row r="1011">
      <c r="A1011">
        <f>INDEX(resultados!$A$2:$ZZ$2290, 1005, MATCH($B$1, resultados!$A$1:$ZZ$1, 0))</f>
        <v/>
      </c>
      <c r="B1011">
        <f>INDEX(resultados!$A$2:$ZZ$2290, 1005, MATCH($B$2, resultados!$A$1:$ZZ$1, 0))</f>
        <v/>
      </c>
      <c r="C1011">
        <f>INDEX(resultados!$A$2:$ZZ$2290, 1005, MATCH($B$3, resultados!$A$1:$ZZ$1, 0))</f>
        <v/>
      </c>
    </row>
    <row r="1012">
      <c r="A1012">
        <f>INDEX(resultados!$A$2:$ZZ$2290, 1006, MATCH($B$1, resultados!$A$1:$ZZ$1, 0))</f>
        <v/>
      </c>
      <c r="B1012">
        <f>INDEX(resultados!$A$2:$ZZ$2290, 1006, MATCH($B$2, resultados!$A$1:$ZZ$1, 0))</f>
        <v/>
      </c>
      <c r="C1012">
        <f>INDEX(resultados!$A$2:$ZZ$2290, 1006, MATCH($B$3, resultados!$A$1:$ZZ$1, 0))</f>
        <v/>
      </c>
    </row>
    <row r="1013">
      <c r="A1013">
        <f>INDEX(resultados!$A$2:$ZZ$2290, 1007, MATCH($B$1, resultados!$A$1:$ZZ$1, 0))</f>
        <v/>
      </c>
      <c r="B1013">
        <f>INDEX(resultados!$A$2:$ZZ$2290, 1007, MATCH($B$2, resultados!$A$1:$ZZ$1, 0))</f>
        <v/>
      </c>
      <c r="C1013">
        <f>INDEX(resultados!$A$2:$ZZ$2290, 1007, MATCH($B$3, resultados!$A$1:$ZZ$1, 0))</f>
        <v/>
      </c>
    </row>
    <row r="1014">
      <c r="A1014">
        <f>INDEX(resultados!$A$2:$ZZ$2290, 1008, MATCH($B$1, resultados!$A$1:$ZZ$1, 0))</f>
        <v/>
      </c>
      <c r="B1014">
        <f>INDEX(resultados!$A$2:$ZZ$2290, 1008, MATCH($B$2, resultados!$A$1:$ZZ$1, 0))</f>
        <v/>
      </c>
      <c r="C1014">
        <f>INDEX(resultados!$A$2:$ZZ$2290, 1008, MATCH($B$3, resultados!$A$1:$ZZ$1, 0))</f>
        <v/>
      </c>
    </row>
    <row r="1015">
      <c r="A1015">
        <f>INDEX(resultados!$A$2:$ZZ$2290, 1009, MATCH($B$1, resultados!$A$1:$ZZ$1, 0))</f>
        <v/>
      </c>
      <c r="B1015">
        <f>INDEX(resultados!$A$2:$ZZ$2290, 1009, MATCH($B$2, resultados!$A$1:$ZZ$1, 0))</f>
        <v/>
      </c>
      <c r="C1015">
        <f>INDEX(resultados!$A$2:$ZZ$2290, 1009, MATCH($B$3, resultados!$A$1:$ZZ$1, 0))</f>
        <v/>
      </c>
    </row>
    <row r="1016">
      <c r="A1016">
        <f>INDEX(resultados!$A$2:$ZZ$2290, 1010, MATCH($B$1, resultados!$A$1:$ZZ$1, 0))</f>
        <v/>
      </c>
      <c r="B1016">
        <f>INDEX(resultados!$A$2:$ZZ$2290, 1010, MATCH($B$2, resultados!$A$1:$ZZ$1, 0))</f>
        <v/>
      </c>
      <c r="C1016">
        <f>INDEX(resultados!$A$2:$ZZ$2290, 1010, MATCH($B$3, resultados!$A$1:$ZZ$1, 0))</f>
        <v/>
      </c>
    </row>
    <row r="1017">
      <c r="A1017">
        <f>INDEX(resultados!$A$2:$ZZ$2290, 1011, MATCH($B$1, resultados!$A$1:$ZZ$1, 0))</f>
        <v/>
      </c>
      <c r="B1017">
        <f>INDEX(resultados!$A$2:$ZZ$2290, 1011, MATCH($B$2, resultados!$A$1:$ZZ$1, 0))</f>
        <v/>
      </c>
      <c r="C1017">
        <f>INDEX(resultados!$A$2:$ZZ$2290, 1011, MATCH($B$3, resultados!$A$1:$ZZ$1, 0))</f>
        <v/>
      </c>
    </row>
    <row r="1018">
      <c r="A1018">
        <f>INDEX(resultados!$A$2:$ZZ$2290, 1012, MATCH($B$1, resultados!$A$1:$ZZ$1, 0))</f>
        <v/>
      </c>
      <c r="B1018">
        <f>INDEX(resultados!$A$2:$ZZ$2290, 1012, MATCH($B$2, resultados!$A$1:$ZZ$1, 0))</f>
        <v/>
      </c>
      <c r="C1018">
        <f>INDEX(resultados!$A$2:$ZZ$2290, 1012, MATCH($B$3, resultados!$A$1:$ZZ$1, 0))</f>
        <v/>
      </c>
    </row>
    <row r="1019">
      <c r="A1019">
        <f>INDEX(resultados!$A$2:$ZZ$2290, 1013, MATCH($B$1, resultados!$A$1:$ZZ$1, 0))</f>
        <v/>
      </c>
      <c r="B1019">
        <f>INDEX(resultados!$A$2:$ZZ$2290, 1013, MATCH($B$2, resultados!$A$1:$ZZ$1, 0))</f>
        <v/>
      </c>
      <c r="C1019">
        <f>INDEX(resultados!$A$2:$ZZ$2290, 1013, MATCH($B$3, resultados!$A$1:$ZZ$1, 0))</f>
        <v/>
      </c>
    </row>
    <row r="1020">
      <c r="A1020">
        <f>INDEX(resultados!$A$2:$ZZ$2290, 1014, MATCH($B$1, resultados!$A$1:$ZZ$1, 0))</f>
        <v/>
      </c>
      <c r="B1020">
        <f>INDEX(resultados!$A$2:$ZZ$2290, 1014, MATCH($B$2, resultados!$A$1:$ZZ$1, 0))</f>
        <v/>
      </c>
      <c r="C1020">
        <f>INDEX(resultados!$A$2:$ZZ$2290, 1014, MATCH($B$3, resultados!$A$1:$ZZ$1, 0))</f>
        <v/>
      </c>
    </row>
    <row r="1021">
      <c r="A1021">
        <f>INDEX(resultados!$A$2:$ZZ$2290, 1015, MATCH($B$1, resultados!$A$1:$ZZ$1, 0))</f>
        <v/>
      </c>
      <c r="B1021">
        <f>INDEX(resultados!$A$2:$ZZ$2290, 1015, MATCH($B$2, resultados!$A$1:$ZZ$1, 0))</f>
        <v/>
      </c>
      <c r="C1021">
        <f>INDEX(resultados!$A$2:$ZZ$2290, 1015, MATCH($B$3, resultados!$A$1:$ZZ$1, 0))</f>
        <v/>
      </c>
    </row>
    <row r="1022">
      <c r="A1022">
        <f>INDEX(resultados!$A$2:$ZZ$2290, 1016, MATCH($B$1, resultados!$A$1:$ZZ$1, 0))</f>
        <v/>
      </c>
      <c r="B1022">
        <f>INDEX(resultados!$A$2:$ZZ$2290, 1016, MATCH($B$2, resultados!$A$1:$ZZ$1, 0))</f>
        <v/>
      </c>
      <c r="C1022">
        <f>INDEX(resultados!$A$2:$ZZ$2290, 1016, MATCH($B$3, resultados!$A$1:$ZZ$1, 0))</f>
        <v/>
      </c>
    </row>
    <row r="1023">
      <c r="A1023">
        <f>INDEX(resultados!$A$2:$ZZ$2290, 1017, MATCH($B$1, resultados!$A$1:$ZZ$1, 0))</f>
        <v/>
      </c>
      <c r="B1023">
        <f>INDEX(resultados!$A$2:$ZZ$2290, 1017, MATCH($B$2, resultados!$A$1:$ZZ$1, 0))</f>
        <v/>
      </c>
      <c r="C1023">
        <f>INDEX(resultados!$A$2:$ZZ$2290, 1017, MATCH($B$3, resultados!$A$1:$ZZ$1, 0))</f>
        <v/>
      </c>
    </row>
    <row r="1024">
      <c r="A1024">
        <f>INDEX(resultados!$A$2:$ZZ$2290, 1018, MATCH($B$1, resultados!$A$1:$ZZ$1, 0))</f>
        <v/>
      </c>
      <c r="B1024">
        <f>INDEX(resultados!$A$2:$ZZ$2290, 1018, MATCH($B$2, resultados!$A$1:$ZZ$1, 0))</f>
        <v/>
      </c>
      <c r="C1024">
        <f>INDEX(resultados!$A$2:$ZZ$2290, 1018, MATCH($B$3, resultados!$A$1:$ZZ$1, 0))</f>
        <v/>
      </c>
    </row>
    <row r="1025">
      <c r="A1025">
        <f>INDEX(resultados!$A$2:$ZZ$2290, 1019, MATCH($B$1, resultados!$A$1:$ZZ$1, 0))</f>
        <v/>
      </c>
      <c r="B1025">
        <f>INDEX(resultados!$A$2:$ZZ$2290, 1019, MATCH($B$2, resultados!$A$1:$ZZ$1, 0))</f>
        <v/>
      </c>
      <c r="C1025">
        <f>INDEX(resultados!$A$2:$ZZ$2290, 1019, MATCH($B$3, resultados!$A$1:$ZZ$1, 0))</f>
        <v/>
      </c>
    </row>
    <row r="1026">
      <c r="A1026">
        <f>INDEX(resultados!$A$2:$ZZ$2290, 1020, MATCH($B$1, resultados!$A$1:$ZZ$1, 0))</f>
        <v/>
      </c>
      <c r="B1026">
        <f>INDEX(resultados!$A$2:$ZZ$2290, 1020, MATCH($B$2, resultados!$A$1:$ZZ$1, 0))</f>
        <v/>
      </c>
      <c r="C1026">
        <f>INDEX(resultados!$A$2:$ZZ$2290, 1020, MATCH($B$3, resultados!$A$1:$ZZ$1, 0))</f>
        <v/>
      </c>
    </row>
    <row r="1027">
      <c r="A1027">
        <f>INDEX(resultados!$A$2:$ZZ$2290, 1021, MATCH($B$1, resultados!$A$1:$ZZ$1, 0))</f>
        <v/>
      </c>
      <c r="B1027">
        <f>INDEX(resultados!$A$2:$ZZ$2290, 1021, MATCH($B$2, resultados!$A$1:$ZZ$1, 0))</f>
        <v/>
      </c>
      <c r="C1027">
        <f>INDEX(resultados!$A$2:$ZZ$2290, 1021, MATCH($B$3, resultados!$A$1:$ZZ$1, 0))</f>
        <v/>
      </c>
    </row>
    <row r="1028">
      <c r="A1028">
        <f>INDEX(resultados!$A$2:$ZZ$2290, 1022, MATCH($B$1, resultados!$A$1:$ZZ$1, 0))</f>
        <v/>
      </c>
      <c r="B1028">
        <f>INDEX(resultados!$A$2:$ZZ$2290, 1022, MATCH($B$2, resultados!$A$1:$ZZ$1, 0))</f>
        <v/>
      </c>
      <c r="C1028">
        <f>INDEX(resultados!$A$2:$ZZ$2290, 1022, MATCH($B$3, resultados!$A$1:$ZZ$1, 0))</f>
        <v/>
      </c>
    </row>
    <row r="1029">
      <c r="A1029">
        <f>INDEX(resultados!$A$2:$ZZ$2290, 1023, MATCH($B$1, resultados!$A$1:$ZZ$1, 0))</f>
        <v/>
      </c>
      <c r="B1029">
        <f>INDEX(resultados!$A$2:$ZZ$2290, 1023, MATCH($B$2, resultados!$A$1:$ZZ$1, 0))</f>
        <v/>
      </c>
      <c r="C1029">
        <f>INDEX(resultados!$A$2:$ZZ$2290, 1023, MATCH($B$3, resultados!$A$1:$ZZ$1, 0))</f>
        <v/>
      </c>
    </row>
    <row r="1030">
      <c r="A1030">
        <f>INDEX(resultados!$A$2:$ZZ$2290, 1024, MATCH($B$1, resultados!$A$1:$ZZ$1, 0))</f>
        <v/>
      </c>
      <c r="B1030">
        <f>INDEX(resultados!$A$2:$ZZ$2290, 1024, MATCH($B$2, resultados!$A$1:$ZZ$1, 0))</f>
        <v/>
      </c>
      <c r="C1030">
        <f>INDEX(resultados!$A$2:$ZZ$2290, 1024, MATCH($B$3, resultados!$A$1:$ZZ$1, 0))</f>
        <v/>
      </c>
    </row>
    <row r="1031">
      <c r="A1031">
        <f>INDEX(resultados!$A$2:$ZZ$2290, 1025, MATCH($B$1, resultados!$A$1:$ZZ$1, 0))</f>
        <v/>
      </c>
      <c r="B1031">
        <f>INDEX(resultados!$A$2:$ZZ$2290, 1025, MATCH($B$2, resultados!$A$1:$ZZ$1, 0))</f>
        <v/>
      </c>
      <c r="C1031">
        <f>INDEX(resultados!$A$2:$ZZ$2290, 1025, MATCH($B$3, resultados!$A$1:$ZZ$1, 0))</f>
        <v/>
      </c>
    </row>
    <row r="1032">
      <c r="A1032">
        <f>INDEX(resultados!$A$2:$ZZ$2290, 1026, MATCH($B$1, resultados!$A$1:$ZZ$1, 0))</f>
        <v/>
      </c>
      <c r="B1032">
        <f>INDEX(resultados!$A$2:$ZZ$2290, 1026, MATCH($B$2, resultados!$A$1:$ZZ$1, 0))</f>
        <v/>
      </c>
      <c r="C1032">
        <f>INDEX(resultados!$A$2:$ZZ$2290, 1026, MATCH($B$3, resultados!$A$1:$ZZ$1, 0))</f>
        <v/>
      </c>
    </row>
    <row r="1033">
      <c r="A1033">
        <f>INDEX(resultados!$A$2:$ZZ$2290, 1027, MATCH($B$1, resultados!$A$1:$ZZ$1, 0))</f>
        <v/>
      </c>
      <c r="B1033">
        <f>INDEX(resultados!$A$2:$ZZ$2290, 1027, MATCH($B$2, resultados!$A$1:$ZZ$1, 0))</f>
        <v/>
      </c>
      <c r="C1033">
        <f>INDEX(resultados!$A$2:$ZZ$2290, 1027, MATCH($B$3, resultados!$A$1:$ZZ$1, 0))</f>
        <v/>
      </c>
    </row>
    <row r="1034">
      <c r="A1034">
        <f>INDEX(resultados!$A$2:$ZZ$2290, 1028, MATCH($B$1, resultados!$A$1:$ZZ$1, 0))</f>
        <v/>
      </c>
      <c r="B1034">
        <f>INDEX(resultados!$A$2:$ZZ$2290, 1028, MATCH($B$2, resultados!$A$1:$ZZ$1, 0))</f>
        <v/>
      </c>
      <c r="C1034">
        <f>INDEX(resultados!$A$2:$ZZ$2290, 1028, MATCH($B$3, resultados!$A$1:$ZZ$1, 0))</f>
        <v/>
      </c>
    </row>
    <row r="1035">
      <c r="A1035">
        <f>INDEX(resultados!$A$2:$ZZ$2290, 1029, MATCH($B$1, resultados!$A$1:$ZZ$1, 0))</f>
        <v/>
      </c>
      <c r="B1035">
        <f>INDEX(resultados!$A$2:$ZZ$2290, 1029, MATCH($B$2, resultados!$A$1:$ZZ$1, 0))</f>
        <v/>
      </c>
      <c r="C1035">
        <f>INDEX(resultados!$A$2:$ZZ$2290, 1029, MATCH($B$3, resultados!$A$1:$ZZ$1, 0))</f>
        <v/>
      </c>
    </row>
    <row r="1036">
      <c r="A1036">
        <f>INDEX(resultados!$A$2:$ZZ$2290, 1030, MATCH($B$1, resultados!$A$1:$ZZ$1, 0))</f>
        <v/>
      </c>
      <c r="B1036">
        <f>INDEX(resultados!$A$2:$ZZ$2290, 1030, MATCH($B$2, resultados!$A$1:$ZZ$1, 0))</f>
        <v/>
      </c>
      <c r="C1036">
        <f>INDEX(resultados!$A$2:$ZZ$2290, 1030, MATCH($B$3, resultados!$A$1:$ZZ$1, 0))</f>
        <v/>
      </c>
    </row>
    <row r="1037">
      <c r="A1037">
        <f>INDEX(resultados!$A$2:$ZZ$2290, 1031, MATCH($B$1, resultados!$A$1:$ZZ$1, 0))</f>
        <v/>
      </c>
      <c r="B1037">
        <f>INDEX(resultados!$A$2:$ZZ$2290, 1031, MATCH($B$2, resultados!$A$1:$ZZ$1, 0))</f>
        <v/>
      </c>
      <c r="C1037">
        <f>INDEX(resultados!$A$2:$ZZ$2290, 1031, MATCH($B$3, resultados!$A$1:$ZZ$1, 0))</f>
        <v/>
      </c>
    </row>
    <row r="1038">
      <c r="A1038">
        <f>INDEX(resultados!$A$2:$ZZ$2290, 1032, MATCH($B$1, resultados!$A$1:$ZZ$1, 0))</f>
        <v/>
      </c>
      <c r="B1038">
        <f>INDEX(resultados!$A$2:$ZZ$2290, 1032, MATCH($B$2, resultados!$A$1:$ZZ$1, 0))</f>
        <v/>
      </c>
      <c r="C1038">
        <f>INDEX(resultados!$A$2:$ZZ$2290, 1032, MATCH($B$3, resultados!$A$1:$ZZ$1, 0))</f>
        <v/>
      </c>
    </row>
    <row r="1039">
      <c r="A1039">
        <f>INDEX(resultados!$A$2:$ZZ$2290, 1033, MATCH($B$1, resultados!$A$1:$ZZ$1, 0))</f>
        <v/>
      </c>
      <c r="B1039">
        <f>INDEX(resultados!$A$2:$ZZ$2290, 1033, MATCH($B$2, resultados!$A$1:$ZZ$1, 0))</f>
        <v/>
      </c>
      <c r="C1039">
        <f>INDEX(resultados!$A$2:$ZZ$2290, 1033, MATCH($B$3, resultados!$A$1:$ZZ$1, 0))</f>
        <v/>
      </c>
    </row>
    <row r="1040">
      <c r="A1040">
        <f>INDEX(resultados!$A$2:$ZZ$2290, 1034, MATCH($B$1, resultados!$A$1:$ZZ$1, 0))</f>
        <v/>
      </c>
      <c r="B1040">
        <f>INDEX(resultados!$A$2:$ZZ$2290, 1034, MATCH($B$2, resultados!$A$1:$ZZ$1, 0))</f>
        <v/>
      </c>
      <c r="C1040">
        <f>INDEX(resultados!$A$2:$ZZ$2290, 1034, MATCH($B$3, resultados!$A$1:$ZZ$1, 0))</f>
        <v/>
      </c>
    </row>
    <row r="1041">
      <c r="A1041">
        <f>INDEX(resultados!$A$2:$ZZ$2290, 1035, MATCH($B$1, resultados!$A$1:$ZZ$1, 0))</f>
        <v/>
      </c>
      <c r="B1041">
        <f>INDEX(resultados!$A$2:$ZZ$2290, 1035, MATCH($B$2, resultados!$A$1:$ZZ$1, 0))</f>
        <v/>
      </c>
      <c r="C1041">
        <f>INDEX(resultados!$A$2:$ZZ$2290, 1035, MATCH($B$3, resultados!$A$1:$ZZ$1, 0))</f>
        <v/>
      </c>
    </row>
    <row r="1042">
      <c r="A1042">
        <f>INDEX(resultados!$A$2:$ZZ$2290, 1036, MATCH($B$1, resultados!$A$1:$ZZ$1, 0))</f>
        <v/>
      </c>
      <c r="B1042">
        <f>INDEX(resultados!$A$2:$ZZ$2290, 1036, MATCH($B$2, resultados!$A$1:$ZZ$1, 0))</f>
        <v/>
      </c>
      <c r="C1042">
        <f>INDEX(resultados!$A$2:$ZZ$2290, 1036, MATCH($B$3, resultados!$A$1:$ZZ$1, 0))</f>
        <v/>
      </c>
    </row>
    <row r="1043">
      <c r="A1043">
        <f>INDEX(resultados!$A$2:$ZZ$2290, 1037, MATCH($B$1, resultados!$A$1:$ZZ$1, 0))</f>
        <v/>
      </c>
      <c r="B1043">
        <f>INDEX(resultados!$A$2:$ZZ$2290, 1037, MATCH($B$2, resultados!$A$1:$ZZ$1, 0))</f>
        <v/>
      </c>
      <c r="C1043">
        <f>INDEX(resultados!$A$2:$ZZ$2290, 1037, MATCH($B$3, resultados!$A$1:$ZZ$1, 0))</f>
        <v/>
      </c>
    </row>
    <row r="1044">
      <c r="A1044">
        <f>INDEX(resultados!$A$2:$ZZ$2290, 1038, MATCH($B$1, resultados!$A$1:$ZZ$1, 0))</f>
        <v/>
      </c>
      <c r="B1044">
        <f>INDEX(resultados!$A$2:$ZZ$2290, 1038, MATCH($B$2, resultados!$A$1:$ZZ$1, 0))</f>
        <v/>
      </c>
      <c r="C1044">
        <f>INDEX(resultados!$A$2:$ZZ$2290, 1038, MATCH($B$3, resultados!$A$1:$ZZ$1, 0))</f>
        <v/>
      </c>
    </row>
    <row r="1045">
      <c r="A1045">
        <f>INDEX(resultados!$A$2:$ZZ$2290, 1039, MATCH($B$1, resultados!$A$1:$ZZ$1, 0))</f>
        <v/>
      </c>
      <c r="B1045">
        <f>INDEX(resultados!$A$2:$ZZ$2290, 1039, MATCH($B$2, resultados!$A$1:$ZZ$1, 0))</f>
        <v/>
      </c>
      <c r="C1045">
        <f>INDEX(resultados!$A$2:$ZZ$2290, 1039, MATCH($B$3, resultados!$A$1:$ZZ$1, 0))</f>
        <v/>
      </c>
    </row>
    <row r="1046">
      <c r="A1046">
        <f>INDEX(resultados!$A$2:$ZZ$2290, 1040, MATCH($B$1, resultados!$A$1:$ZZ$1, 0))</f>
        <v/>
      </c>
      <c r="B1046">
        <f>INDEX(resultados!$A$2:$ZZ$2290, 1040, MATCH($B$2, resultados!$A$1:$ZZ$1, 0))</f>
        <v/>
      </c>
      <c r="C1046">
        <f>INDEX(resultados!$A$2:$ZZ$2290, 1040, MATCH($B$3, resultados!$A$1:$ZZ$1, 0))</f>
        <v/>
      </c>
    </row>
    <row r="1047">
      <c r="A1047">
        <f>INDEX(resultados!$A$2:$ZZ$2290, 1041, MATCH($B$1, resultados!$A$1:$ZZ$1, 0))</f>
        <v/>
      </c>
      <c r="B1047">
        <f>INDEX(resultados!$A$2:$ZZ$2290, 1041, MATCH($B$2, resultados!$A$1:$ZZ$1, 0))</f>
        <v/>
      </c>
      <c r="C1047">
        <f>INDEX(resultados!$A$2:$ZZ$2290, 1041, MATCH($B$3, resultados!$A$1:$ZZ$1, 0))</f>
        <v/>
      </c>
    </row>
    <row r="1048">
      <c r="A1048">
        <f>INDEX(resultados!$A$2:$ZZ$2290, 1042, MATCH($B$1, resultados!$A$1:$ZZ$1, 0))</f>
        <v/>
      </c>
      <c r="B1048">
        <f>INDEX(resultados!$A$2:$ZZ$2290, 1042, MATCH($B$2, resultados!$A$1:$ZZ$1, 0))</f>
        <v/>
      </c>
      <c r="C1048">
        <f>INDEX(resultados!$A$2:$ZZ$2290, 1042, MATCH($B$3, resultados!$A$1:$ZZ$1, 0))</f>
        <v/>
      </c>
    </row>
    <row r="1049">
      <c r="A1049">
        <f>INDEX(resultados!$A$2:$ZZ$2290, 1043, MATCH($B$1, resultados!$A$1:$ZZ$1, 0))</f>
        <v/>
      </c>
      <c r="B1049">
        <f>INDEX(resultados!$A$2:$ZZ$2290, 1043, MATCH($B$2, resultados!$A$1:$ZZ$1, 0))</f>
        <v/>
      </c>
      <c r="C1049">
        <f>INDEX(resultados!$A$2:$ZZ$2290, 1043, MATCH($B$3, resultados!$A$1:$ZZ$1, 0))</f>
        <v/>
      </c>
    </row>
    <row r="1050">
      <c r="A1050">
        <f>INDEX(resultados!$A$2:$ZZ$2290, 1044, MATCH($B$1, resultados!$A$1:$ZZ$1, 0))</f>
        <v/>
      </c>
      <c r="B1050">
        <f>INDEX(resultados!$A$2:$ZZ$2290, 1044, MATCH($B$2, resultados!$A$1:$ZZ$1, 0))</f>
        <v/>
      </c>
      <c r="C1050">
        <f>INDEX(resultados!$A$2:$ZZ$2290, 1044, MATCH($B$3, resultados!$A$1:$ZZ$1, 0))</f>
        <v/>
      </c>
    </row>
    <row r="1051">
      <c r="A1051">
        <f>INDEX(resultados!$A$2:$ZZ$2290, 1045, MATCH($B$1, resultados!$A$1:$ZZ$1, 0))</f>
        <v/>
      </c>
      <c r="B1051">
        <f>INDEX(resultados!$A$2:$ZZ$2290, 1045, MATCH($B$2, resultados!$A$1:$ZZ$1, 0))</f>
        <v/>
      </c>
      <c r="C1051">
        <f>INDEX(resultados!$A$2:$ZZ$2290, 1045, MATCH($B$3, resultados!$A$1:$ZZ$1, 0))</f>
        <v/>
      </c>
    </row>
    <row r="1052">
      <c r="A1052">
        <f>INDEX(resultados!$A$2:$ZZ$2290, 1046, MATCH($B$1, resultados!$A$1:$ZZ$1, 0))</f>
        <v/>
      </c>
      <c r="B1052">
        <f>INDEX(resultados!$A$2:$ZZ$2290, 1046, MATCH($B$2, resultados!$A$1:$ZZ$1, 0))</f>
        <v/>
      </c>
      <c r="C1052">
        <f>INDEX(resultados!$A$2:$ZZ$2290, 1046, MATCH($B$3, resultados!$A$1:$ZZ$1, 0))</f>
        <v/>
      </c>
    </row>
    <row r="1053">
      <c r="A1053">
        <f>INDEX(resultados!$A$2:$ZZ$2290, 1047, MATCH($B$1, resultados!$A$1:$ZZ$1, 0))</f>
        <v/>
      </c>
      <c r="B1053">
        <f>INDEX(resultados!$A$2:$ZZ$2290, 1047, MATCH($B$2, resultados!$A$1:$ZZ$1, 0))</f>
        <v/>
      </c>
      <c r="C1053">
        <f>INDEX(resultados!$A$2:$ZZ$2290, 1047, MATCH($B$3, resultados!$A$1:$ZZ$1, 0))</f>
        <v/>
      </c>
    </row>
    <row r="1054">
      <c r="A1054">
        <f>INDEX(resultados!$A$2:$ZZ$2290, 1048, MATCH($B$1, resultados!$A$1:$ZZ$1, 0))</f>
        <v/>
      </c>
      <c r="B1054">
        <f>INDEX(resultados!$A$2:$ZZ$2290, 1048, MATCH($B$2, resultados!$A$1:$ZZ$1, 0))</f>
        <v/>
      </c>
      <c r="C1054">
        <f>INDEX(resultados!$A$2:$ZZ$2290, 1048, MATCH($B$3, resultados!$A$1:$ZZ$1, 0))</f>
        <v/>
      </c>
    </row>
    <row r="1055">
      <c r="A1055">
        <f>INDEX(resultados!$A$2:$ZZ$2290, 1049, MATCH($B$1, resultados!$A$1:$ZZ$1, 0))</f>
        <v/>
      </c>
      <c r="B1055">
        <f>INDEX(resultados!$A$2:$ZZ$2290, 1049, MATCH($B$2, resultados!$A$1:$ZZ$1, 0))</f>
        <v/>
      </c>
      <c r="C1055">
        <f>INDEX(resultados!$A$2:$ZZ$2290, 1049, MATCH($B$3, resultados!$A$1:$ZZ$1, 0))</f>
        <v/>
      </c>
    </row>
    <row r="1056">
      <c r="A1056">
        <f>INDEX(resultados!$A$2:$ZZ$2290, 1050, MATCH($B$1, resultados!$A$1:$ZZ$1, 0))</f>
        <v/>
      </c>
      <c r="B1056">
        <f>INDEX(resultados!$A$2:$ZZ$2290, 1050, MATCH($B$2, resultados!$A$1:$ZZ$1, 0))</f>
        <v/>
      </c>
      <c r="C1056">
        <f>INDEX(resultados!$A$2:$ZZ$2290, 1050, MATCH($B$3, resultados!$A$1:$ZZ$1, 0))</f>
        <v/>
      </c>
    </row>
    <row r="1057">
      <c r="A1057">
        <f>INDEX(resultados!$A$2:$ZZ$2290, 1051, MATCH($B$1, resultados!$A$1:$ZZ$1, 0))</f>
        <v/>
      </c>
      <c r="B1057">
        <f>INDEX(resultados!$A$2:$ZZ$2290, 1051, MATCH($B$2, resultados!$A$1:$ZZ$1, 0))</f>
        <v/>
      </c>
      <c r="C1057">
        <f>INDEX(resultados!$A$2:$ZZ$2290, 1051, MATCH($B$3, resultados!$A$1:$ZZ$1, 0))</f>
        <v/>
      </c>
    </row>
    <row r="1058">
      <c r="A1058">
        <f>INDEX(resultados!$A$2:$ZZ$2290, 1052, MATCH($B$1, resultados!$A$1:$ZZ$1, 0))</f>
        <v/>
      </c>
      <c r="B1058">
        <f>INDEX(resultados!$A$2:$ZZ$2290, 1052, MATCH($B$2, resultados!$A$1:$ZZ$1, 0))</f>
        <v/>
      </c>
      <c r="C1058">
        <f>INDEX(resultados!$A$2:$ZZ$2290, 1052, MATCH($B$3, resultados!$A$1:$ZZ$1, 0))</f>
        <v/>
      </c>
    </row>
    <row r="1059">
      <c r="A1059">
        <f>INDEX(resultados!$A$2:$ZZ$2290, 1053, MATCH($B$1, resultados!$A$1:$ZZ$1, 0))</f>
        <v/>
      </c>
      <c r="B1059">
        <f>INDEX(resultados!$A$2:$ZZ$2290, 1053, MATCH($B$2, resultados!$A$1:$ZZ$1, 0))</f>
        <v/>
      </c>
      <c r="C1059">
        <f>INDEX(resultados!$A$2:$ZZ$2290, 1053, MATCH($B$3, resultados!$A$1:$ZZ$1, 0))</f>
        <v/>
      </c>
    </row>
    <row r="1060">
      <c r="A1060">
        <f>INDEX(resultados!$A$2:$ZZ$2290, 1054, MATCH($B$1, resultados!$A$1:$ZZ$1, 0))</f>
        <v/>
      </c>
      <c r="B1060">
        <f>INDEX(resultados!$A$2:$ZZ$2290, 1054, MATCH($B$2, resultados!$A$1:$ZZ$1, 0))</f>
        <v/>
      </c>
      <c r="C1060">
        <f>INDEX(resultados!$A$2:$ZZ$2290, 1054, MATCH($B$3, resultados!$A$1:$ZZ$1, 0))</f>
        <v/>
      </c>
    </row>
    <row r="1061">
      <c r="A1061">
        <f>INDEX(resultados!$A$2:$ZZ$2290, 1055, MATCH($B$1, resultados!$A$1:$ZZ$1, 0))</f>
        <v/>
      </c>
      <c r="B1061">
        <f>INDEX(resultados!$A$2:$ZZ$2290, 1055, MATCH($B$2, resultados!$A$1:$ZZ$1, 0))</f>
        <v/>
      </c>
      <c r="C1061">
        <f>INDEX(resultados!$A$2:$ZZ$2290, 1055, MATCH($B$3, resultados!$A$1:$ZZ$1, 0))</f>
        <v/>
      </c>
    </row>
    <row r="1062">
      <c r="A1062">
        <f>INDEX(resultados!$A$2:$ZZ$2290, 1056, MATCH($B$1, resultados!$A$1:$ZZ$1, 0))</f>
        <v/>
      </c>
      <c r="B1062">
        <f>INDEX(resultados!$A$2:$ZZ$2290, 1056, MATCH($B$2, resultados!$A$1:$ZZ$1, 0))</f>
        <v/>
      </c>
      <c r="C1062">
        <f>INDEX(resultados!$A$2:$ZZ$2290, 1056, MATCH($B$3, resultados!$A$1:$ZZ$1, 0))</f>
        <v/>
      </c>
    </row>
    <row r="1063">
      <c r="A1063">
        <f>INDEX(resultados!$A$2:$ZZ$2290, 1057, MATCH($B$1, resultados!$A$1:$ZZ$1, 0))</f>
        <v/>
      </c>
      <c r="B1063">
        <f>INDEX(resultados!$A$2:$ZZ$2290, 1057, MATCH($B$2, resultados!$A$1:$ZZ$1, 0))</f>
        <v/>
      </c>
      <c r="C1063">
        <f>INDEX(resultados!$A$2:$ZZ$2290, 1057, MATCH($B$3, resultados!$A$1:$ZZ$1, 0))</f>
        <v/>
      </c>
    </row>
    <row r="1064">
      <c r="A1064">
        <f>INDEX(resultados!$A$2:$ZZ$2290, 1058, MATCH($B$1, resultados!$A$1:$ZZ$1, 0))</f>
        <v/>
      </c>
      <c r="B1064">
        <f>INDEX(resultados!$A$2:$ZZ$2290, 1058, MATCH($B$2, resultados!$A$1:$ZZ$1, 0))</f>
        <v/>
      </c>
      <c r="C1064">
        <f>INDEX(resultados!$A$2:$ZZ$2290, 1058, MATCH($B$3, resultados!$A$1:$ZZ$1, 0))</f>
        <v/>
      </c>
    </row>
    <row r="1065">
      <c r="A1065">
        <f>INDEX(resultados!$A$2:$ZZ$2290, 1059, MATCH($B$1, resultados!$A$1:$ZZ$1, 0))</f>
        <v/>
      </c>
      <c r="B1065">
        <f>INDEX(resultados!$A$2:$ZZ$2290, 1059, MATCH($B$2, resultados!$A$1:$ZZ$1, 0))</f>
        <v/>
      </c>
      <c r="C1065">
        <f>INDEX(resultados!$A$2:$ZZ$2290, 1059, MATCH($B$3, resultados!$A$1:$ZZ$1, 0))</f>
        <v/>
      </c>
    </row>
    <row r="1066">
      <c r="A1066">
        <f>INDEX(resultados!$A$2:$ZZ$2290, 1060, MATCH($B$1, resultados!$A$1:$ZZ$1, 0))</f>
        <v/>
      </c>
      <c r="B1066">
        <f>INDEX(resultados!$A$2:$ZZ$2290, 1060, MATCH($B$2, resultados!$A$1:$ZZ$1, 0))</f>
        <v/>
      </c>
      <c r="C1066">
        <f>INDEX(resultados!$A$2:$ZZ$2290, 1060, MATCH($B$3, resultados!$A$1:$ZZ$1, 0))</f>
        <v/>
      </c>
    </row>
    <row r="1067">
      <c r="A1067">
        <f>INDEX(resultados!$A$2:$ZZ$2290, 1061, MATCH($B$1, resultados!$A$1:$ZZ$1, 0))</f>
        <v/>
      </c>
      <c r="B1067">
        <f>INDEX(resultados!$A$2:$ZZ$2290, 1061, MATCH($B$2, resultados!$A$1:$ZZ$1, 0))</f>
        <v/>
      </c>
      <c r="C1067">
        <f>INDEX(resultados!$A$2:$ZZ$2290, 1061, MATCH($B$3, resultados!$A$1:$ZZ$1, 0))</f>
        <v/>
      </c>
    </row>
    <row r="1068">
      <c r="A1068">
        <f>INDEX(resultados!$A$2:$ZZ$2290, 1062, MATCH($B$1, resultados!$A$1:$ZZ$1, 0))</f>
        <v/>
      </c>
      <c r="B1068">
        <f>INDEX(resultados!$A$2:$ZZ$2290, 1062, MATCH($B$2, resultados!$A$1:$ZZ$1, 0))</f>
        <v/>
      </c>
      <c r="C1068">
        <f>INDEX(resultados!$A$2:$ZZ$2290, 1062, MATCH($B$3, resultados!$A$1:$ZZ$1, 0))</f>
        <v/>
      </c>
    </row>
    <row r="1069">
      <c r="A1069">
        <f>INDEX(resultados!$A$2:$ZZ$2290, 1063, MATCH($B$1, resultados!$A$1:$ZZ$1, 0))</f>
        <v/>
      </c>
      <c r="B1069">
        <f>INDEX(resultados!$A$2:$ZZ$2290, 1063, MATCH($B$2, resultados!$A$1:$ZZ$1, 0))</f>
        <v/>
      </c>
      <c r="C1069">
        <f>INDEX(resultados!$A$2:$ZZ$2290, 1063, MATCH($B$3, resultados!$A$1:$ZZ$1, 0))</f>
        <v/>
      </c>
    </row>
    <row r="1070">
      <c r="A1070">
        <f>INDEX(resultados!$A$2:$ZZ$2290, 1064, MATCH($B$1, resultados!$A$1:$ZZ$1, 0))</f>
        <v/>
      </c>
      <c r="B1070">
        <f>INDEX(resultados!$A$2:$ZZ$2290, 1064, MATCH($B$2, resultados!$A$1:$ZZ$1, 0))</f>
        <v/>
      </c>
      <c r="C1070">
        <f>INDEX(resultados!$A$2:$ZZ$2290, 1064, MATCH($B$3, resultados!$A$1:$ZZ$1, 0))</f>
        <v/>
      </c>
    </row>
    <row r="1071">
      <c r="A1071">
        <f>INDEX(resultados!$A$2:$ZZ$2290, 1065, MATCH($B$1, resultados!$A$1:$ZZ$1, 0))</f>
        <v/>
      </c>
      <c r="B1071">
        <f>INDEX(resultados!$A$2:$ZZ$2290, 1065, MATCH($B$2, resultados!$A$1:$ZZ$1, 0))</f>
        <v/>
      </c>
      <c r="C1071">
        <f>INDEX(resultados!$A$2:$ZZ$2290, 1065, MATCH($B$3, resultados!$A$1:$ZZ$1, 0))</f>
        <v/>
      </c>
    </row>
    <row r="1072">
      <c r="A1072">
        <f>INDEX(resultados!$A$2:$ZZ$2290, 1066, MATCH($B$1, resultados!$A$1:$ZZ$1, 0))</f>
        <v/>
      </c>
      <c r="B1072">
        <f>INDEX(resultados!$A$2:$ZZ$2290, 1066, MATCH($B$2, resultados!$A$1:$ZZ$1, 0))</f>
        <v/>
      </c>
      <c r="C1072">
        <f>INDEX(resultados!$A$2:$ZZ$2290, 1066, MATCH($B$3, resultados!$A$1:$ZZ$1, 0))</f>
        <v/>
      </c>
    </row>
    <row r="1073">
      <c r="A1073">
        <f>INDEX(resultados!$A$2:$ZZ$2290, 1067, MATCH($B$1, resultados!$A$1:$ZZ$1, 0))</f>
        <v/>
      </c>
      <c r="B1073">
        <f>INDEX(resultados!$A$2:$ZZ$2290, 1067, MATCH($B$2, resultados!$A$1:$ZZ$1, 0))</f>
        <v/>
      </c>
      <c r="C1073">
        <f>INDEX(resultados!$A$2:$ZZ$2290, 1067, MATCH($B$3, resultados!$A$1:$ZZ$1, 0))</f>
        <v/>
      </c>
    </row>
    <row r="1074">
      <c r="A1074">
        <f>INDEX(resultados!$A$2:$ZZ$2290, 1068, MATCH($B$1, resultados!$A$1:$ZZ$1, 0))</f>
        <v/>
      </c>
      <c r="B1074">
        <f>INDEX(resultados!$A$2:$ZZ$2290, 1068, MATCH($B$2, resultados!$A$1:$ZZ$1, 0))</f>
        <v/>
      </c>
      <c r="C1074">
        <f>INDEX(resultados!$A$2:$ZZ$2290, 1068, MATCH($B$3, resultados!$A$1:$ZZ$1, 0))</f>
        <v/>
      </c>
    </row>
    <row r="1075">
      <c r="A1075">
        <f>INDEX(resultados!$A$2:$ZZ$2290, 1069, MATCH($B$1, resultados!$A$1:$ZZ$1, 0))</f>
        <v/>
      </c>
      <c r="B1075">
        <f>INDEX(resultados!$A$2:$ZZ$2290, 1069, MATCH($B$2, resultados!$A$1:$ZZ$1, 0))</f>
        <v/>
      </c>
      <c r="C1075">
        <f>INDEX(resultados!$A$2:$ZZ$2290, 1069, MATCH($B$3, resultados!$A$1:$ZZ$1, 0))</f>
        <v/>
      </c>
    </row>
    <row r="1076">
      <c r="A1076">
        <f>INDEX(resultados!$A$2:$ZZ$2290, 1070, MATCH($B$1, resultados!$A$1:$ZZ$1, 0))</f>
        <v/>
      </c>
      <c r="B1076">
        <f>INDEX(resultados!$A$2:$ZZ$2290, 1070, MATCH($B$2, resultados!$A$1:$ZZ$1, 0))</f>
        <v/>
      </c>
      <c r="C1076">
        <f>INDEX(resultados!$A$2:$ZZ$2290, 1070, MATCH($B$3, resultados!$A$1:$ZZ$1, 0))</f>
        <v/>
      </c>
    </row>
    <row r="1077">
      <c r="A1077">
        <f>INDEX(resultados!$A$2:$ZZ$2290, 1071, MATCH($B$1, resultados!$A$1:$ZZ$1, 0))</f>
        <v/>
      </c>
      <c r="B1077">
        <f>INDEX(resultados!$A$2:$ZZ$2290, 1071, MATCH($B$2, resultados!$A$1:$ZZ$1, 0))</f>
        <v/>
      </c>
      <c r="C1077">
        <f>INDEX(resultados!$A$2:$ZZ$2290, 1071, MATCH($B$3, resultados!$A$1:$ZZ$1, 0))</f>
        <v/>
      </c>
    </row>
    <row r="1078">
      <c r="A1078">
        <f>INDEX(resultados!$A$2:$ZZ$2290, 1072, MATCH($B$1, resultados!$A$1:$ZZ$1, 0))</f>
        <v/>
      </c>
      <c r="B1078">
        <f>INDEX(resultados!$A$2:$ZZ$2290, 1072, MATCH($B$2, resultados!$A$1:$ZZ$1, 0))</f>
        <v/>
      </c>
      <c r="C1078">
        <f>INDEX(resultados!$A$2:$ZZ$2290, 1072, MATCH($B$3, resultados!$A$1:$ZZ$1, 0))</f>
        <v/>
      </c>
    </row>
    <row r="1079">
      <c r="A1079">
        <f>INDEX(resultados!$A$2:$ZZ$2290, 1073, MATCH($B$1, resultados!$A$1:$ZZ$1, 0))</f>
        <v/>
      </c>
      <c r="B1079">
        <f>INDEX(resultados!$A$2:$ZZ$2290, 1073, MATCH($B$2, resultados!$A$1:$ZZ$1, 0))</f>
        <v/>
      </c>
      <c r="C1079">
        <f>INDEX(resultados!$A$2:$ZZ$2290, 1073, MATCH($B$3, resultados!$A$1:$ZZ$1, 0))</f>
        <v/>
      </c>
    </row>
    <row r="1080">
      <c r="A1080">
        <f>INDEX(resultados!$A$2:$ZZ$2290, 1074, MATCH($B$1, resultados!$A$1:$ZZ$1, 0))</f>
        <v/>
      </c>
      <c r="B1080">
        <f>INDEX(resultados!$A$2:$ZZ$2290, 1074, MATCH($B$2, resultados!$A$1:$ZZ$1, 0))</f>
        <v/>
      </c>
      <c r="C1080">
        <f>INDEX(resultados!$A$2:$ZZ$2290, 1074, MATCH($B$3, resultados!$A$1:$ZZ$1, 0))</f>
        <v/>
      </c>
    </row>
    <row r="1081">
      <c r="A1081">
        <f>INDEX(resultados!$A$2:$ZZ$2290, 1075, MATCH($B$1, resultados!$A$1:$ZZ$1, 0))</f>
        <v/>
      </c>
      <c r="B1081">
        <f>INDEX(resultados!$A$2:$ZZ$2290, 1075, MATCH($B$2, resultados!$A$1:$ZZ$1, 0))</f>
        <v/>
      </c>
      <c r="C1081">
        <f>INDEX(resultados!$A$2:$ZZ$2290, 1075, MATCH($B$3, resultados!$A$1:$ZZ$1, 0))</f>
        <v/>
      </c>
    </row>
    <row r="1082">
      <c r="A1082">
        <f>INDEX(resultados!$A$2:$ZZ$2290, 1076, MATCH($B$1, resultados!$A$1:$ZZ$1, 0))</f>
        <v/>
      </c>
      <c r="B1082">
        <f>INDEX(resultados!$A$2:$ZZ$2290, 1076, MATCH($B$2, resultados!$A$1:$ZZ$1, 0))</f>
        <v/>
      </c>
      <c r="C1082">
        <f>INDEX(resultados!$A$2:$ZZ$2290, 1076, MATCH($B$3, resultados!$A$1:$ZZ$1, 0))</f>
        <v/>
      </c>
    </row>
    <row r="1083">
      <c r="A1083">
        <f>INDEX(resultados!$A$2:$ZZ$2290, 1077, MATCH($B$1, resultados!$A$1:$ZZ$1, 0))</f>
        <v/>
      </c>
      <c r="B1083">
        <f>INDEX(resultados!$A$2:$ZZ$2290, 1077, MATCH($B$2, resultados!$A$1:$ZZ$1, 0))</f>
        <v/>
      </c>
      <c r="C1083">
        <f>INDEX(resultados!$A$2:$ZZ$2290, 1077, MATCH($B$3, resultados!$A$1:$ZZ$1, 0))</f>
        <v/>
      </c>
    </row>
    <row r="1084">
      <c r="A1084">
        <f>INDEX(resultados!$A$2:$ZZ$2290, 1078, MATCH($B$1, resultados!$A$1:$ZZ$1, 0))</f>
        <v/>
      </c>
      <c r="B1084">
        <f>INDEX(resultados!$A$2:$ZZ$2290, 1078, MATCH($B$2, resultados!$A$1:$ZZ$1, 0))</f>
        <v/>
      </c>
      <c r="C1084">
        <f>INDEX(resultados!$A$2:$ZZ$2290, 1078, MATCH($B$3, resultados!$A$1:$ZZ$1, 0))</f>
        <v/>
      </c>
    </row>
    <row r="1085">
      <c r="A1085">
        <f>INDEX(resultados!$A$2:$ZZ$2290, 1079, MATCH($B$1, resultados!$A$1:$ZZ$1, 0))</f>
        <v/>
      </c>
      <c r="B1085">
        <f>INDEX(resultados!$A$2:$ZZ$2290, 1079, MATCH($B$2, resultados!$A$1:$ZZ$1, 0))</f>
        <v/>
      </c>
      <c r="C1085">
        <f>INDEX(resultados!$A$2:$ZZ$2290, 1079, MATCH($B$3, resultados!$A$1:$ZZ$1, 0))</f>
        <v/>
      </c>
    </row>
    <row r="1086">
      <c r="A1086">
        <f>INDEX(resultados!$A$2:$ZZ$2290, 1080, MATCH($B$1, resultados!$A$1:$ZZ$1, 0))</f>
        <v/>
      </c>
      <c r="B1086">
        <f>INDEX(resultados!$A$2:$ZZ$2290, 1080, MATCH($B$2, resultados!$A$1:$ZZ$1, 0))</f>
        <v/>
      </c>
      <c r="C1086">
        <f>INDEX(resultados!$A$2:$ZZ$2290, 1080, MATCH($B$3, resultados!$A$1:$ZZ$1, 0))</f>
        <v/>
      </c>
    </row>
    <row r="1087">
      <c r="A1087">
        <f>INDEX(resultados!$A$2:$ZZ$2290, 1081, MATCH($B$1, resultados!$A$1:$ZZ$1, 0))</f>
        <v/>
      </c>
      <c r="B1087">
        <f>INDEX(resultados!$A$2:$ZZ$2290, 1081, MATCH($B$2, resultados!$A$1:$ZZ$1, 0))</f>
        <v/>
      </c>
      <c r="C1087">
        <f>INDEX(resultados!$A$2:$ZZ$2290, 1081, MATCH($B$3, resultados!$A$1:$ZZ$1, 0))</f>
        <v/>
      </c>
    </row>
    <row r="1088">
      <c r="A1088">
        <f>INDEX(resultados!$A$2:$ZZ$2290, 1082, MATCH($B$1, resultados!$A$1:$ZZ$1, 0))</f>
        <v/>
      </c>
      <c r="B1088">
        <f>INDEX(resultados!$A$2:$ZZ$2290, 1082, MATCH($B$2, resultados!$A$1:$ZZ$1, 0))</f>
        <v/>
      </c>
      <c r="C1088">
        <f>INDEX(resultados!$A$2:$ZZ$2290, 1082, MATCH($B$3, resultados!$A$1:$ZZ$1, 0))</f>
        <v/>
      </c>
    </row>
    <row r="1089">
      <c r="A1089">
        <f>INDEX(resultados!$A$2:$ZZ$2290, 1083, MATCH($B$1, resultados!$A$1:$ZZ$1, 0))</f>
        <v/>
      </c>
      <c r="B1089">
        <f>INDEX(resultados!$A$2:$ZZ$2290, 1083, MATCH($B$2, resultados!$A$1:$ZZ$1, 0))</f>
        <v/>
      </c>
      <c r="C1089">
        <f>INDEX(resultados!$A$2:$ZZ$2290, 1083, MATCH($B$3, resultados!$A$1:$ZZ$1, 0))</f>
        <v/>
      </c>
    </row>
    <row r="1090">
      <c r="A1090">
        <f>INDEX(resultados!$A$2:$ZZ$2290, 1084, MATCH($B$1, resultados!$A$1:$ZZ$1, 0))</f>
        <v/>
      </c>
      <c r="B1090">
        <f>INDEX(resultados!$A$2:$ZZ$2290, 1084, MATCH($B$2, resultados!$A$1:$ZZ$1, 0))</f>
        <v/>
      </c>
      <c r="C1090">
        <f>INDEX(resultados!$A$2:$ZZ$2290, 1084, MATCH($B$3, resultados!$A$1:$ZZ$1, 0))</f>
        <v/>
      </c>
    </row>
    <row r="1091">
      <c r="A1091">
        <f>INDEX(resultados!$A$2:$ZZ$2290, 1085, MATCH($B$1, resultados!$A$1:$ZZ$1, 0))</f>
        <v/>
      </c>
      <c r="B1091">
        <f>INDEX(resultados!$A$2:$ZZ$2290, 1085, MATCH($B$2, resultados!$A$1:$ZZ$1, 0))</f>
        <v/>
      </c>
      <c r="C1091">
        <f>INDEX(resultados!$A$2:$ZZ$2290, 1085, MATCH($B$3, resultados!$A$1:$ZZ$1, 0))</f>
        <v/>
      </c>
    </row>
    <row r="1092">
      <c r="A1092">
        <f>INDEX(resultados!$A$2:$ZZ$2290, 1086, MATCH($B$1, resultados!$A$1:$ZZ$1, 0))</f>
        <v/>
      </c>
      <c r="B1092">
        <f>INDEX(resultados!$A$2:$ZZ$2290, 1086, MATCH($B$2, resultados!$A$1:$ZZ$1, 0))</f>
        <v/>
      </c>
      <c r="C1092">
        <f>INDEX(resultados!$A$2:$ZZ$2290, 1086, MATCH($B$3, resultados!$A$1:$ZZ$1, 0))</f>
        <v/>
      </c>
    </row>
    <row r="1093">
      <c r="A1093">
        <f>INDEX(resultados!$A$2:$ZZ$2290, 1087, MATCH($B$1, resultados!$A$1:$ZZ$1, 0))</f>
        <v/>
      </c>
      <c r="B1093">
        <f>INDEX(resultados!$A$2:$ZZ$2290, 1087, MATCH($B$2, resultados!$A$1:$ZZ$1, 0))</f>
        <v/>
      </c>
      <c r="C1093">
        <f>INDEX(resultados!$A$2:$ZZ$2290, 1087, MATCH($B$3, resultados!$A$1:$ZZ$1, 0))</f>
        <v/>
      </c>
    </row>
    <row r="1094">
      <c r="A1094">
        <f>INDEX(resultados!$A$2:$ZZ$2290, 1088, MATCH($B$1, resultados!$A$1:$ZZ$1, 0))</f>
        <v/>
      </c>
      <c r="B1094">
        <f>INDEX(resultados!$A$2:$ZZ$2290, 1088, MATCH($B$2, resultados!$A$1:$ZZ$1, 0))</f>
        <v/>
      </c>
      <c r="C1094">
        <f>INDEX(resultados!$A$2:$ZZ$2290, 1088, MATCH($B$3, resultados!$A$1:$ZZ$1, 0))</f>
        <v/>
      </c>
    </row>
    <row r="1095">
      <c r="A1095">
        <f>INDEX(resultados!$A$2:$ZZ$2290, 1089, MATCH($B$1, resultados!$A$1:$ZZ$1, 0))</f>
        <v/>
      </c>
      <c r="B1095">
        <f>INDEX(resultados!$A$2:$ZZ$2290, 1089, MATCH($B$2, resultados!$A$1:$ZZ$1, 0))</f>
        <v/>
      </c>
      <c r="C1095">
        <f>INDEX(resultados!$A$2:$ZZ$2290, 1089, MATCH($B$3, resultados!$A$1:$ZZ$1, 0))</f>
        <v/>
      </c>
    </row>
    <row r="1096">
      <c r="A1096">
        <f>INDEX(resultados!$A$2:$ZZ$2290, 1090, MATCH($B$1, resultados!$A$1:$ZZ$1, 0))</f>
        <v/>
      </c>
      <c r="B1096">
        <f>INDEX(resultados!$A$2:$ZZ$2290, 1090, MATCH($B$2, resultados!$A$1:$ZZ$1, 0))</f>
        <v/>
      </c>
      <c r="C1096">
        <f>INDEX(resultados!$A$2:$ZZ$2290, 1090, MATCH($B$3, resultados!$A$1:$ZZ$1, 0))</f>
        <v/>
      </c>
    </row>
    <row r="1097">
      <c r="A1097">
        <f>INDEX(resultados!$A$2:$ZZ$2290, 1091, MATCH($B$1, resultados!$A$1:$ZZ$1, 0))</f>
        <v/>
      </c>
      <c r="B1097">
        <f>INDEX(resultados!$A$2:$ZZ$2290, 1091, MATCH($B$2, resultados!$A$1:$ZZ$1, 0))</f>
        <v/>
      </c>
      <c r="C1097">
        <f>INDEX(resultados!$A$2:$ZZ$2290, 1091, MATCH($B$3, resultados!$A$1:$ZZ$1, 0))</f>
        <v/>
      </c>
    </row>
    <row r="1098">
      <c r="A1098">
        <f>INDEX(resultados!$A$2:$ZZ$2290, 1092, MATCH($B$1, resultados!$A$1:$ZZ$1, 0))</f>
        <v/>
      </c>
      <c r="B1098">
        <f>INDEX(resultados!$A$2:$ZZ$2290, 1092, MATCH($B$2, resultados!$A$1:$ZZ$1, 0))</f>
        <v/>
      </c>
      <c r="C1098">
        <f>INDEX(resultados!$A$2:$ZZ$2290, 1092, MATCH($B$3, resultados!$A$1:$ZZ$1, 0))</f>
        <v/>
      </c>
    </row>
    <row r="1099">
      <c r="A1099">
        <f>INDEX(resultados!$A$2:$ZZ$2290, 1093, MATCH($B$1, resultados!$A$1:$ZZ$1, 0))</f>
        <v/>
      </c>
      <c r="B1099">
        <f>INDEX(resultados!$A$2:$ZZ$2290, 1093, MATCH($B$2, resultados!$A$1:$ZZ$1, 0))</f>
        <v/>
      </c>
      <c r="C1099">
        <f>INDEX(resultados!$A$2:$ZZ$2290, 1093, MATCH($B$3, resultados!$A$1:$ZZ$1, 0))</f>
        <v/>
      </c>
    </row>
    <row r="1100">
      <c r="A1100">
        <f>INDEX(resultados!$A$2:$ZZ$2290, 1094, MATCH($B$1, resultados!$A$1:$ZZ$1, 0))</f>
        <v/>
      </c>
      <c r="B1100">
        <f>INDEX(resultados!$A$2:$ZZ$2290, 1094, MATCH($B$2, resultados!$A$1:$ZZ$1, 0))</f>
        <v/>
      </c>
      <c r="C1100">
        <f>INDEX(resultados!$A$2:$ZZ$2290, 1094, MATCH($B$3, resultados!$A$1:$ZZ$1, 0))</f>
        <v/>
      </c>
    </row>
    <row r="1101">
      <c r="A1101">
        <f>INDEX(resultados!$A$2:$ZZ$2290, 1095, MATCH($B$1, resultados!$A$1:$ZZ$1, 0))</f>
        <v/>
      </c>
      <c r="B1101">
        <f>INDEX(resultados!$A$2:$ZZ$2290, 1095, MATCH($B$2, resultados!$A$1:$ZZ$1, 0))</f>
        <v/>
      </c>
      <c r="C1101">
        <f>INDEX(resultados!$A$2:$ZZ$2290, 1095, MATCH($B$3, resultados!$A$1:$ZZ$1, 0))</f>
        <v/>
      </c>
    </row>
    <row r="1102">
      <c r="A1102">
        <f>INDEX(resultados!$A$2:$ZZ$2290, 1096, MATCH($B$1, resultados!$A$1:$ZZ$1, 0))</f>
        <v/>
      </c>
      <c r="B1102">
        <f>INDEX(resultados!$A$2:$ZZ$2290, 1096, MATCH($B$2, resultados!$A$1:$ZZ$1, 0))</f>
        <v/>
      </c>
      <c r="C1102">
        <f>INDEX(resultados!$A$2:$ZZ$2290, 1096, MATCH($B$3, resultados!$A$1:$ZZ$1, 0))</f>
        <v/>
      </c>
    </row>
    <row r="1103">
      <c r="A1103">
        <f>INDEX(resultados!$A$2:$ZZ$2290, 1097, MATCH($B$1, resultados!$A$1:$ZZ$1, 0))</f>
        <v/>
      </c>
      <c r="B1103">
        <f>INDEX(resultados!$A$2:$ZZ$2290, 1097, MATCH($B$2, resultados!$A$1:$ZZ$1, 0))</f>
        <v/>
      </c>
      <c r="C1103">
        <f>INDEX(resultados!$A$2:$ZZ$2290, 1097, MATCH($B$3, resultados!$A$1:$ZZ$1, 0))</f>
        <v/>
      </c>
    </row>
    <row r="1104">
      <c r="A1104">
        <f>INDEX(resultados!$A$2:$ZZ$2290, 1098, MATCH($B$1, resultados!$A$1:$ZZ$1, 0))</f>
        <v/>
      </c>
      <c r="B1104">
        <f>INDEX(resultados!$A$2:$ZZ$2290, 1098, MATCH($B$2, resultados!$A$1:$ZZ$1, 0))</f>
        <v/>
      </c>
      <c r="C1104">
        <f>INDEX(resultados!$A$2:$ZZ$2290, 1098, MATCH($B$3, resultados!$A$1:$ZZ$1, 0))</f>
        <v/>
      </c>
    </row>
    <row r="1105">
      <c r="A1105">
        <f>INDEX(resultados!$A$2:$ZZ$2290, 1099, MATCH($B$1, resultados!$A$1:$ZZ$1, 0))</f>
        <v/>
      </c>
      <c r="B1105">
        <f>INDEX(resultados!$A$2:$ZZ$2290, 1099, MATCH($B$2, resultados!$A$1:$ZZ$1, 0))</f>
        <v/>
      </c>
      <c r="C1105">
        <f>INDEX(resultados!$A$2:$ZZ$2290, 1099, MATCH($B$3, resultados!$A$1:$ZZ$1, 0))</f>
        <v/>
      </c>
    </row>
    <row r="1106">
      <c r="A1106">
        <f>INDEX(resultados!$A$2:$ZZ$2290, 1100, MATCH($B$1, resultados!$A$1:$ZZ$1, 0))</f>
        <v/>
      </c>
      <c r="B1106">
        <f>INDEX(resultados!$A$2:$ZZ$2290, 1100, MATCH($B$2, resultados!$A$1:$ZZ$1, 0))</f>
        <v/>
      </c>
      <c r="C1106">
        <f>INDEX(resultados!$A$2:$ZZ$2290, 1100, MATCH($B$3, resultados!$A$1:$ZZ$1, 0))</f>
        <v/>
      </c>
    </row>
    <row r="1107">
      <c r="A1107">
        <f>INDEX(resultados!$A$2:$ZZ$2290, 1101, MATCH($B$1, resultados!$A$1:$ZZ$1, 0))</f>
        <v/>
      </c>
      <c r="B1107">
        <f>INDEX(resultados!$A$2:$ZZ$2290, 1101, MATCH($B$2, resultados!$A$1:$ZZ$1, 0))</f>
        <v/>
      </c>
      <c r="C1107">
        <f>INDEX(resultados!$A$2:$ZZ$2290, 1101, MATCH($B$3, resultados!$A$1:$ZZ$1, 0))</f>
        <v/>
      </c>
    </row>
    <row r="1108">
      <c r="A1108">
        <f>INDEX(resultados!$A$2:$ZZ$2290, 1102, MATCH($B$1, resultados!$A$1:$ZZ$1, 0))</f>
        <v/>
      </c>
      <c r="B1108">
        <f>INDEX(resultados!$A$2:$ZZ$2290, 1102, MATCH($B$2, resultados!$A$1:$ZZ$1, 0))</f>
        <v/>
      </c>
      <c r="C1108">
        <f>INDEX(resultados!$A$2:$ZZ$2290, 1102, MATCH($B$3, resultados!$A$1:$ZZ$1, 0))</f>
        <v/>
      </c>
    </row>
    <row r="1109">
      <c r="A1109">
        <f>INDEX(resultados!$A$2:$ZZ$2290, 1103, MATCH($B$1, resultados!$A$1:$ZZ$1, 0))</f>
        <v/>
      </c>
      <c r="B1109">
        <f>INDEX(resultados!$A$2:$ZZ$2290, 1103, MATCH($B$2, resultados!$A$1:$ZZ$1, 0))</f>
        <v/>
      </c>
      <c r="C1109">
        <f>INDEX(resultados!$A$2:$ZZ$2290, 1103, MATCH($B$3, resultados!$A$1:$ZZ$1, 0))</f>
        <v/>
      </c>
    </row>
    <row r="1110">
      <c r="A1110">
        <f>INDEX(resultados!$A$2:$ZZ$2290, 1104, MATCH($B$1, resultados!$A$1:$ZZ$1, 0))</f>
        <v/>
      </c>
      <c r="B1110">
        <f>INDEX(resultados!$A$2:$ZZ$2290, 1104, MATCH($B$2, resultados!$A$1:$ZZ$1, 0))</f>
        <v/>
      </c>
      <c r="C1110">
        <f>INDEX(resultados!$A$2:$ZZ$2290, 1104, MATCH($B$3, resultados!$A$1:$ZZ$1, 0))</f>
        <v/>
      </c>
    </row>
    <row r="1111">
      <c r="A1111">
        <f>INDEX(resultados!$A$2:$ZZ$2290, 1105, MATCH($B$1, resultados!$A$1:$ZZ$1, 0))</f>
        <v/>
      </c>
      <c r="B1111">
        <f>INDEX(resultados!$A$2:$ZZ$2290, 1105, MATCH($B$2, resultados!$A$1:$ZZ$1, 0))</f>
        <v/>
      </c>
      <c r="C1111">
        <f>INDEX(resultados!$A$2:$ZZ$2290, 1105, MATCH($B$3, resultados!$A$1:$ZZ$1, 0))</f>
        <v/>
      </c>
    </row>
    <row r="1112">
      <c r="A1112">
        <f>INDEX(resultados!$A$2:$ZZ$2290, 1106, MATCH($B$1, resultados!$A$1:$ZZ$1, 0))</f>
        <v/>
      </c>
      <c r="B1112">
        <f>INDEX(resultados!$A$2:$ZZ$2290, 1106, MATCH($B$2, resultados!$A$1:$ZZ$1, 0))</f>
        <v/>
      </c>
      <c r="C1112">
        <f>INDEX(resultados!$A$2:$ZZ$2290, 1106, MATCH($B$3, resultados!$A$1:$ZZ$1, 0))</f>
        <v/>
      </c>
    </row>
    <row r="1113">
      <c r="A1113">
        <f>INDEX(resultados!$A$2:$ZZ$2290, 1107, MATCH($B$1, resultados!$A$1:$ZZ$1, 0))</f>
        <v/>
      </c>
      <c r="B1113">
        <f>INDEX(resultados!$A$2:$ZZ$2290, 1107, MATCH($B$2, resultados!$A$1:$ZZ$1, 0))</f>
        <v/>
      </c>
      <c r="C1113">
        <f>INDEX(resultados!$A$2:$ZZ$2290, 1107, MATCH($B$3, resultados!$A$1:$ZZ$1, 0))</f>
        <v/>
      </c>
    </row>
    <row r="1114">
      <c r="A1114">
        <f>INDEX(resultados!$A$2:$ZZ$2290, 1108, MATCH($B$1, resultados!$A$1:$ZZ$1, 0))</f>
        <v/>
      </c>
      <c r="B1114">
        <f>INDEX(resultados!$A$2:$ZZ$2290, 1108, MATCH($B$2, resultados!$A$1:$ZZ$1, 0))</f>
        <v/>
      </c>
      <c r="C1114">
        <f>INDEX(resultados!$A$2:$ZZ$2290, 1108, MATCH($B$3, resultados!$A$1:$ZZ$1, 0))</f>
        <v/>
      </c>
    </row>
    <row r="1115">
      <c r="A1115">
        <f>INDEX(resultados!$A$2:$ZZ$2290, 1109, MATCH($B$1, resultados!$A$1:$ZZ$1, 0))</f>
        <v/>
      </c>
      <c r="B1115">
        <f>INDEX(resultados!$A$2:$ZZ$2290, 1109, MATCH($B$2, resultados!$A$1:$ZZ$1, 0))</f>
        <v/>
      </c>
      <c r="C1115">
        <f>INDEX(resultados!$A$2:$ZZ$2290, 1109, MATCH($B$3, resultados!$A$1:$ZZ$1, 0))</f>
        <v/>
      </c>
    </row>
    <row r="1116">
      <c r="A1116">
        <f>INDEX(resultados!$A$2:$ZZ$2290, 1110, MATCH($B$1, resultados!$A$1:$ZZ$1, 0))</f>
        <v/>
      </c>
      <c r="B1116">
        <f>INDEX(resultados!$A$2:$ZZ$2290, 1110, MATCH($B$2, resultados!$A$1:$ZZ$1, 0))</f>
        <v/>
      </c>
      <c r="C1116">
        <f>INDEX(resultados!$A$2:$ZZ$2290, 1110, MATCH($B$3, resultados!$A$1:$ZZ$1, 0))</f>
        <v/>
      </c>
    </row>
    <row r="1117">
      <c r="A1117">
        <f>INDEX(resultados!$A$2:$ZZ$2290, 1111, MATCH($B$1, resultados!$A$1:$ZZ$1, 0))</f>
        <v/>
      </c>
      <c r="B1117">
        <f>INDEX(resultados!$A$2:$ZZ$2290, 1111, MATCH($B$2, resultados!$A$1:$ZZ$1, 0))</f>
        <v/>
      </c>
      <c r="C1117">
        <f>INDEX(resultados!$A$2:$ZZ$2290, 1111, MATCH($B$3, resultados!$A$1:$ZZ$1, 0))</f>
        <v/>
      </c>
    </row>
    <row r="1118">
      <c r="A1118">
        <f>INDEX(resultados!$A$2:$ZZ$2290, 1112, MATCH($B$1, resultados!$A$1:$ZZ$1, 0))</f>
        <v/>
      </c>
      <c r="B1118">
        <f>INDEX(resultados!$A$2:$ZZ$2290, 1112, MATCH($B$2, resultados!$A$1:$ZZ$1, 0))</f>
        <v/>
      </c>
      <c r="C1118">
        <f>INDEX(resultados!$A$2:$ZZ$2290, 1112, MATCH($B$3, resultados!$A$1:$ZZ$1, 0))</f>
        <v/>
      </c>
    </row>
    <row r="1119">
      <c r="A1119">
        <f>INDEX(resultados!$A$2:$ZZ$2290, 1113, MATCH($B$1, resultados!$A$1:$ZZ$1, 0))</f>
        <v/>
      </c>
      <c r="B1119">
        <f>INDEX(resultados!$A$2:$ZZ$2290, 1113, MATCH($B$2, resultados!$A$1:$ZZ$1, 0))</f>
        <v/>
      </c>
      <c r="C1119">
        <f>INDEX(resultados!$A$2:$ZZ$2290, 1113, MATCH($B$3, resultados!$A$1:$ZZ$1, 0))</f>
        <v/>
      </c>
    </row>
    <row r="1120">
      <c r="A1120">
        <f>INDEX(resultados!$A$2:$ZZ$2290, 1114, MATCH($B$1, resultados!$A$1:$ZZ$1, 0))</f>
        <v/>
      </c>
      <c r="B1120">
        <f>INDEX(resultados!$A$2:$ZZ$2290, 1114, MATCH($B$2, resultados!$A$1:$ZZ$1, 0))</f>
        <v/>
      </c>
      <c r="C1120">
        <f>INDEX(resultados!$A$2:$ZZ$2290, 1114, MATCH($B$3, resultados!$A$1:$ZZ$1, 0))</f>
        <v/>
      </c>
    </row>
    <row r="1121">
      <c r="A1121">
        <f>INDEX(resultados!$A$2:$ZZ$2290, 1115, MATCH($B$1, resultados!$A$1:$ZZ$1, 0))</f>
        <v/>
      </c>
      <c r="B1121">
        <f>INDEX(resultados!$A$2:$ZZ$2290, 1115, MATCH($B$2, resultados!$A$1:$ZZ$1, 0))</f>
        <v/>
      </c>
      <c r="C1121">
        <f>INDEX(resultados!$A$2:$ZZ$2290, 1115, MATCH($B$3, resultados!$A$1:$ZZ$1, 0))</f>
        <v/>
      </c>
    </row>
    <row r="1122">
      <c r="A1122">
        <f>INDEX(resultados!$A$2:$ZZ$2290, 1116, MATCH($B$1, resultados!$A$1:$ZZ$1, 0))</f>
        <v/>
      </c>
      <c r="B1122">
        <f>INDEX(resultados!$A$2:$ZZ$2290, 1116, MATCH($B$2, resultados!$A$1:$ZZ$1, 0))</f>
        <v/>
      </c>
      <c r="C1122">
        <f>INDEX(resultados!$A$2:$ZZ$2290, 1116, MATCH($B$3, resultados!$A$1:$ZZ$1, 0))</f>
        <v/>
      </c>
    </row>
    <row r="1123">
      <c r="A1123">
        <f>INDEX(resultados!$A$2:$ZZ$2290, 1117, MATCH($B$1, resultados!$A$1:$ZZ$1, 0))</f>
        <v/>
      </c>
      <c r="B1123">
        <f>INDEX(resultados!$A$2:$ZZ$2290, 1117, MATCH($B$2, resultados!$A$1:$ZZ$1, 0))</f>
        <v/>
      </c>
      <c r="C1123">
        <f>INDEX(resultados!$A$2:$ZZ$2290, 1117, MATCH($B$3, resultados!$A$1:$ZZ$1, 0))</f>
        <v/>
      </c>
    </row>
    <row r="1124">
      <c r="A1124">
        <f>INDEX(resultados!$A$2:$ZZ$2290, 1118, MATCH($B$1, resultados!$A$1:$ZZ$1, 0))</f>
        <v/>
      </c>
      <c r="B1124">
        <f>INDEX(resultados!$A$2:$ZZ$2290, 1118, MATCH($B$2, resultados!$A$1:$ZZ$1, 0))</f>
        <v/>
      </c>
      <c r="C1124">
        <f>INDEX(resultados!$A$2:$ZZ$2290, 1118, MATCH($B$3, resultados!$A$1:$ZZ$1, 0))</f>
        <v/>
      </c>
    </row>
    <row r="1125">
      <c r="A1125">
        <f>INDEX(resultados!$A$2:$ZZ$2290, 1119, MATCH($B$1, resultados!$A$1:$ZZ$1, 0))</f>
        <v/>
      </c>
      <c r="B1125">
        <f>INDEX(resultados!$A$2:$ZZ$2290, 1119, MATCH($B$2, resultados!$A$1:$ZZ$1, 0))</f>
        <v/>
      </c>
      <c r="C1125">
        <f>INDEX(resultados!$A$2:$ZZ$2290, 1119, MATCH($B$3, resultados!$A$1:$ZZ$1, 0))</f>
        <v/>
      </c>
    </row>
    <row r="1126">
      <c r="A1126">
        <f>INDEX(resultados!$A$2:$ZZ$2290, 1120, MATCH($B$1, resultados!$A$1:$ZZ$1, 0))</f>
        <v/>
      </c>
      <c r="B1126">
        <f>INDEX(resultados!$A$2:$ZZ$2290, 1120, MATCH($B$2, resultados!$A$1:$ZZ$1, 0))</f>
        <v/>
      </c>
      <c r="C1126">
        <f>INDEX(resultados!$A$2:$ZZ$2290, 1120, MATCH($B$3, resultados!$A$1:$ZZ$1, 0))</f>
        <v/>
      </c>
    </row>
    <row r="1127">
      <c r="A1127">
        <f>INDEX(resultados!$A$2:$ZZ$2290, 1121, MATCH($B$1, resultados!$A$1:$ZZ$1, 0))</f>
        <v/>
      </c>
      <c r="B1127">
        <f>INDEX(resultados!$A$2:$ZZ$2290, 1121, MATCH($B$2, resultados!$A$1:$ZZ$1, 0))</f>
        <v/>
      </c>
      <c r="C1127">
        <f>INDEX(resultados!$A$2:$ZZ$2290, 1121, MATCH($B$3, resultados!$A$1:$ZZ$1, 0))</f>
        <v/>
      </c>
    </row>
    <row r="1128">
      <c r="A1128">
        <f>INDEX(resultados!$A$2:$ZZ$2290, 1122, MATCH($B$1, resultados!$A$1:$ZZ$1, 0))</f>
        <v/>
      </c>
      <c r="B1128">
        <f>INDEX(resultados!$A$2:$ZZ$2290, 1122, MATCH($B$2, resultados!$A$1:$ZZ$1, 0))</f>
        <v/>
      </c>
      <c r="C1128">
        <f>INDEX(resultados!$A$2:$ZZ$2290, 1122, MATCH($B$3, resultados!$A$1:$ZZ$1, 0))</f>
        <v/>
      </c>
    </row>
    <row r="1129">
      <c r="A1129">
        <f>INDEX(resultados!$A$2:$ZZ$2290, 1123, MATCH($B$1, resultados!$A$1:$ZZ$1, 0))</f>
        <v/>
      </c>
      <c r="B1129">
        <f>INDEX(resultados!$A$2:$ZZ$2290, 1123, MATCH($B$2, resultados!$A$1:$ZZ$1, 0))</f>
        <v/>
      </c>
      <c r="C1129">
        <f>INDEX(resultados!$A$2:$ZZ$2290, 1123, MATCH($B$3, resultados!$A$1:$ZZ$1, 0))</f>
        <v/>
      </c>
    </row>
    <row r="1130">
      <c r="A1130">
        <f>INDEX(resultados!$A$2:$ZZ$2290, 1124, MATCH($B$1, resultados!$A$1:$ZZ$1, 0))</f>
        <v/>
      </c>
      <c r="B1130">
        <f>INDEX(resultados!$A$2:$ZZ$2290, 1124, MATCH($B$2, resultados!$A$1:$ZZ$1, 0))</f>
        <v/>
      </c>
      <c r="C1130">
        <f>INDEX(resultados!$A$2:$ZZ$2290, 1124, MATCH($B$3, resultados!$A$1:$ZZ$1, 0))</f>
        <v/>
      </c>
    </row>
    <row r="1131">
      <c r="A1131">
        <f>INDEX(resultados!$A$2:$ZZ$2290, 1125, MATCH($B$1, resultados!$A$1:$ZZ$1, 0))</f>
        <v/>
      </c>
      <c r="B1131">
        <f>INDEX(resultados!$A$2:$ZZ$2290, 1125, MATCH($B$2, resultados!$A$1:$ZZ$1, 0))</f>
        <v/>
      </c>
      <c r="C1131">
        <f>INDEX(resultados!$A$2:$ZZ$2290, 1125, MATCH($B$3, resultados!$A$1:$ZZ$1, 0))</f>
        <v/>
      </c>
    </row>
    <row r="1132">
      <c r="A1132">
        <f>INDEX(resultados!$A$2:$ZZ$2290, 1126, MATCH($B$1, resultados!$A$1:$ZZ$1, 0))</f>
        <v/>
      </c>
      <c r="B1132">
        <f>INDEX(resultados!$A$2:$ZZ$2290, 1126, MATCH($B$2, resultados!$A$1:$ZZ$1, 0))</f>
        <v/>
      </c>
      <c r="C1132">
        <f>INDEX(resultados!$A$2:$ZZ$2290, 1126, MATCH($B$3, resultados!$A$1:$ZZ$1, 0))</f>
        <v/>
      </c>
    </row>
    <row r="1133">
      <c r="A1133">
        <f>INDEX(resultados!$A$2:$ZZ$2290, 1127, MATCH($B$1, resultados!$A$1:$ZZ$1, 0))</f>
        <v/>
      </c>
      <c r="B1133">
        <f>INDEX(resultados!$A$2:$ZZ$2290, 1127, MATCH($B$2, resultados!$A$1:$ZZ$1, 0))</f>
        <v/>
      </c>
      <c r="C1133">
        <f>INDEX(resultados!$A$2:$ZZ$2290, 1127, MATCH($B$3, resultados!$A$1:$ZZ$1, 0))</f>
        <v/>
      </c>
    </row>
    <row r="1134">
      <c r="A1134">
        <f>INDEX(resultados!$A$2:$ZZ$2290, 1128, MATCH($B$1, resultados!$A$1:$ZZ$1, 0))</f>
        <v/>
      </c>
      <c r="B1134">
        <f>INDEX(resultados!$A$2:$ZZ$2290, 1128, MATCH($B$2, resultados!$A$1:$ZZ$1, 0))</f>
        <v/>
      </c>
      <c r="C1134">
        <f>INDEX(resultados!$A$2:$ZZ$2290, 1128, MATCH($B$3, resultados!$A$1:$ZZ$1, 0))</f>
        <v/>
      </c>
    </row>
    <row r="1135">
      <c r="A1135">
        <f>INDEX(resultados!$A$2:$ZZ$2290, 1129, MATCH($B$1, resultados!$A$1:$ZZ$1, 0))</f>
        <v/>
      </c>
      <c r="B1135">
        <f>INDEX(resultados!$A$2:$ZZ$2290, 1129, MATCH($B$2, resultados!$A$1:$ZZ$1, 0))</f>
        <v/>
      </c>
      <c r="C1135">
        <f>INDEX(resultados!$A$2:$ZZ$2290, 1129, MATCH($B$3, resultados!$A$1:$ZZ$1, 0))</f>
        <v/>
      </c>
    </row>
    <row r="1136">
      <c r="A1136">
        <f>INDEX(resultados!$A$2:$ZZ$2290, 1130, MATCH($B$1, resultados!$A$1:$ZZ$1, 0))</f>
        <v/>
      </c>
      <c r="B1136">
        <f>INDEX(resultados!$A$2:$ZZ$2290, 1130, MATCH($B$2, resultados!$A$1:$ZZ$1, 0))</f>
        <v/>
      </c>
      <c r="C1136">
        <f>INDEX(resultados!$A$2:$ZZ$2290, 1130, MATCH($B$3, resultados!$A$1:$ZZ$1, 0))</f>
        <v/>
      </c>
    </row>
    <row r="1137">
      <c r="A1137">
        <f>INDEX(resultados!$A$2:$ZZ$2290, 1131, MATCH($B$1, resultados!$A$1:$ZZ$1, 0))</f>
        <v/>
      </c>
      <c r="B1137">
        <f>INDEX(resultados!$A$2:$ZZ$2290, 1131, MATCH($B$2, resultados!$A$1:$ZZ$1, 0))</f>
        <v/>
      </c>
      <c r="C1137">
        <f>INDEX(resultados!$A$2:$ZZ$2290, 1131, MATCH($B$3, resultados!$A$1:$ZZ$1, 0))</f>
        <v/>
      </c>
    </row>
    <row r="1138">
      <c r="A1138">
        <f>INDEX(resultados!$A$2:$ZZ$2290, 1132, MATCH($B$1, resultados!$A$1:$ZZ$1, 0))</f>
        <v/>
      </c>
      <c r="B1138">
        <f>INDEX(resultados!$A$2:$ZZ$2290, 1132, MATCH($B$2, resultados!$A$1:$ZZ$1, 0))</f>
        <v/>
      </c>
      <c r="C1138">
        <f>INDEX(resultados!$A$2:$ZZ$2290, 1132, MATCH($B$3, resultados!$A$1:$ZZ$1, 0))</f>
        <v/>
      </c>
    </row>
    <row r="1139">
      <c r="A1139">
        <f>INDEX(resultados!$A$2:$ZZ$2290, 1133, MATCH($B$1, resultados!$A$1:$ZZ$1, 0))</f>
        <v/>
      </c>
      <c r="B1139">
        <f>INDEX(resultados!$A$2:$ZZ$2290, 1133, MATCH($B$2, resultados!$A$1:$ZZ$1, 0))</f>
        <v/>
      </c>
      <c r="C1139">
        <f>INDEX(resultados!$A$2:$ZZ$2290, 1133, MATCH($B$3, resultados!$A$1:$ZZ$1, 0))</f>
        <v/>
      </c>
    </row>
    <row r="1140">
      <c r="A1140">
        <f>INDEX(resultados!$A$2:$ZZ$2290, 1134, MATCH($B$1, resultados!$A$1:$ZZ$1, 0))</f>
        <v/>
      </c>
      <c r="B1140">
        <f>INDEX(resultados!$A$2:$ZZ$2290, 1134, MATCH($B$2, resultados!$A$1:$ZZ$1, 0))</f>
        <v/>
      </c>
      <c r="C1140">
        <f>INDEX(resultados!$A$2:$ZZ$2290, 1134, MATCH($B$3, resultados!$A$1:$ZZ$1, 0))</f>
        <v/>
      </c>
    </row>
    <row r="1141">
      <c r="A1141">
        <f>INDEX(resultados!$A$2:$ZZ$2290, 1135, MATCH($B$1, resultados!$A$1:$ZZ$1, 0))</f>
        <v/>
      </c>
      <c r="B1141">
        <f>INDEX(resultados!$A$2:$ZZ$2290, 1135, MATCH($B$2, resultados!$A$1:$ZZ$1, 0))</f>
        <v/>
      </c>
      <c r="C1141">
        <f>INDEX(resultados!$A$2:$ZZ$2290, 1135, MATCH($B$3, resultados!$A$1:$ZZ$1, 0))</f>
        <v/>
      </c>
    </row>
    <row r="1142">
      <c r="A1142">
        <f>INDEX(resultados!$A$2:$ZZ$2290, 1136, MATCH($B$1, resultados!$A$1:$ZZ$1, 0))</f>
        <v/>
      </c>
      <c r="B1142">
        <f>INDEX(resultados!$A$2:$ZZ$2290, 1136, MATCH($B$2, resultados!$A$1:$ZZ$1, 0))</f>
        <v/>
      </c>
      <c r="C1142">
        <f>INDEX(resultados!$A$2:$ZZ$2290, 1136, MATCH($B$3, resultados!$A$1:$ZZ$1, 0))</f>
        <v/>
      </c>
    </row>
    <row r="1143">
      <c r="A1143">
        <f>INDEX(resultados!$A$2:$ZZ$2290, 1137, MATCH($B$1, resultados!$A$1:$ZZ$1, 0))</f>
        <v/>
      </c>
      <c r="B1143">
        <f>INDEX(resultados!$A$2:$ZZ$2290, 1137, MATCH($B$2, resultados!$A$1:$ZZ$1, 0))</f>
        <v/>
      </c>
      <c r="C1143">
        <f>INDEX(resultados!$A$2:$ZZ$2290, 1137, MATCH($B$3, resultados!$A$1:$ZZ$1, 0))</f>
        <v/>
      </c>
    </row>
    <row r="1144">
      <c r="A1144">
        <f>INDEX(resultados!$A$2:$ZZ$2290, 1138, MATCH($B$1, resultados!$A$1:$ZZ$1, 0))</f>
        <v/>
      </c>
      <c r="B1144">
        <f>INDEX(resultados!$A$2:$ZZ$2290, 1138, MATCH($B$2, resultados!$A$1:$ZZ$1, 0))</f>
        <v/>
      </c>
      <c r="C1144">
        <f>INDEX(resultados!$A$2:$ZZ$2290, 1138, MATCH($B$3, resultados!$A$1:$ZZ$1, 0))</f>
        <v/>
      </c>
    </row>
    <row r="1145">
      <c r="A1145">
        <f>INDEX(resultados!$A$2:$ZZ$2290, 1139, MATCH($B$1, resultados!$A$1:$ZZ$1, 0))</f>
        <v/>
      </c>
      <c r="B1145">
        <f>INDEX(resultados!$A$2:$ZZ$2290, 1139, MATCH($B$2, resultados!$A$1:$ZZ$1, 0))</f>
        <v/>
      </c>
      <c r="C1145">
        <f>INDEX(resultados!$A$2:$ZZ$2290, 1139, MATCH($B$3, resultados!$A$1:$ZZ$1, 0))</f>
        <v/>
      </c>
    </row>
    <row r="1146">
      <c r="A1146">
        <f>INDEX(resultados!$A$2:$ZZ$2290, 1140, MATCH($B$1, resultados!$A$1:$ZZ$1, 0))</f>
        <v/>
      </c>
      <c r="B1146">
        <f>INDEX(resultados!$A$2:$ZZ$2290, 1140, MATCH($B$2, resultados!$A$1:$ZZ$1, 0))</f>
        <v/>
      </c>
      <c r="C1146">
        <f>INDEX(resultados!$A$2:$ZZ$2290, 1140, MATCH($B$3, resultados!$A$1:$ZZ$1, 0))</f>
        <v/>
      </c>
    </row>
    <row r="1147">
      <c r="A1147">
        <f>INDEX(resultados!$A$2:$ZZ$2290, 1141, MATCH($B$1, resultados!$A$1:$ZZ$1, 0))</f>
        <v/>
      </c>
      <c r="B1147">
        <f>INDEX(resultados!$A$2:$ZZ$2290, 1141, MATCH($B$2, resultados!$A$1:$ZZ$1, 0))</f>
        <v/>
      </c>
      <c r="C1147">
        <f>INDEX(resultados!$A$2:$ZZ$2290, 1141, MATCH($B$3, resultados!$A$1:$ZZ$1, 0))</f>
        <v/>
      </c>
    </row>
    <row r="1148">
      <c r="A1148">
        <f>INDEX(resultados!$A$2:$ZZ$2290, 1142, MATCH($B$1, resultados!$A$1:$ZZ$1, 0))</f>
        <v/>
      </c>
      <c r="B1148">
        <f>INDEX(resultados!$A$2:$ZZ$2290, 1142, MATCH($B$2, resultados!$A$1:$ZZ$1, 0))</f>
        <v/>
      </c>
      <c r="C1148">
        <f>INDEX(resultados!$A$2:$ZZ$2290, 1142, MATCH($B$3, resultados!$A$1:$ZZ$1, 0))</f>
        <v/>
      </c>
    </row>
    <row r="1149">
      <c r="A1149">
        <f>INDEX(resultados!$A$2:$ZZ$2290, 1143, MATCH($B$1, resultados!$A$1:$ZZ$1, 0))</f>
        <v/>
      </c>
      <c r="B1149">
        <f>INDEX(resultados!$A$2:$ZZ$2290, 1143, MATCH($B$2, resultados!$A$1:$ZZ$1, 0))</f>
        <v/>
      </c>
      <c r="C1149">
        <f>INDEX(resultados!$A$2:$ZZ$2290, 1143, MATCH($B$3, resultados!$A$1:$ZZ$1, 0))</f>
        <v/>
      </c>
    </row>
    <row r="1150">
      <c r="A1150">
        <f>INDEX(resultados!$A$2:$ZZ$2290, 1144, MATCH($B$1, resultados!$A$1:$ZZ$1, 0))</f>
        <v/>
      </c>
      <c r="B1150">
        <f>INDEX(resultados!$A$2:$ZZ$2290, 1144, MATCH($B$2, resultados!$A$1:$ZZ$1, 0))</f>
        <v/>
      </c>
      <c r="C1150">
        <f>INDEX(resultados!$A$2:$ZZ$2290, 1144, MATCH($B$3, resultados!$A$1:$ZZ$1, 0))</f>
        <v/>
      </c>
    </row>
    <row r="1151">
      <c r="A1151">
        <f>INDEX(resultados!$A$2:$ZZ$2290, 1145, MATCH($B$1, resultados!$A$1:$ZZ$1, 0))</f>
        <v/>
      </c>
      <c r="B1151">
        <f>INDEX(resultados!$A$2:$ZZ$2290, 1145, MATCH($B$2, resultados!$A$1:$ZZ$1, 0))</f>
        <v/>
      </c>
      <c r="C1151">
        <f>INDEX(resultados!$A$2:$ZZ$2290, 1145, MATCH($B$3, resultados!$A$1:$ZZ$1, 0))</f>
        <v/>
      </c>
    </row>
    <row r="1152">
      <c r="A1152">
        <f>INDEX(resultados!$A$2:$ZZ$2290, 1146, MATCH($B$1, resultados!$A$1:$ZZ$1, 0))</f>
        <v/>
      </c>
      <c r="B1152">
        <f>INDEX(resultados!$A$2:$ZZ$2290, 1146, MATCH($B$2, resultados!$A$1:$ZZ$1, 0))</f>
        <v/>
      </c>
      <c r="C1152">
        <f>INDEX(resultados!$A$2:$ZZ$2290, 1146, MATCH($B$3, resultados!$A$1:$ZZ$1, 0))</f>
        <v/>
      </c>
    </row>
    <row r="1153">
      <c r="A1153">
        <f>INDEX(resultados!$A$2:$ZZ$2290, 1147, MATCH($B$1, resultados!$A$1:$ZZ$1, 0))</f>
        <v/>
      </c>
      <c r="B1153">
        <f>INDEX(resultados!$A$2:$ZZ$2290, 1147, MATCH($B$2, resultados!$A$1:$ZZ$1, 0))</f>
        <v/>
      </c>
      <c r="C1153">
        <f>INDEX(resultados!$A$2:$ZZ$2290, 1147, MATCH($B$3, resultados!$A$1:$ZZ$1, 0))</f>
        <v/>
      </c>
    </row>
    <row r="1154">
      <c r="A1154">
        <f>INDEX(resultados!$A$2:$ZZ$2290, 1148, MATCH($B$1, resultados!$A$1:$ZZ$1, 0))</f>
        <v/>
      </c>
      <c r="B1154">
        <f>INDEX(resultados!$A$2:$ZZ$2290, 1148, MATCH($B$2, resultados!$A$1:$ZZ$1, 0))</f>
        <v/>
      </c>
      <c r="C1154">
        <f>INDEX(resultados!$A$2:$ZZ$2290, 1148, MATCH($B$3, resultados!$A$1:$ZZ$1, 0))</f>
        <v/>
      </c>
    </row>
    <row r="1155">
      <c r="A1155">
        <f>INDEX(resultados!$A$2:$ZZ$2290, 1149, MATCH($B$1, resultados!$A$1:$ZZ$1, 0))</f>
        <v/>
      </c>
      <c r="B1155">
        <f>INDEX(resultados!$A$2:$ZZ$2290, 1149, MATCH($B$2, resultados!$A$1:$ZZ$1, 0))</f>
        <v/>
      </c>
      <c r="C1155">
        <f>INDEX(resultados!$A$2:$ZZ$2290, 1149, MATCH($B$3, resultados!$A$1:$ZZ$1, 0))</f>
        <v/>
      </c>
    </row>
    <row r="1156">
      <c r="A1156">
        <f>INDEX(resultados!$A$2:$ZZ$2290, 1150, MATCH($B$1, resultados!$A$1:$ZZ$1, 0))</f>
        <v/>
      </c>
      <c r="B1156">
        <f>INDEX(resultados!$A$2:$ZZ$2290, 1150, MATCH($B$2, resultados!$A$1:$ZZ$1, 0))</f>
        <v/>
      </c>
      <c r="C1156">
        <f>INDEX(resultados!$A$2:$ZZ$2290, 1150, MATCH($B$3, resultados!$A$1:$ZZ$1, 0))</f>
        <v/>
      </c>
    </row>
    <row r="1157">
      <c r="A1157">
        <f>INDEX(resultados!$A$2:$ZZ$2290, 1151, MATCH($B$1, resultados!$A$1:$ZZ$1, 0))</f>
        <v/>
      </c>
      <c r="B1157">
        <f>INDEX(resultados!$A$2:$ZZ$2290, 1151, MATCH($B$2, resultados!$A$1:$ZZ$1, 0))</f>
        <v/>
      </c>
      <c r="C1157">
        <f>INDEX(resultados!$A$2:$ZZ$2290, 1151, MATCH($B$3, resultados!$A$1:$ZZ$1, 0))</f>
        <v/>
      </c>
    </row>
    <row r="1158">
      <c r="A1158">
        <f>INDEX(resultados!$A$2:$ZZ$2290, 1152, MATCH($B$1, resultados!$A$1:$ZZ$1, 0))</f>
        <v/>
      </c>
      <c r="B1158">
        <f>INDEX(resultados!$A$2:$ZZ$2290, 1152, MATCH($B$2, resultados!$A$1:$ZZ$1, 0))</f>
        <v/>
      </c>
      <c r="C1158">
        <f>INDEX(resultados!$A$2:$ZZ$2290, 1152, MATCH($B$3, resultados!$A$1:$ZZ$1, 0))</f>
        <v/>
      </c>
    </row>
    <row r="1159">
      <c r="A1159">
        <f>INDEX(resultados!$A$2:$ZZ$2290, 1153, MATCH($B$1, resultados!$A$1:$ZZ$1, 0))</f>
        <v/>
      </c>
      <c r="B1159">
        <f>INDEX(resultados!$A$2:$ZZ$2290, 1153, MATCH($B$2, resultados!$A$1:$ZZ$1, 0))</f>
        <v/>
      </c>
      <c r="C1159">
        <f>INDEX(resultados!$A$2:$ZZ$2290, 1153, MATCH($B$3, resultados!$A$1:$ZZ$1, 0))</f>
        <v/>
      </c>
    </row>
    <row r="1160">
      <c r="A1160">
        <f>INDEX(resultados!$A$2:$ZZ$2290, 1154, MATCH($B$1, resultados!$A$1:$ZZ$1, 0))</f>
        <v/>
      </c>
      <c r="B1160">
        <f>INDEX(resultados!$A$2:$ZZ$2290, 1154, MATCH($B$2, resultados!$A$1:$ZZ$1, 0))</f>
        <v/>
      </c>
      <c r="C1160">
        <f>INDEX(resultados!$A$2:$ZZ$2290, 1154, MATCH($B$3, resultados!$A$1:$ZZ$1, 0))</f>
        <v/>
      </c>
    </row>
    <row r="1161">
      <c r="A1161">
        <f>INDEX(resultados!$A$2:$ZZ$2290, 1155, MATCH($B$1, resultados!$A$1:$ZZ$1, 0))</f>
        <v/>
      </c>
      <c r="B1161">
        <f>INDEX(resultados!$A$2:$ZZ$2290, 1155, MATCH($B$2, resultados!$A$1:$ZZ$1, 0))</f>
        <v/>
      </c>
      <c r="C1161">
        <f>INDEX(resultados!$A$2:$ZZ$2290, 1155, MATCH($B$3, resultados!$A$1:$ZZ$1, 0))</f>
        <v/>
      </c>
    </row>
    <row r="1162">
      <c r="A1162">
        <f>INDEX(resultados!$A$2:$ZZ$2290, 1156, MATCH($B$1, resultados!$A$1:$ZZ$1, 0))</f>
        <v/>
      </c>
      <c r="B1162">
        <f>INDEX(resultados!$A$2:$ZZ$2290, 1156, MATCH($B$2, resultados!$A$1:$ZZ$1, 0))</f>
        <v/>
      </c>
      <c r="C1162">
        <f>INDEX(resultados!$A$2:$ZZ$2290, 1156, MATCH($B$3, resultados!$A$1:$ZZ$1, 0))</f>
        <v/>
      </c>
    </row>
    <row r="1163">
      <c r="A1163">
        <f>INDEX(resultados!$A$2:$ZZ$2290, 1157, MATCH($B$1, resultados!$A$1:$ZZ$1, 0))</f>
        <v/>
      </c>
      <c r="B1163">
        <f>INDEX(resultados!$A$2:$ZZ$2290, 1157, MATCH($B$2, resultados!$A$1:$ZZ$1, 0))</f>
        <v/>
      </c>
      <c r="C1163">
        <f>INDEX(resultados!$A$2:$ZZ$2290, 1157, MATCH($B$3, resultados!$A$1:$ZZ$1, 0))</f>
        <v/>
      </c>
    </row>
    <row r="1164">
      <c r="A1164">
        <f>INDEX(resultados!$A$2:$ZZ$2290, 1158, MATCH($B$1, resultados!$A$1:$ZZ$1, 0))</f>
        <v/>
      </c>
      <c r="B1164">
        <f>INDEX(resultados!$A$2:$ZZ$2290, 1158, MATCH($B$2, resultados!$A$1:$ZZ$1, 0))</f>
        <v/>
      </c>
      <c r="C1164">
        <f>INDEX(resultados!$A$2:$ZZ$2290, 1158, MATCH($B$3, resultados!$A$1:$ZZ$1, 0))</f>
        <v/>
      </c>
    </row>
    <row r="1165">
      <c r="A1165">
        <f>INDEX(resultados!$A$2:$ZZ$2290, 1159, MATCH($B$1, resultados!$A$1:$ZZ$1, 0))</f>
        <v/>
      </c>
      <c r="B1165">
        <f>INDEX(resultados!$A$2:$ZZ$2290, 1159, MATCH($B$2, resultados!$A$1:$ZZ$1, 0))</f>
        <v/>
      </c>
      <c r="C1165">
        <f>INDEX(resultados!$A$2:$ZZ$2290, 1159, MATCH($B$3, resultados!$A$1:$ZZ$1, 0))</f>
        <v/>
      </c>
    </row>
    <row r="1166">
      <c r="A1166">
        <f>INDEX(resultados!$A$2:$ZZ$2290, 1160, MATCH($B$1, resultados!$A$1:$ZZ$1, 0))</f>
        <v/>
      </c>
      <c r="B1166">
        <f>INDEX(resultados!$A$2:$ZZ$2290, 1160, MATCH($B$2, resultados!$A$1:$ZZ$1, 0))</f>
        <v/>
      </c>
      <c r="C1166">
        <f>INDEX(resultados!$A$2:$ZZ$2290, 1160, MATCH($B$3, resultados!$A$1:$ZZ$1, 0))</f>
        <v/>
      </c>
    </row>
    <row r="1167">
      <c r="A1167">
        <f>INDEX(resultados!$A$2:$ZZ$2290, 1161, MATCH($B$1, resultados!$A$1:$ZZ$1, 0))</f>
        <v/>
      </c>
      <c r="B1167">
        <f>INDEX(resultados!$A$2:$ZZ$2290, 1161, MATCH($B$2, resultados!$A$1:$ZZ$1, 0))</f>
        <v/>
      </c>
      <c r="C1167">
        <f>INDEX(resultados!$A$2:$ZZ$2290, 1161, MATCH($B$3, resultados!$A$1:$ZZ$1, 0))</f>
        <v/>
      </c>
    </row>
    <row r="1168">
      <c r="A1168">
        <f>INDEX(resultados!$A$2:$ZZ$2290, 1162, MATCH($B$1, resultados!$A$1:$ZZ$1, 0))</f>
        <v/>
      </c>
      <c r="B1168">
        <f>INDEX(resultados!$A$2:$ZZ$2290, 1162, MATCH($B$2, resultados!$A$1:$ZZ$1, 0))</f>
        <v/>
      </c>
      <c r="C1168">
        <f>INDEX(resultados!$A$2:$ZZ$2290, 1162, MATCH($B$3, resultados!$A$1:$ZZ$1, 0))</f>
        <v/>
      </c>
    </row>
    <row r="1169">
      <c r="A1169">
        <f>INDEX(resultados!$A$2:$ZZ$2290, 1163, MATCH($B$1, resultados!$A$1:$ZZ$1, 0))</f>
        <v/>
      </c>
      <c r="B1169">
        <f>INDEX(resultados!$A$2:$ZZ$2290, 1163, MATCH($B$2, resultados!$A$1:$ZZ$1, 0))</f>
        <v/>
      </c>
      <c r="C1169">
        <f>INDEX(resultados!$A$2:$ZZ$2290, 1163, MATCH($B$3, resultados!$A$1:$ZZ$1, 0))</f>
        <v/>
      </c>
    </row>
    <row r="1170">
      <c r="A1170">
        <f>INDEX(resultados!$A$2:$ZZ$2290, 1164, MATCH($B$1, resultados!$A$1:$ZZ$1, 0))</f>
        <v/>
      </c>
      <c r="B1170">
        <f>INDEX(resultados!$A$2:$ZZ$2290, 1164, MATCH($B$2, resultados!$A$1:$ZZ$1, 0))</f>
        <v/>
      </c>
      <c r="C1170">
        <f>INDEX(resultados!$A$2:$ZZ$2290, 1164, MATCH($B$3, resultados!$A$1:$ZZ$1, 0))</f>
        <v/>
      </c>
    </row>
    <row r="1171">
      <c r="A1171">
        <f>INDEX(resultados!$A$2:$ZZ$2290, 1165, MATCH($B$1, resultados!$A$1:$ZZ$1, 0))</f>
        <v/>
      </c>
      <c r="B1171">
        <f>INDEX(resultados!$A$2:$ZZ$2290, 1165, MATCH($B$2, resultados!$A$1:$ZZ$1, 0))</f>
        <v/>
      </c>
      <c r="C1171">
        <f>INDEX(resultados!$A$2:$ZZ$2290, 1165, MATCH($B$3, resultados!$A$1:$ZZ$1, 0))</f>
        <v/>
      </c>
    </row>
    <row r="1172">
      <c r="A1172">
        <f>INDEX(resultados!$A$2:$ZZ$2290, 1166, MATCH($B$1, resultados!$A$1:$ZZ$1, 0))</f>
        <v/>
      </c>
      <c r="B1172">
        <f>INDEX(resultados!$A$2:$ZZ$2290, 1166, MATCH($B$2, resultados!$A$1:$ZZ$1, 0))</f>
        <v/>
      </c>
      <c r="C1172">
        <f>INDEX(resultados!$A$2:$ZZ$2290, 1166, MATCH($B$3, resultados!$A$1:$ZZ$1, 0))</f>
        <v/>
      </c>
    </row>
    <row r="1173">
      <c r="A1173">
        <f>INDEX(resultados!$A$2:$ZZ$2290, 1167, MATCH($B$1, resultados!$A$1:$ZZ$1, 0))</f>
        <v/>
      </c>
      <c r="B1173">
        <f>INDEX(resultados!$A$2:$ZZ$2290, 1167, MATCH($B$2, resultados!$A$1:$ZZ$1, 0))</f>
        <v/>
      </c>
      <c r="C1173">
        <f>INDEX(resultados!$A$2:$ZZ$2290, 1167, MATCH($B$3, resultados!$A$1:$ZZ$1, 0))</f>
        <v/>
      </c>
    </row>
    <row r="1174">
      <c r="A1174">
        <f>INDEX(resultados!$A$2:$ZZ$2290, 1168, MATCH($B$1, resultados!$A$1:$ZZ$1, 0))</f>
        <v/>
      </c>
      <c r="B1174">
        <f>INDEX(resultados!$A$2:$ZZ$2290, 1168, MATCH($B$2, resultados!$A$1:$ZZ$1, 0))</f>
        <v/>
      </c>
      <c r="C1174">
        <f>INDEX(resultados!$A$2:$ZZ$2290, 1168, MATCH($B$3, resultados!$A$1:$ZZ$1, 0))</f>
        <v/>
      </c>
    </row>
    <row r="1175">
      <c r="A1175">
        <f>INDEX(resultados!$A$2:$ZZ$2290, 1169, MATCH($B$1, resultados!$A$1:$ZZ$1, 0))</f>
        <v/>
      </c>
      <c r="B1175">
        <f>INDEX(resultados!$A$2:$ZZ$2290, 1169, MATCH($B$2, resultados!$A$1:$ZZ$1, 0))</f>
        <v/>
      </c>
      <c r="C1175">
        <f>INDEX(resultados!$A$2:$ZZ$2290, 1169, MATCH($B$3, resultados!$A$1:$ZZ$1, 0))</f>
        <v/>
      </c>
    </row>
    <row r="1176">
      <c r="A1176">
        <f>INDEX(resultados!$A$2:$ZZ$2290, 1170, MATCH($B$1, resultados!$A$1:$ZZ$1, 0))</f>
        <v/>
      </c>
      <c r="B1176">
        <f>INDEX(resultados!$A$2:$ZZ$2290, 1170, MATCH($B$2, resultados!$A$1:$ZZ$1, 0))</f>
        <v/>
      </c>
      <c r="C1176">
        <f>INDEX(resultados!$A$2:$ZZ$2290, 1170, MATCH($B$3, resultados!$A$1:$ZZ$1, 0))</f>
        <v/>
      </c>
    </row>
    <row r="1177">
      <c r="A1177">
        <f>INDEX(resultados!$A$2:$ZZ$2290, 1171, MATCH($B$1, resultados!$A$1:$ZZ$1, 0))</f>
        <v/>
      </c>
      <c r="B1177">
        <f>INDEX(resultados!$A$2:$ZZ$2290, 1171, MATCH($B$2, resultados!$A$1:$ZZ$1, 0))</f>
        <v/>
      </c>
      <c r="C1177">
        <f>INDEX(resultados!$A$2:$ZZ$2290, 1171, MATCH($B$3, resultados!$A$1:$ZZ$1, 0))</f>
        <v/>
      </c>
    </row>
    <row r="1178">
      <c r="A1178">
        <f>INDEX(resultados!$A$2:$ZZ$2290, 1172, MATCH($B$1, resultados!$A$1:$ZZ$1, 0))</f>
        <v/>
      </c>
      <c r="B1178">
        <f>INDEX(resultados!$A$2:$ZZ$2290, 1172, MATCH($B$2, resultados!$A$1:$ZZ$1, 0))</f>
        <v/>
      </c>
      <c r="C1178">
        <f>INDEX(resultados!$A$2:$ZZ$2290, 1172, MATCH($B$3, resultados!$A$1:$ZZ$1, 0))</f>
        <v/>
      </c>
    </row>
    <row r="1179">
      <c r="A1179">
        <f>INDEX(resultados!$A$2:$ZZ$2290, 1173, MATCH($B$1, resultados!$A$1:$ZZ$1, 0))</f>
        <v/>
      </c>
      <c r="B1179">
        <f>INDEX(resultados!$A$2:$ZZ$2290, 1173, MATCH($B$2, resultados!$A$1:$ZZ$1, 0))</f>
        <v/>
      </c>
      <c r="C1179">
        <f>INDEX(resultados!$A$2:$ZZ$2290, 1173, MATCH($B$3, resultados!$A$1:$ZZ$1, 0))</f>
        <v/>
      </c>
    </row>
    <row r="1180">
      <c r="A1180">
        <f>INDEX(resultados!$A$2:$ZZ$2290, 1174, MATCH($B$1, resultados!$A$1:$ZZ$1, 0))</f>
        <v/>
      </c>
      <c r="B1180">
        <f>INDEX(resultados!$A$2:$ZZ$2290, 1174, MATCH($B$2, resultados!$A$1:$ZZ$1, 0))</f>
        <v/>
      </c>
      <c r="C1180">
        <f>INDEX(resultados!$A$2:$ZZ$2290, 1174, MATCH($B$3, resultados!$A$1:$ZZ$1, 0))</f>
        <v/>
      </c>
    </row>
    <row r="1181">
      <c r="A1181">
        <f>INDEX(resultados!$A$2:$ZZ$2290, 1175, MATCH($B$1, resultados!$A$1:$ZZ$1, 0))</f>
        <v/>
      </c>
      <c r="B1181">
        <f>INDEX(resultados!$A$2:$ZZ$2290, 1175, MATCH($B$2, resultados!$A$1:$ZZ$1, 0))</f>
        <v/>
      </c>
      <c r="C1181">
        <f>INDEX(resultados!$A$2:$ZZ$2290, 1175, MATCH($B$3, resultados!$A$1:$ZZ$1, 0))</f>
        <v/>
      </c>
    </row>
    <row r="1182">
      <c r="A1182">
        <f>INDEX(resultados!$A$2:$ZZ$2290, 1176, MATCH($B$1, resultados!$A$1:$ZZ$1, 0))</f>
        <v/>
      </c>
      <c r="B1182">
        <f>INDEX(resultados!$A$2:$ZZ$2290, 1176, MATCH($B$2, resultados!$A$1:$ZZ$1, 0))</f>
        <v/>
      </c>
      <c r="C1182">
        <f>INDEX(resultados!$A$2:$ZZ$2290, 1176, MATCH($B$3, resultados!$A$1:$ZZ$1, 0))</f>
        <v/>
      </c>
    </row>
    <row r="1183">
      <c r="A1183">
        <f>INDEX(resultados!$A$2:$ZZ$2290, 1177, MATCH($B$1, resultados!$A$1:$ZZ$1, 0))</f>
        <v/>
      </c>
      <c r="B1183">
        <f>INDEX(resultados!$A$2:$ZZ$2290, 1177, MATCH($B$2, resultados!$A$1:$ZZ$1, 0))</f>
        <v/>
      </c>
      <c r="C1183">
        <f>INDEX(resultados!$A$2:$ZZ$2290, 1177, MATCH($B$3, resultados!$A$1:$ZZ$1, 0))</f>
        <v/>
      </c>
    </row>
    <row r="1184">
      <c r="A1184">
        <f>INDEX(resultados!$A$2:$ZZ$2290, 1178, MATCH($B$1, resultados!$A$1:$ZZ$1, 0))</f>
        <v/>
      </c>
      <c r="B1184">
        <f>INDEX(resultados!$A$2:$ZZ$2290, 1178, MATCH($B$2, resultados!$A$1:$ZZ$1, 0))</f>
        <v/>
      </c>
      <c r="C1184">
        <f>INDEX(resultados!$A$2:$ZZ$2290, 1178, MATCH($B$3, resultados!$A$1:$ZZ$1, 0))</f>
        <v/>
      </c>
    </row>
    <row r="1185">
      <c r="A1185">
        <f>INDEX(resultados!$A$2:$ZZ$2290, 1179, MATCH($B$1, resultados!$A$1:$ZZ$1, 0))</f>
        <v/>
      </c>
      <c r="B1185">
        <f>INDEX(resultados!$A$2:$ZZ$2290, 1179, MATCH($B$2, resultados!$A$1:$ZZ$1, 0))</f>
        <v/>
      </c>
      <c r="C1185">
        <f>INDEX(resultados!$A$2:$ZZ$2290, 1179, MATCH($B$3, resultados!$A$1:$ZZ$1, 0))</f>
        <v/>
      </c>
    </row>
    <row r="1186">
      <c r="A1186">
        <f>INDEX(resultados!$A$2:$ZZ$2290, 1180, MATCH($B$1, resultados!$A$1:$ZZ$1, 0))</f>
        <v/>
      </c>
      <c r="B1186">
        <f>INDEX(resultados!$A$2:$ZZ$2290, 1180, MATCH($B$2, resultados!$A$1:$ZZ$1, 0))</f>
        <v/>
      </c>
      <c r="C1186">
        <f>INDEX(resultados!$A$2:$ZZ$2290, 1180, MATCH($B$3, resultados!$A$1:$ZZ$1, 0))</f>
        <v/>
      </c>
    </row>
    <row r="1187">
      <c r="A1187">
        <f>INDEX(resultados!$A$2:$ZZ$2290, 1181, MATCH($B$1, resultados!$A$1:$ZZ$1, 0))</f>
        <v/>
      </c>
      <c r="B1187">
        <f>INDEX(resultados!$A$2:$ZZ$2290, 1181, MATCH($B$2, resultados!$A$1:$ZZ$1, 0))</f>
        <v/>
      </c>
      <c r="C1187">
        <f>INDEX(resultados!$A$2:$ZZ$2290, 1181, MATCH($B$3, resultados!$A$1:$ZZ$1, 0))</f>
        <v/>
      </c>
    </row>
    <row r="1188">
      <c r="A1188">
        <f>INDEX(resultados!$A$2:$ZZ$2290, 1182, MATCH($B$1, resultados!$A$1:$ZZ$1, 0))</f>
        <v/>
      </c>
      <c r="B1188">
        <f>INDEX(resultados!$A$2:$ZZ$2290, 1182, MATCH($B$2, resultados!$A$1:$ZZ$1, 0))</f>
        <v/>
      </c>
      <c r="C1188">
        <f>INDEX(resultados!$A$2:$ZZ$2290, 1182, MATCH($B$3, resultados!$A$1:$ZZ$1, 0))</f>
        <v/>
      </c>
    </row>
    <row r="1189">
      <c r="A1189">
        <f>INDEX(resultados!$A$2:$ZZ$2290, 1183, MATCH($B$1, resultados!$A$1:$ZZ$1, 0))</f>
        <v/>
      </c>
      <c r="B1189">
        <f>INDEX(resultados!$A$2:$ZZ$2290, 1183, MATCH($B$2, resultados!$A$1:$ZZ$1, 0))</f>
        <v/>
      </c>
      <c r="C1189">
        <f>INDEX(resultados!$A$2:$ZZ$2290, 1183, MATCH($B$3, resultados!$A$1:$ZZ$1, 0))</f>
        <v/>
      </c>
    </row>
    <row r="1190">
      <c r="A1190">
        <f>INDEX(resultados!$A$2:$ZZ$2290, 1184, MATCH($B$1, resultados!$A$1:$ZZ$1, 0))</f>
        <v/>
      </c>
      <c r="B1190">
        <f>INDEX(resultados!$A$2:$ZZ$2290, 1184, MATCH($B$2, resultados!$A$1:$ZZ$1, 0))</f>
        <v/>
      </c>
      <c r="C1190">
        <f>INDEX(resultados!$A$2:$ZZ$2290, 1184, MATCH($B$3, resultados!$A$1:$ZZ$1, 0))</f>
        <v/>
      </c>
    </row>
    <row r="1191">
      <c r="A1191">
        <f>INDEX(resultados!$A$2:$ZZ$2290, 1185, MATCH($B$1, resultados!$A$1:$ZZ$1, 0))</f>
        <v/>
      </c>
      <c r="B1191">
        <f>INDEX(resultados!$A$2:$ZZ$2290, 1185, MATCH($B$2, resultados!$A$1:$ZZ$1, 0))</f>
        <v/>
      </c>
      <c r="C1191">
        <f>INDEX(resultados!$A$2:$ZZ$2290, 1185, MATCH($B$3, resultados!$A$1:$ZZ$1, 0))</f>
        <v/>
      </c>
    </row>
    <row r="1192">
      <c r="A1192">
        <f>INDEX(resultados!$A$2:$ZZ$2290, 1186, MATCH($B$1, resultados!$A$1:$ZZ$1, 0))</f>
        <v/>
      </c>
      <c r="B1192">
        <f>INDEX(resultados!$A$2:$ZZ$2290, 1186, MATCH($B$2, resultados!$A$1:$ZZ$1, 0))</f>
        <v/>
      </c>
      <c r="C1192">
        <f>INDEX(resultados!$A$2:$ZZ$2290, 1186, MATCH($B$3, resultados!$A$1:$ZZ$1, 0))</f>
        <v/>
      </c>
    </row>
    <row r="1193">
      <c r="A1193">
        <f>INDEX(resultados!$A$2:$ZZ$2290, 1187, MATCH($B$1, resultados!$A$1:$ZZ$1, 0))</f>
        <v/>
      </c>
      <c r="B1193">
        <f>INDEX(resultados!$A$2:$ZZ$2290, 1187, MATCH($B$2, resultados!$A$1:$ZZ$1, 0))</f>
        <v/>
      </c>
      <c r="C1193">
        <f>INDEX(resultados!$A$2:$ZZ$2290, 1187, MATCH($B$3, resultados!$A$1:$ZZ$1, 0))</f>
        <v/>
      </c>
    </row>
    <row r="1194">
      <c r="A1194">
        <f>INDEX(resultados!$A$2:$ZZ$2290, 1188, MATCH($B$1, resultados!$A$1:$ZZ$1, 0))</f>
        <v/>
      </c>
      <c r="B1194">
        <f>INDEX(resultados!$A$2:$ZZ$2290, 1188, MATCH($B$2, resultados!$A$1:$ZZ$1, 0))</f>
        <v/>
      </c>
      <c r="C1194">
        <f>INDEX(resultados!$A$2:$ZZ$2290, 1188, MATCH($B$3, resultados!$A$1:$ZZ$1, 0))</f>
        <v/>
      </c>
    </row>
    <row r="1195">
      <c r="A1195">
        <f>INDEX(resultados!$A$2:$ZZ$2290, 1189, MATCH($B$1, resultados!$A$1:$ZZ$1, 0))</f>
        <v/>
      </c>
      <c r="B1195">
        <f>INDEX(resultados!$A$2:$ZZ$2290, 1189, MATCH($B$2, resultados!$A$1:$ZZ$1, 0))</f>
        <v/>
      </c>
      <c r="C1195">
        <f>INDEX(resultados!$A$2:$ZZ$2290, 1189, MATCH($B$3, resultados!$A$1:$ZZ$1, 0))</f>
        <v/>
      </c>
    </row>
    <row r="1196">
      <c r="A1196">
        <f>INDEX(resultados!$A$2:$ZZ$2290, 1190, MATCH($B$1, resultados!$A$1:$ZZ$1, 0))</f>
        <v/>
      </c>
      <c r="B1196">
        <f>INDEX(resultados!$A$2:$ZZ$2290, 1190, MATCH($B$2, resultados!$A$1:$ZZ$1, 0))</f>
        <v/>
      </c>
      <c r="C1196">
        <f>INDEX(resultados!$A$2:$ZZ$2290, 1190, MATCH($B$3, resultados!$A$1:$ZZ$1, 0))</f>
        <v/>
      </c>
    </row>
    <row r="1197">
      <c r="A1197">
        <f>INDEX(resultados!$A$2:$ZZ$2290, 1191, MATCH($B$1, resultados!$A$1:$ZZ$1, 0))</f>
        <v/>
      </c>
      <c r="B1197">
        <f>INDEX(resultados!$A$2:$ZZ$2290, 1191, MATCH($B$2, resultados!$A$1:$ZZ$1, 0))</f>
        <v/>
      </c>
      <c r="C1197">
        <f>INDEX(resultados!$A$2:$ZZ$2290, 1191, MATCH($B$3, resultados!$A$1:$ZZ$1, 0))</f>
        <v/>
      </c>
    </row>
    <row r="1198">
      <c r="A1198">
        <f>INDEX(resultados!$A$2:$ZZ$2290, 1192, MATCH($B$1, resultados!$A$1:$ZZ$1, 0))</f>
        <v/>
      </c>
      <c r="B1198">
        <f>INDEX(resultados!$A$2:$ZZ$2290, 1192, MATCH($B$2, resultados!$A$1:$ZZ$1, 0))</f>
        <v/>
      </c>
      <c r="C1198">
        <f>INDEX(resultados!$A$2:$ZZ$2290, 1192, MATCH($B$3, resultados!$A$1:$ZZ$1, 0))</f>
        <v/>
      </c>
    </row>
    <row r="1199">
      <c r="A1199">
        <f>INDEX(resultados!$A$2:$ZZ$2290, 1193, MATCH($B$1, resultados!$A$1:$ZZ$1, 0))</f>
        <v/>
      </c>
      <c r="B1199">
        <f>INDEX(resultados!$A$2:$ZZ$2290, 1193, MATCH($B$2, resultados!$A$1:$ZZ$1, 0))</f>
        <v/>
      </c>
      <c r="C1199">
        <f>INDEX(resultados!$A$2:$ZZ$2290, 1193, MATCH($B$3, resultados!$A$1:$ZZ$1, 0))</f>
        <v/>
      </c>
    </row>
    <row r="1200">
      <c r="A1200">
        <f>INDEX(resultados!$A$2:$ZZ$2290, 1194, MATCH($B$1, resultados!$A$1:$ZZ$1, 0))</f>
        <v/>
      </c>
      <c r="B1200">
        <f>INDEX(resultados!$A$2:$ZZ$2290, 1194, MATCH($B$2, resultados!$A$1:$ZZ$1, 0))</f>
        <v/>
      </c>
      <c r="C1200">
        <f>INDEX(resultados!$A$2:$ZZ$2290, 1194, MATCH($B$3, resultados!$A$1:$ZZ$1, 0))</f>
        <v/>
      </c>
    </row>
    <row r="1201">
      <c r="A1201">
        <f>INDEX(resultados!$A$2:$ZZ$2290, 1195, MATCH($B$1, resultados!$A$1:$ZZ$1, 0))</f>
        <v/>
      </c>
      <c r="B1201">
        <f>INDEX(resultados!$A$2:$ZZ$2290, 1195, MATCH($B$2, resultados!$A$1:$ZZ$1, 0))</f>
        <v/>
      </c>
      <c r="C1201">
        <f>INDEX(resultados!$A$2:$ZZ$2290, 1195, MATCH($B$3, resultados!$A$1:$ZZ$1, 0))</f>
        <v/>
      </c>
    </row>
    <row r="1202">
      <c r="A1202">
        <f>INDEX(resultados!$A$2:$ZZ$2290, 1196, MATCH($B$1, resultados!$A$1:$ZZ$1, 0))</f>
        <v/>
      </c>
      <c r="B1202">
        <f>INDEX(resultados!$A$2:$ZZ$2290, 1196, MATCH($B$2, resultados!$A$1:$ZZ$1, 0))</f>
        <v/>
      </c>
      <c r="C1202">
        <f>INDEX(resultados!$A$2:$ZZ$2290, 1196, MATCH($B$3, resultados!$A$1:$ZZ$1, 0))</f>
        <v/>
      </c>
    </row>
    <row r="1203">
      <c r="A1203">
        <f>INDEX(resultados!$A$2:$ZZ$2290, 1197, MATCH($B$1, resultados!$A$1:$ZZ$1, 0))</f>
        <v/>
      </c>
      <c r="B1203">
        <f>INDEX(resultados!$A$2:$ZZ$2290, 1197, MATCH($B$2, resultados!$A$1:$ZZ$1, 0))</f>
        <v/>
      </c>
      <c r="C1203">
        <f>INDEX(resultados!$A$2:$ZZ$2290, 1197, MATCH($B$3, resultados!$A$1:$ZZ$1, 0))</f>
        <v/>
      </c>
    </row>
    <row r="1204">
      <c r="A1204">
        <f>INDEX(resultados!$A$2:$ZZ$2290, 1198, MATCH($B$1, resultados!$A$1:$ZZ$1, 0))</f>
        <v/>
      </c>
      <c r="B1204">
        <f>INDEX(resultados!$A$2:$ZZ$2290, 1198, MATCH($B$2, resultados!$A$1:$ZZ$1, 0))</f>
        <v/>
      </c>
      <c r="C1204">
        <f>INDEX(resultados!$A$2:$ZZ$2290, 1198, MATCH($B$3, resultados!$A$1:$ZZ$1, 0))</f>
        <v/>
      </c>
    </row>
    <row r="1205">
      <c r="A1205">
        <f>INDEX(resultados!$A$2:$ZZ$2290, 1199, MATCH($B$1, resultados!$A$1:$ZZ$1, 0))</f>
        <v/>
      </c>
      <c r="B1205">
        <f>INDEX(resultados!$A$2:$ZZ$2290, 1199, MATCH($B$2, resultados!$A$1:$ZZ$1, 0))</f>
        <v/>
      </c>
      <c r="C1205">
        <f>INDEX(resultados!$A$2:$ZZ$2290, 1199, MATCH($B$3, resultados!$A$1:$ZZ$1, 0))</f>
        <v/>
      </c>
    </row>
    <row r="1206">
      <c r="A1206">
        <f>INDEX(resultados!$A$2:$ZZ$2290, 1200, MATCH($B$1, resultados!$A$1:$ZZ$1, 0))</f>
        <v/>
      </c>
      <c r="B1206">
        <f>INDEX(resultados!$A$2:$ZZ$2290, 1200, MATCH($B$2, resultados!$A$1:$ZZ$1, 0))</f>
        <v/>
      </c>
      <c r="C1206">
        <f>INDEX(resultados!$A$2:$ZZ$2290, 1200, MATCH($B$3, resultados!$A$1:$ZZ$1, 0))</f>
        <v/>
      </c>
    </row>
    <row r="1207">
      <c r="A1207">
        <f>INDEX(resultados!$A$2:$ZZ$2290, 1201, MATCH($B$1, resultados!$A$1:$ZZ$1, 0))</f>
        <v/>
      </c>
      <c r="B1207">
        <f>INDEX(resultados!$A$2:$ZZ$2290, 1201, MATCH($B$2, resultados!$A$1:$ZZ$1, 0))</f>
        <v/>
      </c>
      <c r="C1207">
        <f>INDEX(resultados!$A$2:$ZZ$2290, 1201, MATCH($B$3, resultados!$A$1:$ZZ$1, 0))</f>
        <v/>
      </c>
    </row>
    <row r="1208">
      <c r="A1208">
        <f>INDEX(resultados!$A$2:$ZZ$2290, 1202, MATCH($B$1, resultados!$A$1:$ZZ$1, 0))</f>
        <v/>
      </c>
      <c r="B1208">
        <f>INDEX(resultados!$A$2:$ZZ$2290, 1202, MATCH($B$2, resultados!$A$1:$ZZ$1, 0))</f>
        <v/>
      </c>
      <c r="C1208">
        <f>INDEX(resultados!$A$2:$ZZ$2290, 1202, MATCH($B$3, resultados!$A$1:$ZZ$1, 0))</f>
        <v/>
      </c>
    </row>
    <row r="1209">
      <c r="A1209">
        <f>INDEX(resultados!$A$2:$ZZ$2290, 1203, MATCH($B$1, resultados!$A$1:$ZZ$1, 0))</f>
        <v/>
      </c>
      <c r="B1209">
        <f>INDEX(resultados!$A$2:$ZZ$2290, 1203, MATCH($B$2, resultados!$A$1:$ZZ$1, 0))</f>
        <v/>
      </c>
      <c r="C1209">
        <f>INDEX(resultados!$A$2:$ZZ$2290, 1203, MATCH($B$3, resultados!$A$1:$ZZ$1, 0))</f>
        <v/>
      </c>
    </row>
    <row r="1210">
      <c r="A1210">
        <f>INDEX(resultados!$A$2:$ZZ$2290, 1204, MATCH($B$1, resultados!$A$1:$ZZ$1, 0))</f>
        <v/>
      </c>
      <c r="B1210">
        <f>INDEX(resultados!$A$2:$ZZ$2290, 1204, MATCH($B$2, resultados!$A$1:$ZZ$1, 0))</f>
        <v/>
      </c>
      <c r="C1210">
        <f>INDEX(resultados!$A$2:$ZZ$2290, 1204, MATCH($B$3, resultados!$A$1:$ZZ$1, 0))</f>
        <v/>
      </c>
    </row>
    <row r="1211">
      <c r="A1211">
        <f>INDEX(resultados!$A$2:$ZZ$2290, 1205, MATCH($B$1, resultados!$A$1:$ZZ$1, 0))</f>
        <v/>
      </c>
      <c r="B1211">
        <f>INDEX(resultados!$A$2:$ZZ$2290, 1205, MATCH($B$2, resultados!$A$1:$ZZ$1, 0))</f>
        <v/>
      </c>
      <c r="C1211">
        <f>INDEX(resultados!$A$2:$ZZ$2290, 1205, MATCH($B$3, resultados!$A$1:$ZZ$1, 0))</f>
        <v/>
      </c>
    </row>
    <row r="1212">
      <c r="A1212">
        <f>INDEX(resultados!$A$2:$ZZ$2290, 1206, MATCH($B$1, resultados!$A$1:$ZZ$1, 0))</f>
        <v/>
      </c>
      <c r="B1212">
        <f>INDEX(resultados!$A$2:$ZZ$2290, 1206, MATCH($B$2, resultados!$A$1:$ZZ$1, 0))</f>
        <v/>
      </c>
      <c r="C1212">
        <f>INDEX(resultados!$A$2:$ZZ$2290, 1206, MATCH($B$3, resultados!$A$1:$ZZ$1, 0))</f>
        <v/>
      </c>
    </row>
    <row r="1213">
      <c r="A1213">
        <f>INDEX(resultados!$A$2:$ZZ$2290, 1207, MATCH($B$1, resultados!$A$1:$ZZ$1, 0))</f>
        <v/>
      </c>
      <c r="B1213">
        <f>INDEX(resultados!$A$2:$ZZ$2290, 1207, MATCH($B$2, resultados!$A$1:$ZZ$1, 0))</f>
        <v/>
      </c>
      <c r="C1213">
        <f>INDEX(resultados!$A$2:$ZZ$2290, 1207, MATCH($B$3, resultados!$A$1:$ZZ$1, 0))</f>
        <v/>
      </c>
    </row>
    <row r="1214">
      <c r="A1214">
        <f>INDEX(resultados!$A$2:$ZZ$2290, 1208, MATCH($B$1, resultados!$A$1:$ZZ$1, 0))</f>
        <v/>
      </c>
      <c r="B1214">
        <f>INDEX(resultados!$A$2:$ZZ$2290, 1208, MATCH($B$2, resultados!$A$1:$ZZ$1, 0))</f>
        <v/>
      </c>
      <c r="C1214">
        <f>INDEX(resultados!$A$2:$ZZ$2290, 1208, MATCH($B$3, resultados!$A$1:$ZZ$1, 0))</f>
        <v/>
      </c>
    </row>
    <row r="1215">
      <c r="A1215">
        <f>INDEX(resultados!$A$2:$ZZ$2290, 1209, MATCH($B$1, resultados!$A$1:$ZZ$1, 0))</f>
        <v/>
      </c>
      <c r="B1215">
        <f>INDEX(resultados!$A$2:$ZZ$2290, 1209, MATCH($B$2, resultados!$A$1:$ZZ$1, 0))</f>
        <v/>
      </c>
      <c r="C1215">
        <f>INDEX(resultados!$A$2:$ZZ$2290, 1209, MATCH($B$3, resultados!$A$1:$ZZ$1, 0))</f>
        <v/>
      </c>
    </row>
    <row r="1216">
      <c r="A1216">
        <f>INDEX(resultados!$A$2:$ZZ$2290, 1210, MATCH($B$1, resultados!$A$1:$ZZ$1, 0))</f>
        <v/>
      </c>
      <c r="B1216">
        <f>INDEX(resultados!$A$2:$ZZ$2290, 1210, MATCH($B$2, resultados!$A$1:$ZZ$1, 0))</f>
        <v/>
      </c>
      <c r="C1216">
        <f>INDEX(resultados!$A$2:$ZZ$2290, 1210, MATCH($B$3, resultados!$A$1:$ZZ$1, 0))</f>
        <v/>
      </c>
    </row>
    <row r="1217">
      <c r="A1217">
        <f>INDEX(resultados!$A$2:$ZZ$2290, 1211, MATCH($B$1, resultados!$A$1:$ZZ$1, 0))</f>
        <v/>
      </c>
      <c r="B1217">
        <f>INDEX(resultados!$A$2:$ZZ$2290, 1211, MATCH($B$2, resultados!$A$1:$ZZ$1, 0))</f>
        <v/>
      </c>
      <c r="C1217">
        <f>INDEX(resultados!$A$2:$ZZ$2290, 1211, MATCH($B$3, resultados!$A$1:$ZZ$1, 0))</f>
        <v/>
      </c>
    </row>
    <row r="1218">
      <c r="A1218">
        <f>INDEX(resultados!$A$2:$ZZ$2290, 1212, MATCH($B$1, resultados!$A$1:$ZZ$1, 0))</f>
        <v/>
      </c>
      <c r="B1218">
        <f>INDEX(resultados!$A$2:$ZZ$2290, 1212, MATCH($B$2, resultados!$A$1:$ZZ$1, 0))</f>
        <v/>
      </c>
      <c r="C1218">
        <f>INDEX(resultados!$A$2:$ZZ$2290, 1212, MATCH($B$3, resultados!$A$1:$ZZ$1, 0))</f>
        <v/>
      </c>
    </row>
    <row r="1219">
      <c r="A1219">
        <f>INDEX(resultados!$A$2:$ZZ$2290, 1213, MATCH($B$1, resultados!$A$1:$ZZ$1, 0))</f>
        <v/>
      </c>
      <c r="B1219">
        <f>INDEX(resultados!$A$2:$ZZ$2290, 1213, MATCH($B$2, resultados!$A$1:$ZZ$1, 0))</f>
        <v/>
      </c>
      <c r="C1219">
        <f>INDEX(resultados!$A$2:$ZZ$2290, 1213, MATCH($B$3, resultados!$A$1:$ZZ$1, 0))</f>
        <v/>
      </c>
    </row>
    <row r="1220">
      <c r="A1220">
        <f>INDEX(resultados!$A$2:$ZZ$2290, 1214, MATCH($B$1, resultados!$A$1:$ZZ$1, 0))</f>
        <v/>
      </c>
      <c r="B1220">
        <f>INDEX(resultados!$A$2:$ZZ$2290, 1214, MATCH($B$2, resultados!$A$1:$ZZ$1, 0))</f>
        <v/>
      </c>
      <c r="C1220">
        <f>INDEX(resultados!$A$2:$ZZ$2290, 1214, MATCH($B$3, resultados!$A$1:$ZZ$1, 0))</f>
        <v/>
      </c>
    </row>
    <row r="1221">
      <c r="A1221">
        <f>INDEX(resultados!$A$2:$ZZ$2290, 1215, MATCH($B$1, resultados!$A$1:$ZZ$1, 0))</f>
        <v/>
      </c>
      <c r="B1221">
        <f>INDEX(resultados!$A$2:$ZZ$2290, 1215, MATCH($B$2, resultados!$A$1:$ZZ$1, 0))</f>
        <v/>
      </c>
      <c r="C1221">
        <f>INDEX(resultados!$A$2:$ZZ$2290, 1215, MATCH($B$3, resultados!$A$1:$ZZ$1, 0))</f>
        <v/>
      </c>
    </row>
    <row r="1222">
      <c r="A1222">
        <f>INDEX(resultados!$A$2:$ZZ$2290, 1216, MATCH($B$1, resultados!$A$1:$ZZ$1, 0))</f>
        <v/>
      </c>
      <c r="B1222">
        <f>INDEX(resultados!$A$2:$ZZ$2290, 1216, MATCH($B$2, resultados!$A$1:$ZZ$1, 0))</f>
        <v/>
      </c>
      <c r="C1222">
        <f>INDEX(resultados!$A$2:$ZZ$2290, 1216, MATCH($B$3, resultados!$A$1:$ZZ$1, 0))</f>
        <v/>
      </c>
    </row>
    <row r="1223">
      <c r="A1223">
        <f>INDEX(resultados!$A$2:$ZZ$2290, 1217, MATCH($B$1, resultados!$A$1:$ZZ$1, 0))</f>
        <v/>
      </c>
      <c r="B1223">
        <f>INDEX(resultados!$A$2:$ZZ$2290, 1217, MATCH($B$2, resultados!$A$1:$ZZ$1, 0))</f>
        <v/>
      </c>
      <c r="C1223">
        <f>INDEX(resultados!$A$2:$ZZ$2290, 1217, MATCH($B$3, resultados!$A$1:$ZZ$1, 0))</f>
        <v/>
      </c>
    </row>
    <row r="1224">
      <c r="A1224">
        <f>INDEX(resultados!$A$2:$ZZ$2290, 1218, MATCH($B$1, resultados!$A$1:$ZZ$1, 0))</f>
        <v/>
      </c>
      <c r="B1224">
        <f>INDEX(resultados!$A$2:$ZZ$2290, 1218, MATCH($B$2, resultados!$A$1:$ZZ$1, 0))</f>
        <v/>
      </c>
      <c r="C1224">
        <f>INDEX(resultados!$A$2:$ZZ$2290, 1218, MATCH($B$3, resultados!$A$1:$ZZ$1, 0))</f>
        <v/>
      </c>
    </row>
    <row r="1225">
      <c r="A1225">
        <f>INDEX(resultados!$A$2:$ZZ$2290, 1219, MATCH($B$1, resultados!$A$1:$ZZ$1, 0))</f>
        <v/>
      </c>
      <c r="B1225">
        <f>INDEX(resultados!$A$2:$ZZ$2290, 1219, MATCH($B$2, resultados!$A$1:$ZZ$1, 0))</f>
        <v/>
      </c>
      <c r="C1225">
        <f>INDEX(resultados!$A$2:$ZZ$2290, 1219, MATCH($B$3, resultados!$A$1:$ZZ$1, 0))</f>
        <v/>
      </c>
    </row>
    <row r="1226">
      <c r="A1226">
        <f>INDEX(resultados!$A$2:$ZZ$2290, 1220, MATCH($B$1, resultados!$A$1:$ZZ$1, 0))</f>
        <v/>
      </c>
      <c r="B1226">
        <f>INDEX(resultados!$A$2:$ZZ$2290, 1220, MATCH($B$2, resultados!$A$1:$ZZ$1, 0))</f>
        <v/>
      </c>
      <c r="C1226">
        <f>INDEX(resultados!$A$2:$ZZ$2290, 1220, MATCH($B$3, resultados!$A$1:$ZZ$1, 0))</f>
        <v/>
      </c>
    </row>
    <row r="1227">
      <c r="A1227">
        <f>INDEX(resultados!$A$2:$ZZ$2290, 1221, MATCH($B$1, resultados!$A$1:$ZZ$1, 0))</f>
        <v/>
      </c>
      <c r="B1227">
        <f>INDEX(resultados!$A$2:$ZZ$2290, 1221, MATCH($B$2, resultados!$A$1:$ZZ$1, 0))</f>
        <v/>
      </c>
      <c r="C1227">
        <f>INDEX(resultados!$A$2:$ZZ$2290, 1221, MATCH($B$3, resultados!$A$1:$ZZ$1, 0))</f>
        <v/>
      </c>
    </row>
    <row r="1228">
      <c r="A1228">
        <f>INDEX(resultados!$A$2:$ZZ$2290, 1222, MATCH($B$1, resultados!$A$1:$ZZ$1, 0))</f>
        <v/>
      </c>
      <c r="B1228">
        <f>INDEX(resultados!$A$2:$ZZ$2290, 1222, MATCH($B$2, resultados!$A$1:$ZZ$1, 0))</f>
        <v/>
      </c>
      <c r="C1228">
        <f>INDEX(resultados!$A$2:$ZZ$2290, 1222, MATCH($B$3, resultados!$A$1:$ZZ$1, 0))</f>
        <v/>
      </c>
    </row>
    <row r="1229">
      <c r="A1229">
        <f>INDEX(resultados!$A$2:$ZZ$2290, 1223, MATCH($B$1, resultados!$A$1:$ZZ$1, 0))</f>
        <v/>
      </c>
      <c r="B1229">
        <f>INDEX(resultados!$A$2:$ZZ$2290, 1223, MATCH($B$2, resultados!$A$1:$ZZ$1, 0))</f>
        <v/>
      </c>
      <c r="C1229">
        <f>INDEX(resultados!$A$2:$ZZ$2290, 1223, MATCH($B$3, resultados!$A$1:$ZZ$1, 0))</f>
        <v/>
      </c>
    </row>
    <row r="1230">
      <c r="A1230">
        <f>INDEX(resultados!$A$2:$ZZ$2290, 1224, MATCH($B$1, resultados!$A$1:$ZZ$1, 0))</f>
        <v/>
      </c>
      <c r="B1230">
        <f>INDEX(resultados!$A$2:$ZZ$2290, 1224, MATCH($B$2, resultados!$A$1:$ZZ$1, 0))</f>
        <v/>
      </c>
      <c r="C1230">
        <f>INDEX(resultados!$A$2:$ZZ$2290, 1224, MATCH($B$3, resultados!$A$1:$ZZ$1, 0))</f>
        <v/>
      </c>
    </row>
    <row r="1231">
      <c r="A1231">
        <f>INDEX(resultados!$A$2:$ZZ$2290, 1225, MATCH($B$1, resultados!$A$1:$ZZ$1, 0))</f>
        <v/>
      </c>
      <c r="B1231">
        <f>INDEX(resultados!$A$2:$ZZ$2290, 1225, MATCH($B$2, resultados!$A$1:$ZZ$1, 0))</f>
        <v/>
      </c>
      <c r="C1231">
        <f>INDEX(resultados!$A$2:$ZZ$2290, 1225, MATCH($B$3, resultados!$A$1:$ZZ$1, 0))</f>
        <v/>
      </c>
    </row>
    <row r="1232">
      <c r="A1232">
        <f>INDEX(resultados!$A$2:$ZZ$2290, 1226, MATCH($B$1, resultados!$A$1:$ZZ$1, 0))</f>
        <v/>
      </c>
      <c r="B1232">
        <f>INDEX(resultados!$A$2:$ZZ$2290, 1226, MATCH($B$2, resultados!$A$1:$ZZ$1, 0))</f>
        <v/>
      </c>
      <c r="C1232">
        <f>INDEX(resultados!$A$2:$ZZ$2290, 1226, MATCH($B$3, resultados!$A$1:$ZZ$1, 0))</f>
        <v/>
      </c>
    </row>
    <row r="1233">
      <c r="A1233">
        <f>INDEX(resultados!$A$2:$ZZ$2290, 1227, MATCH($B$1, resultados!$A$1:$ZZ$1, 0))</f>
        <v/>
      </c>
      <c r="B1233">
        <f>INDEX(resultados!$A$2:$ZZ$2290, 1227, MATCH($B$2, resultados!$A$1:$ZZ$1, 0))</f>
        <v/>
      </c>
      <c r="C1233">
        <f>INDEX(resultados!$A$2:$ZZ$2290, 1227, MATCH($B$3, resultados!$A$1:$ZZ$1, 0))</f>
        <v/>
      </c>
    </row>
    <row r="1234">
      <c r="A1234">
        <f>INDEX(resultados!$A$2:$ZZ$2290, 1228, MATCH($B$1, resultados!$A$1:$ZZ$1, 0))</f>
        <v/>
      </c>
      <c r="B1234">
        <f>INDEX(resultados!$A$2:$ZZ$2290, 1228, MATCH($B$2, resultados!$A$1:$ZZ$1, 0))</f>
        <v/>
      </c>
      <c r="C1234">
        <f>INDEX(resultados!$A$2:$ZZ$2290, 1228, MATCH($B$3, resultados!$A$1:$ZZ$1, 0))</f>
        <v/>
      </c>
    </row>
    <row r="1235">
      <c r="A1235">
        <f>INDEX(resultados!$A$2:$ZZ$2290, 1229, MATCH($B$1, resultados!$A$1:$ZZ$1, 0))</f>
        <v/>
      </c>
      <c r="B1235">
        <f>INDEX(resultados!$A$2:$ZZ$2290, 1229, MATCH($B$2, resultados!$A$1:$ZZ$1, 0))</f>
        <v/>
      </c>
      <c r="C1235">
        <f>INDEX(resultados!$A$2:$ZZ$2290, 1229, MATCH($B$3, resultados!$A$1:$ZZ$1, 0))</f>
        <v/>
      </c>
    </row>
    <row r="1236">
      <c r="A1236">
        <f>INDEX(resultados!$A$2:$ZZ$2290, 1230, MATCH($B$1, resultados!$A$1:$ZZ$1, 0))</f>
        <v/>
      </c>
      <c r="B1236">
        <f>INDEX(resultados!$A$2:$ZZ$2290, 1230, MATCH($B$2, resultados!$A$1:$ZZ$1, 0))</f>
        <v/>
      </c>
      <c r="C1236">
        <f>INDEX(resultados!$A$2:$ZZ$2290, 1230, MATCH($B$3, resultados!$A$1:$ZZ$1, 0))</f>
        <v/>
      </c>
    </row>
    <row r="1237">
      <c r="A1237">
        <f>INDEX(resultados!$A$2:$ZZ$2290, 1231, MATCH($B$1, resultados!$A$1:$ZZ$1, 0))</f>
        <v/>
      </c>
      <c r="B1237">
        <f>INDEX(resultados!$A$2:$ZZ$2290, 1231, MATCH($B$2, resultados!$A$1:$ZZ$1, 0))</f>
        <v/>
      </c>
      <c r="C1237">
        <f>INDEX(resultados!$A$2:$ZZ$2290, 1231, MATCH($B$3, resultados!$A$1:$ZZ$1, 0))</f>
        <v/>
      </c>
    </row>
    <row r="1238">
      <c r="A1238">
        <f>INDEX(resultados!$A$2:$ZZ$2290, 1232, MATCH($B$1, resultados!$A$1:$ZZ$1, 0))</f>
        <v/>
      </c>
      <c r="B1238">
        <f>INDEX(resultados!$A$2:$ZZ$2290, 1232, MATCH($B$2, resultados!$A$1:$ZZ$1, 0))</f>
        <v/>
      </c>
      <c r="C1238">
        <f>INDEX(resultados!$A$2:$ZZ$2290, 1232, MATCH($B$3, resultados!$A$1:$ZZ$1, 0))</f>
        <v/>
      </c>
    </row>
    <row r="1239">
      <c r="A1239">
        <f>INDEX(resultados!$A$2:$ZZ$2290, 1233, MATCH($B$1, resultados!$A$1:$ZZ$1, 0))</f>
        <v/>
      </c>
      <c r="B1239">
        <f>INDEX(resultados!$A$2:$ZZ$2290, 1233, MATCH($B$2, resultados!$A$1:$ZZ$1, 0))</f>
        <v/>
      </c>
      <c r="C1239">
        <f>INDEX(resultados!$A$2:$ZZ$2290, 1233, MATCH($B$3, resultados!$A$1:$ZZ$1, 0))</f>
        <v/>
      </c>
    </row>
    <row r="1240">
      <c r="A1240">
        <f>INDEX(resultados!$A$2:$ZZ$2290, 1234, MATCH($B$1, resultados!$A$1:$ZZ$1, 0))</f>
        <v/>
      </c>
      <c r="B1240">
        <f>INDEX(resultados!$A$2:$ZZ$2290, 1234, MATCH($B$2, resultados!$A$1:$ZZ$1, 0))</f>
        <v/>
      </c>
      <c r="C1240">
        <f>INDEX(resultados!$A$2:$ZZ$2290, 1234, MATCH($B$3, resultados!$A$1:$ZZ$1, 0))</f>
        <v/>
      </c>
    </row>
    <row r="1241">
      <c r="A1241">
        <f>INDEX(resultados!$A$2:$ZZ$2290, 1235, MATCH($B$1, resultados!$A$1:$ZZ$1, 0))</f>
        <v/>
      </c>
      <c r="B1241">
        <f>INDEX(resultados!$A$2:$ZZ$2290, 1235, MATCH($B$2, resultados!$A$1:$ZZ$1, 0))</f>
        <v/>
      </c>
      <c r="C1241">
        <f>INDEX(resultados!$A$2:$ZZ$2290, 1235, MATCH($B$3, resultados!$A$1:$ZZ$1, 0))</f>
        <v/>
      </c>
    </row>
    <row r="1242">
      <c r="A1242">
        <f>INDEX(resultados!$A$2:$ZZ$2290, 1236, MATCH($B$1, resultados!$A$1:$ZZ$1, 0))</f>
        <v/>
      </c>
      <c r="B1242">
        <f>INDEX(resultados!$A$2:$ZZ$2290, 1236, MATCH($B$2, resultados!$A$1:$ZZ$1, 0))</f>
        <v/>
      </c>
      <c r="C1242">
        <f>INDEX(resultados!$A$2:$ZZ$2290, 1236, MATCH($B$3, resultados!$A$1:$ZZ$1, 0))</f>
        <v/>
      </c>
    </row>
    <row r="1243">
      <c r="A1243">
        <f>INDEX(resultados!$A$2:$ZZ$2290, 1237, MATCH($B$1, resultados!$A$1:$ZZ$1, 0))</f>
        <v/>
      </c>
      <c r="B1243">
        <f>INDEX(resultados!$A$2:$ZZ$2290, 1237, MATCH($B$2, resultados!$A$1:$ZZ$1, 0))</f>
        <v/>
      </c>
      <c r="C1243">
        <f>INDEX(resultados!$A$2:$ZZ$2290, 1237, MATCH($B$3, resultados!$A$1:$ZZ$1, 0))</f>
        <v/>
      </c>
    </row>
    <row r="1244">
      <c r="A1244">
        <f>INDEX(resultados!$A$2:$ZZ$2290, 1238, MATCH($B$1, resultados!$A$1:$ZZ$1, 0))</f>
        <v/>
      </c>
      <c r="B1244">
        <f>INDEX(resultados!$A$2:$ZZ$2290, 1238, MATCH($B$2, resultados!$A$1:$ZZ$1, 0))</f>
        <v/>
      </c>
      <c r="C1244">
        <f>INDEX(resultados!$A$2:$ZZ$2290, 1238, MATCH($B$3, resultados!$A$1:$ZZ$1, 0))</f>
        <v/>
      </c>
    </row>
    <row r="1245">
      <c r="A1245">
        <f>INDEX(resultados!$A$2:$ZZ$2290, 1239, MATCH($B$1, resultados!$A$1:$ZZ$1, 0))</f>
        <v/>
      </c>
      <c r="B1245">
        <f>INDEX(resultados!$A$2:$ZZ$2290, 1239, MATCH($B$2, resultados!$A$1:$ZZ$1, 0))</f>
        <v/>
      </c>
      <c r="C1245">
        <f>INDEX(resultados!$A$2:$ZZ$2290, 1239, MATCH($B$3, resultados!$A$1:$ZZ$1, 0))</f>
        <v/>
      </c>
    </row>
    <row r="1246">
      <c r="A1246">
        <f>INDEX(resultados!$A$2:$ZZ$2290, 1240, MATCH($B$1, resultados!$A$1:$ZZ$1, 0))</f>
        <v/>
      </c>
      <c r="B1246">
        <f>INDEX(resultados!$A$2:$ZZ$2290, 1240, MATCH($B$2, resultados!$A$1:$ZZ$1, 0))</f>
        <v/>
      </c>
      <c r="C1246">
        <f>INDEX(resultados!$A$2:$ZZ$2290, 1240, MATCH($B$3, resultados!$A$1:$ZZ$1, 0))</f>
        <v/>
      </c>
    </row>
    <row r="1247">
      <c r="A1247">
        <f>INDEX(resultados!$A$2:$ZZ$2290, 1241, MATCH($B$1, resultados!$A$1:$ZZ$1, 0))</f>
        <v/>
      </c>
      <c r="B1247">
        <f>INDEX(resultados!$A$2:$ZZ$2290, 1241, MATCH($B$2, resultados!$A$1:$ZZ$1, 0))</f>
        <v/>
      </c>
      <c r="C1247">
        <f>INDEX(resultados!$A$2:$ZZ$2290, 1241, MATCH($B$3, resultados!$A$1:$ZZ$1, 0))</f>
        <v/>
      </c>
    </row>
    <row r="1248">
      <c r="A1248">
        <f>INDEX(resultados!$A$2:$ZZ$2290, 1242, MATCH($B$1, resultados!$A$1:$ZZ$1, 0))</f>
        <v/>
      </c>
      <c r="B1248">
        <f>INDEX(resultados!$A$2:$ZZ$2290, 1242, MATCH($B$2, resultados!$A$1:$ZZ$1, 0))</f>
        <v/>
      </c>
      <c r="C1248">
        <f>INDEX(resultados!$A$2:$ZZ$2290, 1242, MATCH($B$3, resultados!$A$1:$ZZ$1, 0))</f>
        <v/>
      </c>
    </row>
    <row r="1249">
      <c r="A1249">
        <f>INDEX(resultados!$A$2:$ZZ$2290, 1243, MATCH($B$1, resultados!$A$1:$ZZ$1, 0))</f>
        <v/>
      </c>
      <c r="B1249">
        <f>INDEX(resultados!$A$2:$ZZ$2290, 1243, MATCH($B$2, resultados!$A$1:$ZZ$1, 0))</f>
        <v/>
      </c>
      <c r="C1249">
        <f>INDEX(resultados!$A$2:$ZZ$2290, 1243, MATCH($B$3, resultados!$A$1:$ZZ$1, 0))</f>
        <v/>
      </c>
    </row>
    <row r="1250">
      <c r="A1250">
        <f>INDEX(resultados!$A$2:$ZZ$2290, 1244, MATCH($B$1, resultados!$A$1:$ZZ$1, 0))</f>
        <v/>
      </c>
      <c r="B1250">
        <f>INDEX(resultados!$A$2:$ZZ$2290, 1244, MATCH($B$2, resultados!$A$1:$ZZ$1, 0))</f>
        <v/>
      </c>
      <c r="C1250">
        <f>INDEX(resultados!$A$2:$ZZ$2290, 1244, MATCH($B$3, resultados!$A$1:$ZZ$1, 0))</f>
        <v/>
      </c>
    </row>
    <row r="1251">
      <c r="A1251">
        <f>INDEX(resultados!$A$2:$ZZ$2290, 1245, MATCH($B$1, resultados!$A$1:$ZZ$1, 0))</f>
        <v/>
      </c>
      <c r="B1251">
        <f>INDEX(resultados!$A$2:$ZZ$2290, 1245, MATCH($B$2, resultados!$A$1:$ZZ$1, 0))</f>
        <v/>
      </c>
      <c r="C1251">
        <f>INDEX(resultados!$A$2:$ZZ$2290, 1245, MATCH($B$3, resultados!$A$1:$ZZ$1, 0))</f>
        <v/>
      </c>
    </row>
    <row r="1252">
      <c r="A1252">
        <f>INDEX(resultados!$A$2:$ZZ$2290, 1246, MATCH($B$1, resultados!$A$1:$ZZ$1, 0))</f>
        <v/>
      </c>
      <c r="B1252">
        <f>INDEX(resultados!$A$2:$ZZ$2290, 1246, MATCH($B$2, resultados!$A$1:$ZZ$1, 0))</f>
        <v/>
      </c>
      <c r="C1252">
        <f>INDEX(resultados!$A$2:$ZZ$2290, 1246, MATCH($B$3, resultados!$A$1:$ZZ$1, 0))</f>
        <v/>
      </c>
    </row>
    <row r="1253">
      <c r="A1253">
        <f>INDEX(resultados!$A$2:$ZZ$2290, 1247, MATCH($B$1, resultados!$A$1:$ZZ$1, 0))</f>
        <v/>
      </c>
      <c r="B1253">
        <f>INDEX(resultados!$A$2:$ZZ$2290, 1247, MATCH($B$2, resultados!$A$1:$ZZ$1, 0))</f>
        <v/>
      </c>
      <c r="C1253">
        <f>INDEX(resultados!$A$2:$ZZ$2290, 1247, MATCH($B$3, resultados!$A$1:$ZZ$1, 0))</f>
        <v/>
      </c>
    </row>
    <row r="1254">
      <c r="A1254">
        <f>INDEX(resultados!$A$2:$ZZ$2290, 1248, MATCH($B$1, resultados!$A$1:$ZZ$1, 0))</f>
        <v/>
      </c>
      <c r="B1254">
        <f>INDEX(resultados!$A$2:$ZZ$2290, 1248, MATCH($B$2, resultados!$A$1:$ZZ$1, 0))</f>
        <v/>
      </c>
      <c r="C1254">
        <f>INDEX(resultados!$A$2:$ZZ$2290, 1248, MATCH($B$3, resultados!$A$1:$ZZ$1, 0))</f>
        <v/>
      </c>
    </row>
    <row r="1255">
      <c r="A1255">
        <f>INDEX(resultados!$A$2:$ZZ$2290, 1249, MATCH($B$1, resultados!$A$1:$ZZ$1, 0))</f>
        <v/>
      </c>
      <c r="B1255">
        <f>INDEX(resultados!$A$2:$ZZ$2290, 1249, MATCH($B$2, resultados!$A$1:$ZZ$1, 0))</f>
        <v/>
      </c>
      <c r="C1255">
        <f>INDEX(resultados!$A$2:$ZZ$2290, 1249, MATCH($B$3, resultados!$A$1:$ZZ$1, 0))</f>
        <v/>
      </c>
    </row>
    <row r="1256">
      <c r="A1256">
        <f>INDEX(resultados!$A$2:$ZZ$2290, 1250, MATCH($B$1, resultados!$A$1:$ZZ$1, 0))</f>
        <v/>
      </c>
      <c r="B1256">
        <f>INDEX(resultados!$A$2:$ZZ$2290, 1250, MATCH($B$2, resultados!$A$1:$ZZ$1, 0))</f>
        <v/>
      </c>
      <c r="C1256">
        <f>INDEX(resultados!$A$2:$ZZ$2290, 1250, MATCH($B$3, resultados!$A$1:$ZZ$1, 0))</f>
        <v/>
      </c>
    </row>
    <row r="1257">
      <c r="A1257">
        <f>INDEX(resultados!$A$2:$ZZ$2290, 1251, MATCH($B$1, resultados!$A$1:$ZZ$1, 0))</f>
        <v/>
      </c>
      <c r="B1257">
        <f>INDEX(resultados!$A$2:$ZZ$2290, 1251, MATCH($B$2, resultados!$A$1:$ZZ$1, 0))</f>
        <v/>
      </c>
      <c r="C1257">
        <f>INDEX(resultados!$A$2:$ZZ$2290, 1251, MATCH($B$3, resultados!$A$1:$ZZ$1, 0))</f>
        <v/>
      </c>
    </row>
    <row r="1258">
      <c r="A1258">
        <f>INDEX(resultados!$A$2:$ZZ$2290, 1252, MATCH($B$1, resultados!$A$1:$ZZ$1, 0))</f>
        <v/>
      </c>
      <c r="B1258">
        <f>INDEX(resultados!$A$2:$ZZ$2290, 1252, MATCH($B$2, resultados!$A$1:$ZZ$1, 0))</f>
        <v/>
      </c>
      <c r="C1258">
        <f>INDEX(resultados!$A$2:$ZZ$2290, 1252, MATCH($B$3, resultados!$A$1:$ZZ$1, 0))</f>
        <v/>
      </c>
    </row>
    <row r="1259">
      <c r="A1259">
        <f>INDEX(resultados!$A$2:$ZZ$2290, 1253, MATCH($B$1, resultados!$A$1:$ZZ$1, 0))</f>
        <v/>
      </c>
      <c r="B1259">
        <f>INDEX(resultados!$A$2:$ZZ$2290, 1253, MATCH($B$2, resultados!$A$1:$ZZ$1, 0))</f>
        <v/>
      </c>
      <c r="C1259">
        <f>INDEX(resultados!$A$2:$ZZ$2290, 1253, MATCH($B$3, resultados!$A$1:$ZZ$1, 0))</f>
        <v/>
      </c>
    </row>
    <row r="1260">
      <c r="A1260">
        <f>INDEX(resultados!$A$2:$ZZ$2290, 1254, MATCH($B$1, resultados!$A$1:$ZZ$1, 0))</f>
        <v/>
      </c>
      <c r="B1260">
        <f>INDEX(resultados!$A$2:$ZZ$2290, 1254, MATCH($B$2, resultados!$A$1:$ZZ$1, 0))</f>
        <v/>
      </c>
      <c r="C1260">
        <f>INDEX(resultados!$A$2:$ZZ$2290, 1254, MATCH($B$3, resultados!$A$1:$ZZ$1, 0))</f>
        <v/>
      </c>
    </row>
    <row r="1261">
      <c r="A1261">
        <f>INDEX(resultados!$A$2:$ZZ$2290, 1255, MATCH($B$1, resultados!$A$1:$ZZ$1, 0))</f>
        <v/>
      </c>
      <c r="B1261">
        <f>INDEX(resultados!$A$2:$ZZ$2290, 1255, MATCH($B$2, resultados!$A$1:$ZZ$1, 0))</f>
        <v/>
      </c>
      <c r="C1261">
        <f>INDEX(resultados!$A$2:$ZZ$2290, 1255, MATCH($B$3, resultados!$A$1:$ZZ$1, 0))</f>
        <v/>
      </c>
    </row>
    <row r="1262">
      <c r="A1262">
        <f>INDEX(resultados!$A$2:$ZZ$2290, 1256, MATCH($B$1, resultados!$A$1:$ZZ$1, 0))</f>
        <v/>
      </c>
      <c r="B1262">
        <f>INDEX(resultados!$A$2:$ZZ$2290, 1256, MATCH($B$2, resultados!$A$1:$ZZ$1, 0))</f>
        <v/>
      </c>
      <c r="C1262">
        <f>INDEX(resultados!$A$2:$ZZ$2290, 1256, MATCH($B$3, resultados!$A$1:$ZZ$1, 0))</f>
        <v/>
      </c>
    </row>
    <row r="1263">
      <c r="A1263">
        <f>INDEX(resultados!$A$2:$ZZ$2290, 1257, MATCH($B$1, resultados!$A$1:$ZZ$1, 0))</f>
        <v/>
      </c>
      <c r="B1263">
        <f>INDEX(resultados!$A$2:$ZZ$2290, 1257, MATCH($B$2, resultados!$A$1:$ZZ$1, 0))</f>
        <v/>
      </c>
      <c r="C1263">
        <f>INDEX(resultados!$A$2:$ZZ$2290, 1257, MATCH($B$3, resultados!$A$1:$ZZ$1, 0))</f>
        <v/>
      </c>
    </row>
    <row r="1264">
      <c r="A1264">
        <f>INDEX(resultados!$A$2:$ZZ$2290, 1258, MATCH($B$1, resultados!$A$1:$ZZ$1, 0))</f>
        <v/>
      </c>
      <c r="B1264">
        <f>INDEX(resultados!$A$2:$ZZ$2290, 1258, MATCH($B$2, resultados!$A$1:$ZZ$1, 0))</f>
        <v/>
      </c>
      <c r="C1264">
        <f>INDEX(resultados!$A$2:$ZZ$2290, 1258, MATCH($B$3, resultados!$A$1:$ZZ$1, 0))</f>
        <v/>
      </c>
    </row>
    <row r="1265">
      <c r="A1265">
        <f>INDEX(resultados!$A$2:$ZZ$2290, 1259, MATCH($B$1, resultados!$A$1:$ZZ$1, 0))</f>
        <v/>
      </c>
      <c r="B1265">
        <f>INDEX(resultados!$A$2:$ZZ$2290, 1259, MATCH($B$2, resultados!$A$1:$ZZ$1, 0))</f>
        <v/>
      </c>
      <c r="C1265">
        <f>INDEX(resultados!$A$2:$ZZ$2290, 1259, MATCH($B$3, resultados!$A$1:$ZZ$1, 0))</f>
        <v/>
      </c>
    </row>
    <row r="1266">
      <c r="A1266">
        <f>INDEX(resultados!$A$2:$ZZ$2290, 1260, MATCH($B$1, resultados!$A$1:$ZZ$1, 0))</f>
        <v/>
      </c>
      <c r="B1266">
        <f>INDEX(resultados!$A$2:$ZZ$2290, 1260, MATCH($B$2, resultados!$A$1:$ZZ$1, 0))</f>
        <v/>
      </c>
      <c r="C1266">
        <f>INDEX(resultados!$A$2:$ZZ$2290, 1260, MATCH($B$3, resultados!$A$1:$ZZ$1, 0))</f>
        <v/>
      </c>
    </row>
    <row r="1267">
      <c r="A1267">
        <f>INDEX(resultados!$A$2:$ZZ$2290, 1261, MATCH($B$1, resultados!$A$1:$ZZ$1, 0))</f>
        <v/>
      </c>
      <c r="B1267">
        <f>INDEX(resultados!$A$2:$ZZ$2290, 1261, MATCH($B$2, resultados!$A$1:$ZZ$1, 0))</f>
        <v/>
      </c>
      <c r="C1267">
        <f>INDEX(resultados!$A$2:$ZZ$2290, 1261, MATCH($B$3, resultados!$A$1:$ZZ$1, 0))</f>
        <v/>
      </c>
    </row>
    <row r="1268">
      <c r="A1268">
        <f>INDEX(resultados!$A$2:$ZZ$2290, 1262, MATCH($B$1, resultados!$A$1:$ZZ$1, 0))</f>
        <v/>
      </c>
      <c r="B1268">
        <f>INDEX(resultados!$A$2:$ZZ$2290, 1262, MATCH($B$2, resultados!$A$1:$ZZ$1, 0))</f>
        <v/>
      </c>
      <c r="C1268">
        <f>INDEX(resultados!$A$2:$ZZ$2290, 1262, MATCH($B$3, resultados!$A$1:$ZZ$1, 0))</f>
        <v/>
      </c>
    </row>
    <row r="1269">
      <c r="A1269">
        <f>INDEX(resultados!$A$2:$ZZ$2290, 1263, MATCH($B$1, resultados!$A$1:$ZZ$1, 0))</f>
        <v/>
      </c>
      <c r="B1269">
        <f>INDEX(resultados!$A$2:$ZZ$2290, 1263, MATCH($B$2, resultados!$A$1:$ZZ$1, 0))</f>
        <v/>
      </c>
      <c r="C1269">
        <f>INDEX(resultados!$A$2:$ZZ$2290, 1263, MATCH($B$3, resultados!$A$1:$ZZ$1, 0))</f>
        <v/>
      </c>
    </row>
    <row r="1270">
      <c r="A1270">
        <f>INDEX(resultados!$A$2:$ZZ$2290, 1264, MATCH($B$1, resultados!$A$1:$ZZ$1, 0))</f>
        <v/>
      </c>
      <c r="B1270">
        <f>INDEX(resultados!$A$2:$ZZ$2290, 1264, MATCH($B$2, resultados!$A$1:$ZZ$1, 0))</f>
        <v/>
      </c>
      <c r="C1270">
        <f>INDEX(resultados!$A$2:$ZZ$2290, 1264, MATCH($B$3, resultados!$A$1:$ZZ$1, 0))</f>
        <v/>
      </c>
    </row>
    <row r="1271">
      <c r="A1271">
        <f>INDEX(resultados!$A$2:$ZZ$2290, 1265, MATCH($B$1, resultados!$A$1:$ZZ$1, 0))</f>
        <v/>
      </c>
      <c r="B1271">
        <f>INDEX(resultados!$A$2:$ZZ$2290, 1265, MATCH($B$2, resultados!$A$1:$ZZ$1, 0))</f>
        <v/>
      </c>
      <c r="C1271">
        <f>INDEX(resultados!$A$2:$ZZ$2290, 1265, MATCH($B$3, resultados!$A$1:$ZZ$1, 0))</f>
        <v/>
      </c>
    </row>
    <row r="1272">
      <c r="A1272">
        <f>INDEX(resultados!$A$2:$ZZ$2290, 1266, MATCH($B$1, resultados!$A$1:$ZZ$1, 0))</f>
        <v/>
      </c>
      <c r="B1272">
        <f>INDEX(resultados!$A$2:$ZZ$2290, 1266, MATCH($B$2, resultados!$A$1:$ZZ$1, 0))</f>
        <v/>
      </c>
      <c r="C1272">
        <f>INDEX(resultados!$A$2:$ZZ$2290, 1266, MATCH($B$3, resultados!$A$1:$ZZ$1, 0))</f>
        <v/>
      </c>
    </row>
    <row r="1273">
      <c r="A1273">
        <f>INDEX(resultados!$A$2:$ZZ$2290, 1267, MATCH($B$1, resultados!$A$1:$ZZ$1, 0))</f>
        <v/>
      </c>
      <c r="B1273">
        <f>INDEX(resultados!$A$2:$ZZ$2290, 1267, MATCH($B$2, resultados!$A$1:$ZZ$1, 0))</f>
        <v/>
      </c>
      <c r="C1273">
        <f>INDEX(resultados!$A$2:$ZZ$2290, 1267, MATCH($B$3, resultados!$A$1:$ZZ$1, 0))</f>
        <v/>
      </c>
    </row>
    <row r="1274">
      <c r="A1274">
        <f>INDEX(resultados!$A$2:$ZZ$2290, 1268, MATCH($B$1, resultados!$A$1:$ZZ$1, 0))</f>
        <v/>
      </c>
      <c r="B1274">
        <f>INDEX(resultados!$A$2:$ZZ$2290, 1268, MATCH($B$2, resultados!$A$1:$ZZ$1, 0))</f>
        <v/>
      </c>
      <c r="C1274">
        <f>INDEX(resultados!$A$2:$ZZ$2290, 1268, MATCH($B$3, resultados!$A$1:$ZZ$1, 0))</f>
        <v/>
      </c>
    </row>
    <row r="1275">
      <c r="A1275">
        <f>INDEX(resultados!$A$2:$ZZ$2290, 1269, MATCH($B$1, resultados!$A$1:$ZZ$1, 0))</f>
        <v/>
      </c>
      <c r="B1275">
        <f>INDEX(resultados!$A$2:$ZZ$2290, 1269, MATCH($B$2, resultados!$A$1:$ZZ$1, 0))</f>
        <v/>
      </c>
      <c r="C1275">
        <f>INDEX(resultados!$A$2:$ZZ$2290, 1269, MATCH($B$3, resultados!$A$1:$ZZ$1, 0))</f>
        <v/>
      </c>
    </row>
    <row r="1276">
      <c r="A1276">
        <f>INDEX(resultados!$A$2:$ZZ$2290, 1270, MATCH($B$1, resultados!$A$1:$ZZ$1, 0))</f>
        <v/>
      </c>
      <c r="B1276">
        <f>INDEX(resultados!$A$2:$ZZ$2290, 1270, MATCH($B$2, resultados!$A$1:$ZZ$1, 0))</f>
        <v/>
      </c>
      <c r="C1276">
        <f>INDEX(resultados!$A$2:$ZZ$2290, 1270, MATCH($B$3, resultados!$A$1:$ZZ$1, 0))</f>
        <v/>
      </c>
    </row>
    <row r="1277">
      <c r="A1277">
        <f>INDEX(resultados!$A$2:$ZZ$2290, 1271, MATCH($B$1, resultados!$A$1:$ZZ$1, 0))</f>
        <v/>
      </c>
      <c r="B1277">
        <f>INDEX(resultados!$A$2:$ZZ$2290, 1271, MATCH($B$2, resultados!$A$1:$ZZ$1, 0))</f>
        <v/>
      </c>
      <c r="C1277">
        <f>INDEX(resultados!$A$2:$ZZ$2290, 1271, MATCH($B$3, resultados!$A$1:$ZZ$1, 0))</f>
        <v/>
      </c>
    </row>
    <row r="1278">
      <c r="A1278">
        <f>INDEX(resultados!$A$2:$ZZ$2290, 1272, MATCH($B$1, resultados!$A$1:$ZZ$1, 0))</f>
        <v/>
      </c>
      <c r="B1278">
        <f>INDEX(resultados!$A$2:$ZZ$2290, 1272, MATCH($B$2, resultados!$A$1:$ZZ$1, 0))</f>
        <v/>
      </c>
      <c r="C1278">
        <f>INDEX(resultados!$A$2:$ZZ$2290, 1272, MATCH($B$3, resultados!$A$1:$ZZ$1, 0))</f>
        <v/>
      </c>
    </row>
    <row r="1279">
      <c r="A1279">
        <f>INDEX(resultados!$A$2:$ZZ$2290, 1273, MATCH($B$1, resultados!$A$1:$ZZ$1, 0))</f>
        <v/>
      </c>
      <c r="B1279">
        <f>INDEX(resultados!$A$2:$ZZ$2290, 1273, MATCH($B$2, resultados!$A$1:$ZZ$1, 0))</f>
        <v/>
      </c>
      <c r="C1279">
        <f>INDEX(resultados!$A$2:$ZZ$2290, 1273, MATCH($B$3, resultados!$A$1:$ZZ$1, 0))</f>
        <v/>
      </c>
    </row>
    <row r="1280">
      <c r="A1280">
        <f>INDEX(resultados!$A$2:$ZZ$2290, 1274, MATCH($B$1, resultados!$A$1:$ZZ$1, 0))</f>
        <v/>
      </c>
      <c r="B1280">
        <f>INDEX(resultados!$A$2:$ZZ$2290, 1274, MATCH($B$2, resultados!$A$1:$ZZ$1, 0))</f>
        <v/>
      </c>
      <c r="C1280">
        <f>INDEX(resultados!$A$2:$ZZ$2290, 1274, MATCH($B$3, resultados!$A$1:$ZZ$1, 0))</f>
        <v/>
      </c>
    </row>
    <row r="1281">
      <c r="A1281">
        <f>INDEX(resultados!$A$2:$ZZ$2290, 1275, MATCH($B$1, resultados!$A$1:$ZZ$1, 0))</f>
        <v/>
      </c>
      <c r="B1281">
        <f>INDEX(resultados!$A$2:$ZZ$2290, 1275, MATCH($B$2, resultados!$A$1:$ZZ$1, 0))</f>
        <v/>
      </c>
      <c r="C1281">
        <f>INDEX(resultados!$A$2:$ZZ$2290, 1275, MATCH($B$3, resultados!$A$1:$ZZ$1, 0))</f>
        <v/>
      </c>
    </row>
    <row r="1282">
      <c r="A1282">
        <f>INDEX(resultados!$A$2:$ZZ$2290, 1276, MATCH($B$1, resultados!$A$1:$ZZ$1, 0))</f>
        <v/>
      </c>
      <c r="B1282">
        <f>INDEX(resultados!$A$2:$ZZ$2290, 1276, MATCH($B$2, resultados!$A$1:$ZZ$1, 0))</f>
        <v/>
      </c>
      <c r="C1282">
        <f>INDEX(resultados!$A$2:$ZZ$2290, 1276, MATCH($B$3, resultados!$A$1:$ZZ$1, 0))</f>
        <v/>
      </c>
    </row>
    <row r="1283">
      <c r="A1283">
        <f>INDEX(resultados!$A$2:$ZZ$2290, 1277, MATCH($B$1, resultados!$A$1:$ZZ$1, 0))</f>
        <v/>
      </c>
      <c r="B1283">
        <f>INDEX(resultados!$A$2:$ZZ$2290, 1277, MATCH($B$2, resultados!$A$1:$ZZ$1, 0))</f>
        <v/>
      </c>
      <c r="C1283">
        <f>INDEX(resultados!$A$2:$ZZ$2290, 1277, MATCH($B$3, resultados!$A$1:$ZZ$1, 0))</f>
        <v/>
      </c>
    </row>
    <row r="1284">
      <c r="A1284">
        <f>INDEX(resultados!$A$2:$ZZ$2290, 1278, MATCH($B$1, resultados!$A$1:$ZZ$1, 0))</f>
        <v/>
      </c>
      <c r="B1284">
        <f>INDEX(resultados!$A$2:$ZZ$2290, 1278, MATCH($B$2, resultados!$A$1:$ZZ$1, 0))</f>
        <v/>
      </c>
      <c r="C1284">
        <f>INDEX(resultados!$A$2:$ZZ$2290, 1278, MATCH($B$3, resultados!$A$1:$ZZ$1, 0))</f>
        <v/>
      </c>
    </row>
    <row r="1285">
      <c r="A1285">
        <f>INDEX(resultados!$A$2:$ZZ$2290, 1279, MATCH($B$1, resultados!$A$1:$ZZ$1, 0))</f>
        <v/>
      </c>
      <c r="B1285">
        <f>INDEX(resultados!$A$2:$ZZ$2290, 1279, MATCH($B$2, resultados!$A$1:$ZZ$1, 0))</f>
        <v/>
      </c>
      <c r="C1285">
        <f>INDEX(resultados!$A$2:$ZZ$2290, 1279, MATCH($B$3, resultados!$A$1:$ZZ$1, 0))</f>
        <v/>
      </c>
    </row>
    <row r="1286">
      <c r="A1286">
        <f>INDEX(resultados!$A$2:$ZZ$2290, 1280, MATCH($B$1, resultados!$A$1:$ZZ$1, 0))</f>
        <v/>
      </c>
      <c r="B1286">
        <f>INDEX(resultados!$A$2:$ZZ$2290, 1280, MATCH($B$2, resultados!$A$1:$ZZ$1, 0))</f>
        <v/>
      </c>
      <c r="C1286">
        <f>INDEX(resultados!$A$2:$ZZ$2290, 1280, MATCH($B$3, resultados!$A$1:$ZZ$1, 0))</f>
        <v/>
      </c>
    </row>
    <row r="1287">
      <c r="A1287">
        <f>INDEX(resultados!$A$2:$ZZ$2290, 1281, MATCH($B$1, resultados!$A$1:$ZZ$1, 0))</f>
        <v/>
      </c>
      <c r="B1287">
        <f>INDEX(resultados!$A$2:$ZZ$2290, 1281, MATCH($B$2, resultados!$A$1:$ZZ$1, 0))</f>
        <v/>
      </c>
      <c r="C1287">
        <f>INDEX(resultados!$A$2:$ZZ$2290, 1281, MATCH($B$3, resultados!$A$1:$ZZ$1, 0))</f>
        <v/>
      </c>
    </row>
    <row r="1288">
      <c r="A1288">
        <f>INDEX(resultados!$A$2:$ZZ$2290, 1282, MATCH($B$1, resultados!$A$1:$ZZ$1, 0))</f>
        <v/>
      </c>
      <c r="B1288">
        <f>INDEX(resultados!$A$2:$ZZ$2290, 1282, MATCH($B$2, resultados!$A$1:$ZZ$1, 0))</f>
        <v/>
      </c>
      <c r="C1288">
        <f>INDEX(resultados!$A$2:$ZZ$2290, 1282, MATCH($B$3, resultados!$A$1:$ZZ$1, 0))</f>
        <v/>
      </c>
    </row>
    <row r="1289">
      <c r="A1289">
        <f>INDEX(resultados!$A$2:$ZZ$2290, 1283, MATCH($B$1, resultados!$A$1:$ZZ$1, 0))</f>
        <v/>
      </c>
      <c r="B1289">
        <f>INDEX(resultados!$A$2:$ZZ$2290, 1283, MATCH($B$2, resultados!$A$1:$ZZ$1, 0))</f>
        <v/>
      </c>
      <c r="C1289">
        <f>INDEX(resultados!$A$2:$ZZ$2290, 1283, MATCH($B$3, resultados!$A$1:$ZZ$1, 0))</f>
        <v/>
      </c>
    </row>
    <row r="1290">
      <c r="A1290">
        <f>INDEX(resultados!$A$2:$ZZ$2290, 1284, MATCH($B$1, resultados!$A$1:$ZZ$1, 0))</f>
        <v/>
      </c>
      <c r="B1290">
        <f>INDEX(resultados!$A$2:$ZZ$2290, 1284, MATCH($B$2, resultados!$A$1:$ZZ$1, 0))</f>
        <v/>
      </c>
      <c r="C1290">
        <f>INDEX(resultados!$A$2:$ZZ$2290, 1284, MATCH($B$3, resultados!$A$1:$ZZ$1, 0))</f>
        <v/>
      </c>
    </row>
    <row r="1291">
      <c r="A1291">
        <f>INDEX(resultados!$A$2:$ZZ$2290, 1285, MATCH($B$1, resultados!$A$1:$ZZ$1, 0))</f>
        <v/>
      </c>
      <c r="B1291">
        <f>INDEX(resultados!$A$2:$ZZ$2290, 1285, MATCH($B$2, resultados!$A$1:$ZZ$1, 0))</f>
        <v/>
      </c>
      <c r="C1291">
        <f>INDEX(resultados!$A$2:$ZZ$2290, 1285, MATCH($B$3, resultados!$A$1:$ZZ$1, 0))</f>
        <v/>
      </c>
    </row>
    <row r="1292">
      <c r="A1292">
        <f>INDEX(resultados!$A$2:$ZZ$2290, 1286, MATCH($B$1, resultados!$A$1:$ZZ$1, 0))</f>
        <v/>
      </c>
      <c r="B1292">
        <f>INDEX(resultados!$A$2:$ZZ$2290, 1286, MATCH($B$2, resultados!$A$1:$ZZ$1, 0))</f>
        <v/>
      </c>
      <c r="C1292">
        <f>INDEX(resultados!$A$2:$ZZ$2290, 1286, MATCH($B$3, resultados!$A$1:$ZZ$1, 0))</f>
        <v/>
      </c>
    </row>
    <row r="1293">
      <c r="A1293">
        <f>INDEX(resultados!$A$2:$ZZ$2290, 1287, MATCH($B$1, resultados!$A$1:$ZZ$1, 0))</f>
        <v/>
      </c>
      <c r="B1293">
        <f>INDEX(resultados!$A$2:$ZZ$2290, 1287, MATCH($B$2, resultados!$A$1:$ZZ$1, 0))</f>
        <v/>
      </c>
      <c r="C1293">
        <f>INDEX(resultados!$A$2:$ZZ$2290, 1287, MATCH($B$3, resultados!$A$1:$ZZ$1, 0))</f>
        <v/>
      </c>
    </row>
    <row r="1294">
      <c r="A1294">
        <f>INDEX(resultados!$A$2:$ZZ$2290, 1288, MATCH($B$1, resultados!$A$1:$ZZ$1, 0))</f>
        <v/>
      </c>
      <c r="B1294">
        <f>INDEX(resultados!$A$2:$ZZ$2290, 1288, MATCH($B$2, resultados!$A$1:$ZZ$1, 0))</f>
        <v/>
      </c>
      <c r="C1294">
        <f>INDEX(resultados!$A$2:$ZZ$2290, 1288, MATCH($B$3, resultados!$A$1:$ZZ$1, 0))</f>
        <v/>
      </c>
    </row>
    <row r="1295">
      <c r="A1295">
        <f>INDEX(resultados!$A$2:$ZZ$2290, 1289, MATCH($B$1, resultados!$A$1:$ZZ$1, 0))</f>
        <v/>
      </c>
      <c r="B1295">
        <f>INDEX(resultados!$A$2:$ZZ$2290, 1289, MATCH($B$2, resultados!$A$1:$ZZ$1, 0))</f>
        <v/>
      </c>
      <c r="C1295">
        <f>INDEX(resultados!$A$2:$ZZ$2290, 1289, MATCH($B$3, resultados!$A$1:$ZZ$1, 0))</f>
        <v/>
      </c>
    </row>
    <row r="1296">
      <c r="A1296">
        <f>INDEX(resultados!$A$2:$ZZ$2290, 1290, MATCH($B$1, resultados!$A$1:$ZZ$1, 0))</f>
        <v/>
      </c>
      <c r="B1296">
        <f>INDEX(resultados!$A$2:$ZZ$2290, 1290, MATCH($B$2, resultados!$A$1:$ZZ$1, 0))</f>
        <v/>
      </c>
      <c r="C1296">
        <f>INDEX(resultados!$A$2:$ZZ$2290, 1290, MATCH($B$3, resultados!$A$1:$ZZ$1, 0))</f>
        <v/>
      </c>
    </row>
    <row r="1297">
      <c r="A1297">
        <f>INDEX(resultados!$A$2:$ZZ$2290, 1291, MATCH($B$1, resultados!$A$1:$ZZ$1, 0))</f>
        <v/>
      </c>
      <c r="B1297">
        <f>INDEX(resultados!$A$2:$ZZ$2290, 1291, MATCH($B$2, resultados!$A$1:$ZZ$1, 0))</f>
        <v/>
      </c>
      <c r="C1297">
        <f>INDEX(resultados!$A$2:$ZZ$2290, 1291, MATCH($B$3, resultados!$A$1:$ZZ$1, 0))</f>
        <v/>
      </c>
    </row>
    <row r="1298">
      <c r="A1298">
        <f>INDEX(resultados!$A$2:$ZZ$2290, 1292, MATCH($B$1, resultados!$A$1:$ZZ$1, 0))</f>
        <v/>
      </c>
      <c r="B1298">
        <f>INDEX(resultados!$A$2:$ZZ$2290, 1292, MATCH($B$2, resultados!$A$1:$ZZ$1, 0))</f>
        <v/>
      </c>
      <c r="C1298">
        <f>INDEX(resultados!$A$2:$ZZ$2290, 1292, MATCH($B$3, resultados!$A$1:$ZZ$1, 0))</f>
        <v/>
      </c>
    </row>
    <row r="1299">
      <c r="A1299">
        <f>INDEX(resultados!$A$2:$ZZ$2290, 1293, MATCH($B$1, resultados!$A$1:$ZZ$1, 0))</f>
        <v/>
      </c>
      <c r="B1299">
        <f>INDEX(resultados!$A$2:$ZZ$2290, 1293, MATCH($B$2, resultados!$A$1:$ZZ$1, 0))</f>
        <v/>
      </c>
      <c r="C1299">
        <f>INDEX(resultados!$A$2:$ZZ$2290, 1293, MATCH($B$3, resultados!$A$1:$ZZ$1, 0))</f>
        <v/>
      </c>
    </row>
    <row r="1300">
      <c r="A1300">
        <f>INDEX(resultados!$A$2:$ZZ$2290, 1294, MATCH($B$1, resultados!$A$1:$ZZ$1, 0))</f>
        <v/>
      </c>
      <c r="B1300">
        <f>INDEX(resultados!$A$2:$ZZ$2290, 1294, MATCH($B$2, resultados!$A$1:$ZZ$1, 0))</f>
        <v/>
      </c>
      <c r="C1300">
        <f>INDEX(resultados!$A$2:$ZZ$2290, 1294, MATCH($B$3, resultados!$A$1:$ZZ$1, 0))</f>
        <v/>
      </c>
    </row>
    <row r="1301">
      <c r="A1301">
        <f>INDEX(resultados!$A$2:$ZZ$2290, 1295, MATCH($B$1, resultados!$A$1:$ZZ$1, 0))</f>
        <v/>
      </c>
      <c r="B1301">
        <f>INDEX(resultados!$A$2:$ZZ$2290, 1295, MATCH($B$2, resultados!$A$1:$ZZ$1, 0))</f>
        <v/>
      </c>
      <c r="C1301">
        <f>INDEX(resultados!$A$2:$ZZ$2290, 1295, MATCH($B$3, resultados!$A$1:$ZZ$1, 0))</f>
        <v/>
      </c>
    </row>
    <row r="1302">
      <c r="A1302">
        <f>INDEX(resultados!$A$2:$ZZ$2290, 1296, MATCH($B$1, resultados!$A$1:$ZZ$1, 0))</f>
        <v/>
      </c>
      <c r="B1302">
        <f>INDEX(resultados!$A$2:$ZZ$2290, 1296, MATCH($B$2, resultados!$A$1:$ZZ$1, 0))</f>
        <v/>
      </c>
      <c r="C1302">
        <f>INDEX(resultados!$A$2:$ZZ$2290, 1296, MATCH($B$3, resultados!$A$1:$ZZ$1, 0))</f>
        <v/>
      </c>
    </row>
    <row r="1303">
      <c r="A1303">
        <f>INDEX(resultados!$A$2:$ZZ$2290, 1297, MATCH($B$1, resultados!$A$1:$ZZ$1, 0))</f>
        <v/>
      </c>
      <c r="B1303">
        <f>INDEX(resultados!$A$2:$ZZ$2290, 1297, MATCH($B$2, resultados!$A$1:$ZZ$1, 0))</f>
        <v/>
      </c>
      <c r="C1303">
        <f>INDEX(resultados!$A$2:$ZZ$2290, 1297, MATCH($B$3, resultados!$A$1:$ZZ$1, 0))</f>
        <v/>
      </c>
    </row>
    <row r="1304">
      <c r="A1304">
        <f>INDEX(resultados!$A$2:$ZZ$2290, 1298, MATCH($B$1, resultados!$A$1:$ZZ$1, 0))</f>
        <v/>
      </c>
      <c r="B1304">
        <f>INDEX(resultados!$A$2:$ZZ$2290, 1298, MATCH($B$2, resultados!$A$1:$ZZ$1, 0))</f>
        <v/>
      </c>
      <c r="C1304">
        <f>INDEX(resultados!$A$2:$ZZ$2290, 1298, MATCH($B$3, resultados!$A$1:$ZZ$1, 0))</f>
        <v/>
      </c>
    </row>
    <row r="1305">
      <c r="A1305">
        <f>INDEX(resultados!$A$2:$ZZ$2290, 1299, MATCH($B$1, resultados!$A$1:$ZZ$1, 0))</f>
        <v/>
      </c>
      <c r="B1305">
        <f>INDEX(resultados!$A$2:$ZZ$2290, 1299, MATCH($B$2, resultados!$A$1:$ZZ$1, 0))</f>
        <v/>
      </c>
      <c r="C1305">
        <f>INDEX(resultados!$A$2:$ZZ$2290, 1299, MATCH($B$3, resultados!$A$1:$ZZ$1, 0))</f>
        <v/>
      </c>
    </row>
    <row r="1306">
      <c r="A1306">
        <f>INDEX(resultados!$A$2:$ZZ$2290, 1300, MATCH($B$1, resultados!$A$1:$ZZ$1, 0))</f>
        <v/>
      </c>
      <c r="B1306">
        <f>INDEX(resultados!$A$2:$ZZ$2290, 1300, MATCH($B$2, resultados!$A$1:$ZZ$1, 0))</f>
        <v/>
      </c>
      <c r="C1306">
        <f>INDEX(resultados!$A$2:$ZZ$2290, 1300, MATCH($B$3, resultados!$A$1:$ZZ$1, 0))</f>
        <v/>
      </c>
    </row>
    <row r="1307">
      <c r="A1307">
        <f>INDEX(resultados!$A$2:$ZZ$2290, 1301, MATCH($B$1, resultados!$A$1:$ZZ$1, 0))</f>
        <v/>
      </c>
      <c r="B1307">
        <f>INDEX(resultados!$A$2:$ZZ$2290, 1301, MATCH($B$2, resultados!$A$1:$ZZ$1, 0))</f>
        <v/>
      </c>
      <c r="C1307">
        <f>INDEX(resultados!$A$2:$ZZ$2290, 1301, MATCH($B$3, resultados!$A$1:$ZZ$1, 0))</f>
        <v/>
      </c>
    </row>
    <row r="1308">
      <c r="A1308">
        <f>INDEX(resultados!$A$2:$ZZ$2290, 1302, MATCH($B$1, resultados!$A$1:$ZZ$1, 0))</f>
        <v/>
      </c>
      <c r="B1308">
        <f>INDEX(resultados!$A$2:$ZZ$2290, 1302, MATCH($B$2, resultados!$A$1:$ZZ$1, 0))</f>
        <v/>
      </c>
      <c r="C1308">
        <f>INDEX(resultados!$A$2:$ZZ$2290, 1302, MATCH($B$3, resultados!$A$1:$ZZ$1, 0))</f>
        <v/>
      </c>
    </row>
    <row r="1309">
      <c r="A1309">
        <f>INDEX(resultados!$A$2:$ZZ$2290, 1303, MATCH($B$1, resultados!$A$1:$ZZ$1, 0))</f>
        <v/>
      </c>
      <c r="B1309">
        <f>INDEX(resultados!$A$2:$ZZ$2290, 1303, MATCH($B$2, resultados!$A$1:$ZZ$1, 0))</f>
        <v/>
      </c>
      <c r="C1309">
        <f>INDEX(resultados!$A$2:$ZZ$2290, 1303, MATCH($B$3, resultados!$A$1:$ZZ$1, 0))</f>
        <v/>
      </c>
    </row>
    <row r="1310">
      <c r="A1310">
        <f>INDEX(resultados!$A$2:$ZZ$2290, 1304, MATCH($B$1, resultados!$A$1:$ZZ$1, 0))</f>
        <v/>
      </c>
      <c r="B1310">
        <f>INDEX(resultados!$A$2:$ZZ$2290, 1304, MATCH($B$2, resultados!$A$1:$ZZ$1, 0))</f>
        <v/>
      </c>
      <c r="C1310">
        <f>INDEX(resultados!$A$2:$ZZ$2290, 1304, MATCH($B$3, resultados!$A$1:$ZZ$1, 0))</f>
        <v/>
      </c>
    </row>
    <row r="1311">
      <c r="A1311">
        <f>INDEX(resultados!$A$2:$ZZ$2290, 1305, MATCH($B$1, resultados!$A$1:$ZZ$1, 0))</f>
        <v/>
      </c>
      <c r="B1311">
        <f>INDEX(resultados!$A$2:$ZZ$2290, 1305, MATCH($B$2, resultados!$A$1:$ZZ$1, 0))</f>
        <v/>
      </c>
      <c r="C1311">
        <f>INDEX(resultados!$A$2:$ZZ$2290, 1305, MATCH($B$3, resultados!$A$1:$ZZ$1, 0))</f>
        <v/>
      </c>
    </row>
    <row r="1312">
      <c r="A1312">
        <f>INDEX(resultados!$A$2:$ZZ$2290, 1306, MATCH($B$1, resultados!$A$1:$ZZ$1, 0))</f>
        <v/>
      </c>
      <c r="B1312">
        <f>INDEX(resultados!$A$2:$ZZ$2290, 1306, MATCH($B$2, resultados!$A$1:$ZZ$1, 0))</f>
        <v/>
      </c>
      <c r="C1312">
        <f>INDEX(resultados!$A$2:$ZZ$2290, 1306, MATCH($B$3, resultados!$A$1:$ZZ$1, 0))</f>
        <v/>
      </c>
    </row>
    <row r="1313">
      <c r="A1313">
        <f>INDEX(resultados!$A$2:$ZZ$2290, 1307, MATCH($B$1, resultados!$A$1:$ZZ$1, 0))</f>
        <v/>
      </c>
      <c r="B1313">
        <f>INDEX(resultados!$A$2:$ZZ$2290, 1307, MATCH($B$2, resultados!$A$1:$ZZ$1, 0))</f>
        <v/>
      </c>
      <c r="C1313">
        <f>INDEX(resultados!$A$2:$ZZ$2290, 1307, MATCH($B$3, resultados!$A$1:$ZZ$1, 0))</f>
        <v/>
      </c>
    </row>
    <row r="1314">
      <c r="A1314">
        <f>INDEX(resultados!$A$2:$ZZ$2290, 1308, MATCH($B$1, resultados!$A$1:$ZZ$1, 0))</f>
        <v/>
      </c>
      <c r="B1314">
        <f>INDEX(resultados!$A$2:$ZZ$2290, 1308, MATCH($B$2, resultados!$A$1:$ZZ$1, 0))</f>
        <v/>
      </c>
      <c r="C1314">
        <f>INDEX(resultados!$A$2:$ZZ$2290, 1308, MATCH($B$3, resultados!$A$1:$ZZ$1, 0))</f>
        <v/>
      </c>
    </row>
    <row r="1315">
      <c r="A1315">
        <f>INDEX(resultados!$A$2:$ZZ$2290, 1309, MATCH($B$1, resultados!$A$1:$ZZ$1, 0))</f>
        <v/>
      </c>
      <c r="B1315">
        <f>INDEX(resultados!$A$2:$ZZ$2290, 1309, MATCH($B$2, resultados!$A$1:$ZZ$1, 0))</f>
        <v/>
      </c>
      <c r="C1315">
        <f>INDEX(resultados!$A$2:$ZZ$2290, 1309, MATCH($B$3, resultados!$A$1:$ZZ$1, 0))</f>
        <v/>
      </c>
    </row>
    <row r="1316">
      <c r="A1316">
        <f>INDEX(resultados!$A$2:$ZZ$2290, 1310, MATCH($B$1, resultados!$A$1:$ZZ$1, 0))</f>
        <v/>
      </c>
      <c r="B1316">
        <f>INDEX(resultados!$A$2:$ZZ$2290, 1310, MATCH($B$2, resultados!$A$1:$ZZ$1, 0))</f>
        <v/>
      </c>
      <c r="C1316">
        <f>INDEX(resultados!$A$2:$ZZ$2290, 1310, MATCH($B$3, resultados!$A$1:$ZZ$1, 0))</f>
        <v/>
      </c>
    </row>
    <row r="1317">
      <c r="A1317">
        <f>INDEX(resultados!$A$2:$ZZ$2290, 1311, MATCH($B$1, resultados!$A$1:$ZZ$1, 0))</f>
        <v/>
      </c>
      <c r="B1317">
        <f>INDEX(resultados!$A$2:$ZZ$2290, 1311, MATCH($B$2, resultados!$A$1:$ZZ$1, 0))</f>
        <v/>
      </c>
      <c r="C1317">
        <f>INDEX(resultados!$A$2:$ZZ$2290, 1311, MATCH($B$3, resultados!$A$1:$ZZ$1, 0))</f>
        <v/>
      </c>
    </row>
    <row r="1318">
      <c r="A1318">
        <f>INDEX(resultados!$A$2:$ZZ$2290, 1312, MATCH($B$1, resultados!$A$1:$ZZ$1, 0))</f>
        <v/>
      </c>
      <c r="B1318">
        <f>INDEX(resultados!$A$2:$ZZ$2290, 1312, MATCH($B$2, resultados!$A$1:$ZZ$1, 0))</f>
        <v/>
      </c>
      <c r="C1318">
        <f>INDEX(resultados!$A$2:$ZZ$2290, 1312, MATCH($B$3, resultados!$A$1:$ZZ$1, 0))</f>
        <v/>
      </c>
    </row>
    <row r="1319">
      <c r="A1319">
        <f>INDEX(resultados!$A$2:$ZZ$2290, 1313, MATCH($B$1, resultados!$A$1:$ZZ$1, 0))</f>
        <v/>
      </c>
      <c r="B1319">
        <f>INDEX(resultados!$A$2:$ZZ$2290, 1313, MATCH($B$2, resultados!$A$1:$ZZ$1, 0))</f>
        <v/>
      </c>
      <c r="C1319">
        <f>INDEX(resultados!$A$2:$ZZ$2290, 1313, MATCH($B$3, resultados!$A$1:$ZZ$1, 0))</f>
        <v/>
      </c>
    </row>
    <row r="1320">
      <c r="A1320">
        <f>INDEX(resultados!$A$2:$ZZ$2290, 1314, MATCH($B$1, resultados!$A$1:$ZZ$1, 0))</f>
        <v/>
      </c>
      <c r="B1320">
        <f>INDEX(resultados!$A$2:$ZZ$2290, 1314, MATCH($B$2, resultados!$A$1:$ZZ$1, 0))</f>
        <v/>
      </c>
      <c r="C1320">
        <f>INDEX(resultados!$A$2:$ZZ$2290, 1314, MATCH($B$3, resultados!$A$1:$ZZ$1, 0))</f>
        <v/>
      </c>
    </row>
    <row r="1321">
      <c r="A1321">
        <f>INDEX(resultados!$A$2:$ZZ$2290, 1315, MATCH($B$1, resultados!$A$1:$ZZ$1, 0))</f>
        <v/>
      </c>
      <c r="B1321">
        <f>INDEX(resultados!$A$2:$ZZ$2290, 1315, MATCH($B$2, resultados!$A$1:$ZZ$1, 0))</f>
        <v/>
      </c>
      <c r="C1321">
        <f>INDEX(resultados!$A$2:$ZZ$2290, 1315, MATCH($B$3, resultados!$A$1:$ZZ$1, 0))</f>
        <v/>
      </c>
    </row>
    <row r="1322">
      <c r="A1322">
        <f>INDEX(resultados!$A$2:$ZZ$2290, 1316, MATCH($B$1, resultados!$A$1:$ZZ$1, 0))</f>
        <v/>
      </c>
      <c r="B1322">
        <f>INDEX(resultados!$A$2:$ZZ$2290, 1316, MATCH($B$2, resultados!$A$1:$ZZ$1, 0))</f>
        <v/>
      </c>
      <c r="C1322">
        <f>INDEX(resultados!$A$2:$ZZ$2290, 1316, MATCH($B$3, resultados!$A$1:$ZZ$1, 0))</f>
        <v/>
      </c>
    </row>
    <row r="1323">
      <c r="A1323">
        <f>INDEX(resultados!$A$2:$ZZ$2290, 1317, MATCH($B$1, resultados!$A$1:$ZZ$1, 0))</f>
        <v/>
      </c>
      <c r="B1323">
        <f>INDEX(resultados!$A$2:$ZZ$2290, 1317, MATCH($B$2, resultados!$A$1:$ZZ$1, 0))</f>
        <v/>
      </c>
      <c r="C1323">
        <f>INDEX(resultados!$A$2:$ZZ$2290, 1317, MATCH($B$3, resultados!$A$1:$ZZ$1, 0))</f>
        <v/>
      </c>
    </row>
    <row r="1324">
      <c r="A1324">
        <f>INDEX(resultados!$A$2:$ZZ$2290, 1318, MATCH($B$1, resultados!$A$1:$ZZ$1, 0))</f>
        <v/>
      </c>
      <c r="B1324">
        <f>INDEX(resultados!$A$2:$ZZ$2290, 1318, MATCH($B$2, resultados!$A$1:$ZZ$1, 0))</f>
        <v/>
      </c>
      <c r="C1324">
        <f>INDEX(resultados!$A$2:$ZZ$2290, 1318, MATCH($B$3, resultados!$A$1:$ZZ$1, 0))</f>
        <v/>
      </c>
    </row>
    <row r="1325">
      <c r="A1325">
        <f>INDEX(resultados!$A$2:$ZZ$2290, 1319, MATCH($B$1, resultados!$A$1:$ZZ$1, 0))</f>
        <v/>
      </c>
      <c r="B1325">
        <f>INDEX(resultados!$A$2:$ZZ$2290, 1319, MATCH($B$2, resultados!$A$1:$ZZ$1, 0))</f>
        <v/>
      </c>
      <c r="C1325">
        <f>INDEX(resultados!$A$2:$ZZ$2290, 1319, MATCH($B$3, resultados!$A$1:$ZZ$1, 0))</f>
        <v/>
      </c>
    </row>
    <row r="1326">
      <c r="A1326">
        <f>INDEX(resultados!$A$2:$ZZ$2290, 1320, MATCH($B$1, resultados!$A$1:$ZZ$1, 0))</f>
        <v/>
      </c>
      <c r="B1326">
        <f>INDEX(resultados!$A$2:$ZZ$2290, 1320, MATCH($B$2, resultados!$A$1:$ZZ$1, 0))</f>
        <v/>
      </c>
      <c r="C1326">
        <f>INDEX(resultados!$A$2:$ZZ$2290, 1320, MATCH($B$3, resultados!$A$1:$ZZ$1, 0))</f>
        <v/>
      </c>
    </row>
    <row r="1327">
      <c r="A1327">
        <f>INDEX(resultados!$A$2:$ZZ$2290, 1321, MATCH($B$1, resultados!$A$1:$ZZ$1, 0))</f>
        <v/>
      </c>
      <c r="B1327">
        <f>INDEX(resultados!$A$2:$ZZ$2290, 1321, MATCH($B$2, resultados!$A$1:$ZZ$1, 0))</f>
        <v/>
      </c>
      <c r="C1327">
        <f>INDEX(resultados!$A$2:$ZZ$2290, 1321, MATCH($B$3, resultados!$A$1:$ZZ$1, 0))</f>
        <v/>
      </c>
    </row>
    <row r="1328">
      <c r="A1328">
        <f>INDEX(resultados!$A$2:$ZZ$2290, 1322, MATCH($B$1, resultados!$A$1:$ZZ$1, 0))</f>
        <v/>
      </c>
      <c r="B1328">
        <f>INDEX(resultados!$A$2:$ZZ$2290, 1322, MATCH($B$2, resultados!$A$1:$ZZ$1, 0))</f>
        <v/>
      </c>
      <c r="C1328">
        <f>INDEX(resultados!$A$2:$ZZ$2290, 1322, MATCH($B$3, resultados!$A$1:$ZZ$1, 0))</f>
        <v/>
      </c>
    </row>
    <row r="1329">
      <c r="A1329">
        <f>INDEX(resultados!$A$2:$ZZ$2290, 1323, MATCH($B$1, resultados!$A$1:$ZZ$1, 0))</f>
        <v/>
      </c>
      <c r="B1329">
        <f>INDEX(resultados!$A$2:$ZZ$2290, 1323, MATCH($B$2, resultados!$A$1:$ZZ$1, 0))</f>
        <v/>
      </c>
      <c r="C1329">
        <f>INDEX(resultados!$A$2:$ZZ$2290, 1323, MATCH($B$3, resultados!$A$1:$ZZ$1, 0))</f>
        <v/>
      </c>
    </row>
    <row r="1330">
      <c r="A1330">
        <f>INDEX(resultados!$A$2:$ZZ$2290, 1324, MATCH($B$1, resultados!$A$1:$ZZ$1, 0))</f>
        <v/>
      </c>
      <c r="B1330">
        <f>INDEX(resultados!$A$2:$ZZ$2290, 1324, MATCH($B$2, resultados!$A$1:$ZZ$1, 0))</f>
        <v/>
      </c>
      <c r="C1330">
        <f>INDEX(resultados!$A$2:$ZZ$2290, 1324, MATCH($B$3, resultados!$A$1:$ZZ$1, 0))</f>
        <v/>
      </c>
    </row>
    <row r="1331">
      <c r="A1331">
        <f>INDEX(resultados!$A$2:$ZZ$2290, 1325, MATCH($B$1, resultados!$A$1:$ZZ$1, 0))</f>
        <v/>
      </c>
      <c r="B1331">
        <f>INDEX(resultados!$A$2:$ZZ$2290, 1325, MATCH($B$2, resultados!$A$1:$ZZ$1, 0))</f>
        <v/>
      </c>
      <c r="C1331">
        <f>INDEX(resultados!$A$2:$ZZ$2290, 1325, MATCH($B$3, resultados!$A$1:$ZZ$1, 0))</f>
        <v/>
      </c>
    </row>
    <row r="1332">
      <c r="A1332">
        <f>INDEX(resultados!$A$2:$ZZ$2290, 1326, MATCH($B$1, resultados!$A$1:$ZZ$1, 0))</f>
        <v/>
      </c>
      <c r="B1332">
        <f>INDEX(resultados!$A$2:$ZZ$2290, 1326, MATCH($B$2, resultados!$A$1:$ZZ$1, 0))</f>
        <v/>
      </c>
      <c r="C1332">
        <f>INDEX(resultados!$A$2:$ZZ$2290, 1326, MATCH($B$3, resultados!$A$1:$ZZ$1, 0))</f>
        <v/>
      </c>
    </row>
    <row r="1333">
      <c r="A1333">
        <f>INDEX(resultados!$A$2:$ZZ$2290, 1327, MATCH($B$1, resultados!$A$1:$ZZ$1, 0))</f>
        <v/>
      </c>
      <c r="B1333">
        <f>INDEX(resultados!$A$2:$ZZ$2290, 1327, MATCH($B$2, resultados!$A$1:$ZZ$1, 0))</f>
        <v/>
      </c>
      <c r="C1333">
        <f>INDEX(resultados!$A$2:$ZZ$2290, 1327, MATCH($B$3, resultados!$A$1:$ZZ$1, 0))</f>
        <v/>
      </c>
    </row>
    <row r="1334">
      <c r="A1334">
        <f>INDEX(resultados!$A$2:$ZZ$2290, 1328, MATCH($B$1, resultados!$A$1:$ZZ$1, 0))</f>
        <v/>
      </c>
      <c r="B1334">
        <f>INDEX(resultados!$A$2:$ZZ$2290, 1328, MATCH($B$2, resultados!$A$1:$ZZ$1, 0))</f>
        <v/>
      </c>
      <c r="C1334">
        <f>INDEX(resultados!$A$2:$ZZ$2290, 1328, MATCH($B$3, resultados!$A$1:$ZZ$1, 0))</f>
        <v/>
      </c>
    </row>
    <row r="1335">
      <c r="A1335">
        <f>INDEX(resultados!$A$2:$ZZ$2290, 1329, MATCH($B$1, resultados!$A$1:$ZZ$1, 0))</f>
        <v/>
      </c>
      <c r="B1335">
        <f>INDEX(resultados!$A$2:$ZZ$2290, 1329, MATCH($B$2, resultados!$A$1:$ZZ$1, 0))</f>
        <v/>
      </c>
      <c r="C1335">
        <f>INDEX(resultados!$A$2:$ZZ$2290, 1329, MATCH($B$3, resultados!$A$1:$ZZ$1, 0))</f>
        <v/>
      </c>
    </row>
    <row r="1336">
      <c r="A1336">
        <f>INDEX(resultados!$A$2:$ZZ$2290, 1330, MATCH($B$1, resultados!$A$1:$ZZ$1, 0))</f>
        <v/>
      </c>
      <c r="B1336">
        <f>INDEX(resultados!$A$2:$ZZ$2290, 1330, MATCH($B$2, resultados!$A$1:$ZZ$1, 0))</f>
        <v/>
      </c>
      <c r="C1336">
        <f>INDEX(resultados!$A$2:$ZZ$2290, 1330, MATCH($B$3, resultados!$A$1:$ZZ$1, 0))</f>
        <v/>
      </c>
    </row>
    <row r="1337">
      <c r="A1337">
        <f>INDEX(resultados!$A$2:$ZZ$2290, 1331, MATCH($B$1, resultados!$A$1:$ZZ$1, 0))</f>
        <v/>
      </c>
      <c r="B1337">
        <f>INDEX(resultados!$A$2:$ZZ$2290, 1331, MATCH($B$2, resultados!$A$1:$ZZ$1, 0))</f>
        <v/>
      </c>
      <c r="C1337">
        <f>INDEX(resultados!$A$2:$ZZ$2290, 1331, MATCH($B$3, resultados!$A$1:$ZZ$1, 0))</f>
        <v/>
      </c>
    </row>
    <row r="1338">
      <c r="A1338">
        <f>INDEX(resultados!$A$2:$ZZ$2290, 1332, MATCH($B$1, resultados!$A$1:$ZZ$1, 0))</f>
        <v/>
      </c>
      <c r="B1338">
        <f>INDEX(resultados!$A$2:$ZZ$2290, 1332, MATCH($B$2, resultados!$A$1:$ZZ$1, 0))</f>
        <v/>
      </c>
      <c r="C1338">
        <f>INDEX(resultados!$A$2:$ZZ$2290, 1332, MATCH($B$3, resultados!$A$1:$ZZ$1, 0))</f>
        <v/>
      </c>
    </row>
    <row r="1339">
      <c r="A1339">
        <f>INDEX(resultados!$A$2:$ZZ$2290, 1333, MATCH($B$1, resultados!$A$1:$ZZ$1, 0))</f>
        <v/>
      </c>
      <c r="B1339">
        <f>INDEX(resultados!$A$2:$ZZ$2290, 1333, MATCH($B$2, resultados!$A$1:$ZZ$1, 0))</f>
        <v/>
      </c>
      <c r="C1339">
        <f>INDEX(resultados!$A$2:$ZZ$2290, 1333, MATCH($B$3, resultados!$A$1:$ZZ$1, 0))</f>
        <v/>
      </c>
    </row>
    <row r="1340">
      <c r="A1340">
        <f>INDEX(resultados!$A$2:$ZZ$2290, 1334, MATCH($B$1, resultados!$A$1:$ZZ$1, 0))</f>
        <v/>
      </c>
      <c r="B1340">
        <f>INDEX(resultados!$A$2:$ZZ$2290, 1334, MATCH($B$2, resultados!$A$1:$ZZ$1, 0))</f>
        <v/>
      </c>
      <c r="C1340">
        <f>INDEX(resultados!$A$2:$ZZ$2290, 1334, MATCH($B$3, resultados!$A$1:$ZZ$1, 0))</f>
        <v/>
      </c>
    </row>
    <row r="1341">
      <c r="A1341">
        <f>INDEX(resultados!$A$2:$ZZ$2290, 1335, MATCH($B$1, resultados!$A$1:$ZZ$1, 0))</f>
        <v/>
      </c>
      <c r="B1341">
        <f>INDEX(resultados!$A$2:$ZZ$2290, 1335, MATCH($B$2, resultados!$A$1:$ZZ$1, 0))</f>
        <v/>
      </c>
      <c r="C1341">
        <f>INDEX(resultados!$A$2:$ZZ$2290, 1335, MATCH($B$3, resultados!$A$1:$ZZ$1, 0))</f>
        <v/>
      </c>
    </row>
    <row r="1342">
      <c r="A1342">
        <f>INDEX(resultados!$A$2:$ZZ$2290, 1336, MATCH($B$1, resultados!$A$1:$ZZ$1, 0))</f>
        <v/>
      </c>
      <c r="B1342">
        <f>INDEX(resultados!$A$2:$ZZ$2290, 1336, MATCH($B$2, resultados!$A$1:$ZZ$1, 0))</f>
        <v/>
      </c>
      <c r="C1342">
        <f>INDEX(resultados!$A$2:$ZZ$2290, 1336, MATCH($B$3, resultados!$A$1:$ZZ$1, 0))</f>
        <v/>
      </c>
    </row>
    <row r="1343">
      <c r="A1343">
        <f>INDEX(resultados!$A$2:$ZZ$2290, 1337, MATCH($B$1, resultados!$A$1:$ZZ$1, 0))</f>
        <v/>
      </c>
      <c r="B1343">
        <f>INDEX(resultados!$A$2:$ZZ$2290, 1337, MATCH($B$2, resultados!$A$1:$ZZ$1, 0))</f>
        <v/>
      </c>
      <c r="C1343">
        <f>INDEX(resultados!$A$2:$ZZ$2290, 1337, MATCH($B$3, resultados!$A$1:$ZZ$1, 0))</f>
        <v/>
      </c>
    </row>
    <row r="1344">
      <c r="A1344">
        <f>INDEX(resultados!$A$2:$ZZ$2290, 1338, MATCH($B$1, resultados!$A$1:$ZZ$1, 0))</f>
        <v/>
      </c>
      <c r="B1344">
        <f>INDEX(resultados!$A$2:$ZZ$2290, 1338, MATCH($B$2, resultados!$A$1:$ZZ$1, 0))</f>
        <v/>
      </c>
      <c r="C1344">
        <f>INDEX(resultados!$A$2:$ZZ$2290, 1338, MATCH($B$3, resultados!$A$1:$ZZ$1, 0))</f>
        <v/>
      </c>
    </row>
    <row r="1345">
      <c r="A1345">
        <f>INDEX(resultados!$A$2:$ZZ$2290, 1339, MATCH($B$1, resultados!$A$1:$ZZ$1, 0))</f>
        <v/>
      </c>
      <c r="B1345">
        <f>INDEX(resultados!$A$2:$ZZ$2290, 1339, MATCH($B$2, resultados!$A$1:$ZZ$1, 0))</f>
        <v/>
      </c>
      <c r="C1345">
        <f>INDEX(resultados!$A$2:$ZZ$2290, 1339, MATCH($B$3, resultados!$A$1:$ZZ$1, 0))</f>
        <v/>
      </c>
    </row>
    <row r="1346">
      <c r="A1346">
        <f>INDEX(resultados!$A$2:$ZZ$2290, 1340, MATCH($B$1, resultados!$A$1:$ZZ$1, 0))</f>
        <v/>
      </c>
      <c r="B1346">
        <f>INDEX(resultados!$A$2:$ZZ$2290, 1340, MATCH($B$2, resultados!$A$1:$ZZ$1, 0))</f>
        <v/>
      </c>
      <c r="C1346">
        <f>INDEX(resultados!$A$2:$ZZ$2290, 1340, MATCH($B$3, resultados!$A$1:$ZZ$1, 0))</f>
        <v/>
      </c>
    </row>
    <row r="1347">
      <c r="A1347">
        <f>INDEX(resultados!$A$2:$ZZ$2290, 1341, MATCH($B$1, resultados!$A$1:$ZZ$1, 0))</f>
        <v/>
      </c>
      <c r="B1347">
        <f>INDEX(resultados!$A$2:$ZZ$2290, 1341, MATCH($B$2, resultados!$A$1:$ZZ$1, 0))</f>
        <v/>
      </c>
      <c r="C1347">
        <f>INDEX(resultados!$A$2:$ZZ$2290, 1341, MATCH($B$3, resultados!$A$1:$ZZ$1, 0))</f>
        <v/>
      </c>
    </row>
    <row r="1348">
      <c r="A1348">
        <f>INDEX(resultados!$A$2:$ZZ$2290, 1342, MATCH($B$1, resultados!$A$1:$ZZ$1, 0))</f>
        <v/>
      </c>
      <c r="B1348">
        <f>INDEX(resultados!$A$2:$ZZ$2290, 1342, MATCH($B$2, resultados!$A$1:$ZZ$1, 0))</f>
        <v/>
      </c>
      <c r="C1348">
        <f>INDEX(resultados!$A$2:$ZZ$2290, 1342, MATCH($B$3, resultados!$A$1:$ZZ$1, 0))</f>
        <v/>
      </c>
    </row>
    <row r="1349">
      <c r="A1349">
        <f>INDEX(resultados!$A$2:$ZZ$2290, 1343, MATCH($B$1, resultados!$A$1:$ZZ$1, 0))</f>
        <v/>
      </c>
      <c r="B1349">
        <f>INDEX(resultados!$A$2:$ZZ$2290, 1343, MATCH($B$2, resultados!$A$1:$ZZ$1, 0))</f>
        <v/>
      </c>
      <c r="C1349">
        <f>INDEX(resultados!$A$2:$ZZ$2290, 1343, MATCH($B$3, resultados!$A$1:$ZZ$1, 0))</f>
        <v/>
      </c>
    </row>
    <row r="1350">
      <c r="A1350">
        <f>INDEX(resultados!$A$2:$ZZ$2290, 1344, MATCH($B$1, resultados!$A$1:$ZZ$1, 0))</f>
        <v/>
      </c>
      <c r="B1350">
        <f>INDEX(resultados!$A$2:$ZZ$2290, 1344, MATCH($B$2, resultados!$A$1:$ZZ$1, 0))</f>
        <v/>
      </c>
      <c r="C1350">
        <f>INDEX(resultados!$A$2:$ZZ$2290, 1344, MATCH($B$3, resultados!$A$1:$ZZ$1, 0))</f>
        <v/>
      </c>
    </row>
    <row r="1351">
      <c r="A1351">
        <f>INDEX(resultados!$A$2:$ZZ$2290, 1345, MATCH($B$1, resultados!$A$1:$ZZ$1, 0))</f>
        <v/>
      </c>
      <c r="B1351">
        <f>INDEX(resultados!$A$2:$ZZ$2290, 1345, MATCH($B$2, resultados!$A$1:$ZZ$1, 0))</f>
        <v/>
      </c>
      <c r="C1351">
        <f>INDEX(resultados!$A$2:$ZZ$2290, 1345, MATCH($B$3, resultados!$A$1:$ZZ$1, 0))</f>
        <v/>
      </c>
    </row>
    <row r="1352">
      <c r="A1352">
        <f>INDEX(resultados!$A$2:$ZZ$2290, 1346, MATCH($B$1, resultados!$A$1:$ZZ$1, 0))</f>
        <v/>
      </c>
      <c r="B1352">
        <f>INDEX(resultados!$A$2:$ZZ$2290, 1346, MATCH($B$2, resultados!$A$1:$ZZ$1, 0))</f>
        <v/>
      </c>
      <c r="C1352">
        <f>INDEX(resultados!$A$2:$ZZ$2290, 1346, MATCH($B$3, resultados!$A$1:$ZZ$1, 0))</f>
        <v/>
      </c>
    </row>
    <row r="1353">
      <c r="A1353">
        <f>INDEX(resultados!$A$2:$ZZ$2290, 1347, MATCH($B$1, resultados!$A$1:$ZZ$1, 0))</f>
        <v/>
      </c>
      <c r="B1353">
        <f>INDEX(resultados!$A$2:$ZZ$2290, 1347, MATCH($B$2, resultados!$A$1:$ZZ$1, 0))</f>
        <v/>
      </c>
      <c r="C1353">
        <f>INDEX(resultados!$A$2:$ZZ$2290, 1347, MATCH($B$3, resultados!$A$1:$ZZ$1, 0))</f>
        <v/>
      </c>
    </row>
    <row r="1354">
      <c r="A1354">
        <f>INDEX(resultados!$A$2:$ZZ$2290, 1348, MATCH($B$1, resultados!$A$1:$ZZ$1, 0))</f>
        <v/>
      </c>
      <c r="B1354">
        <f>INDEX(resultados!$A$2:$ZZ$2290, 1348, MATCH($B$2, resultados!$A$1:$ZZ$1, 0))</f>
        <v/>
      </c>
      <c r="C1354">
        <f>INDEX(resultados!$A$2:$ZZ$2290, 1348, MATCH($B$3, resultados!$A$1:$ZZ$1, 0))</f>
        <v/>
      </c>
    </row>
    <row r="1355">
      <c r="A1355">
        <f>INDEX(resultados!$A$2:$ZZ$2290, 1349, MATCH($B$1, resultados!$A$1:$ZZ$1, 0))</f>
        <v/>
      </c>
      <c r="B1355">
        <f>INDEX(resultados!$A$2:$ZZ$2290, 1349, MATCH($B$2, resultados!$A$1:$ZZ$1, 0))</f>
        <v/>
      </c>
      <c r="C1355">
        <f>INDEX(resultados!$A$2:$ZZ$2290, 1349, MATCH($B$3, resultados!$A$1:$ZZ$1, 0))</f>
        <v/>
      </c>
    </row>
    <row r="1356">
      <c r="A1356">
        <f>INDEX(resultados!$A$2:$ZZ$2290, 1350, MATCH($B$1, resultados!$A$1:$ZZ$1, 0))</f>
        <v/>
      </c>
      <c r="B1356">
        <f>INDEX(resultados!$A$2:$ZZ$2290, 1350, MATCH($B$2, resultados!$A$1:$ZZ$1, 0))</f>
        <v/>
      </c>
      <c r="C1356">
        <f>INDEX(resultados!$A$2:$ZZ$2290, 1350, MATCH($B$3, resultados!$A$1:$ZZ$1, 0))</f>
        <v/>
      </c>
    </row>
    <row r="1357">
      <c r="A1357">
        <f>INDEX(resultados!$A$2:$ZZ$2290, 1351, MATCH($B$1, resultados!$A$1:$ZZ$1, 0))</f>
        <v/>
      </c>
      <c r="B1357">
        <f>INDEX(resultados!$A$2:$ZZ$2290, 1351, MATCH($B$2, resultados!$A$1:$ZZ$1, 0))</f>
        <v/>
      </c>
      <c r="C1357">
        <f>INDEX(resultados!$A$2:$ZZ$2290, 1351, MATCH($B$3, resultados!$A$1:$ZZ$1, 0))</f>
        <v/>
      </c>
    </row>
    <row r="1358">
      <c r="A1358">
        <f>INDEX(resultados!$A$2:$ZZ$2290, 1352, MATCH($B$1, resultados!$A$1:$ZZ$1, 0))</f>
        <v/>
      </c>
      <c r="B1358">
        <f>INDEX(resultados!$A$2:$ZZ$2290, 1352, MATCH($B$2, resultados!$A$1:$ZZ$1, 0))</f>
        <v/>
      </c>
      <c r="C1358">
        <f>INDEX(resultados!$A$2:$ZZ$2290, 1352, MATCH($B$3, resultados!$A$1:$ZZ$1, 0))</f>
        <v/>
      </c>
    </row>
    <row r="1359">
      <c r="A1359">
        <f>INDEX(resultados!$A$2:$ZZ$2290, 1353, MATCH($B$1, resultados!$A$1:$ZZ$1, 0))</f>
        <v/>
      </c>
      <c r="B1359">
        <f>INDEX(resultados!$A$2:$ZZ$2290, 1353, MATCH($B$2, resultados!$A$1:$ZZ$1, 0))</f>
        <v/>
      </c>
      <c r="C1359">
        <f>INDEX(resultados!$A$2:$ZZ$2290, 1353, MATCH($B$3, resultados!$A$1:$ZZ$1, 0))</f>
        <v/>
      </c>
    </row>
    <row r="1360">
      <c r="A1360">
        <f>INDEX(resultados!$A$2:$ZZ$2290, 1354, MATCH($B$1, resultados!$A$1:$ZZ$1, 0))</f>
        <v/>
      </c>
      <c r="B1360">
        <f>INDEX(resultados!$A$2:$ZZ$2290, 1354, MATCH($B$2, resultados!$A$1:$ZZ$1, 0))</f>
        <v/>
      </c>
      <c r="C1360">
        <f>INDEX(resultados!$A$2:$ZZ$2290, 1354, MATCH($B$3, resultados!$A$1:$ZZ$1, 0))</f>
        <v/>
      </c>
    </row>
    <row r="1361">
      <c r="A1361">
        <f>INDEX(resultados!$A$2:$ZZ$2290, 1355, MATCH($B$1, resultados!$A$1:$ZZ$1, 0))</f>
        <v/>
      </c>
      <c r="B1361">
        <f>INDEX(resultados!$A$2:$ZZ$2290, 1355, MATCH($B$2, resultados!$A$1:$ZZ$1, 0))</f>
        <v/>
      </c>
      <c r="C1361">
        <f>INDEX(resultados!$A$2:$ZZ$2290, 1355, MATCH($B$3, resultados!$A$1:$ZZ$1, 0))</f>
        <v/>
      </c>
    </row>
    <row r="1362">
      <c r="A1362">
        <f>INDEX(resultados!$A$2:$ZZ$2290, 1356, MATCH($B$1, resultados!$A$1:$ZZ$1, 0))</f>
        <v/>
      </c>
      <c r="B1362">
        <f>INDEX(resultados!$A$2:$ZZ$2290, 1356, MATCH($B$2, resultados!$A$1:$ZZ$1, 0))</f>
        <v/>
      </c>
      <c r="C1362">
        <f>INDEX(resultados!$A$2:$ZZ$2290, 1356, MATCH($B$3, resultados!$A$1:$ZZ$1, 0))</f>
        <v/>
      </c>
    </row>
    <row r="1363">
      <c r="A1363">
        <f>INDEX(resultados!$A$2:$ZZ$2290, 1357, MATCH($B$1, resultados!$A$1:$ZZ$1, 0))</f>
        <v/>
      </c>
      <c r="B1363">
        <f>INDEX(resultados!$A$2:$ZZ$2290, 1357, MATCH($B$2, resultados!$A$1:$ZZ$1, 0))</f>
        <v/>
      </c>
      <c r="C1363">
        <f>INDEX(resultados!$A$2:$ZZ$2290, 1357, MATCH($B$3, resultados!$A$1:$ZZ$1, 0))</f>
        <v/>
      </c>
    </row>
    <row r="1364">
      <c r="A1364">
        <f>INDEX(resultados!$A$2:$ZZ$2290, 1358, MATCH($B$1, resultados!$A$1:$ZZ$1, 0))</f>
        <v/>
      </c>
      <c r="B1364">
        <f>INDEX(resultados!$A$2:$ZZ$2290, 1358, MATCH($B$2, resultados!$A$1:$ZZ$1, 0))</f>
        <v/>
      </c>
      <c r="C1364">
        <f>INDEX(resultados!$A$2:$ZZ$2290, 1358, MATCH($B$3, resultados!$A$1:$ZZ$1, 0))</f>
        <v/>
      </c>
    </row>
    <row r="1365">
      <c r="A1365">
        <f>INDEX(resultados!$A$2:$ZZ$2290, 1359, MATCH($B$1, resultados!$A$1:$ZZ$1, 0))</f>
        <v/>
      </c>
      <c r="B1365">
        <f>INDEX(resultados!$A$2:$ZZ$2290, 1359, MATCH($B$2, resultados!$A$1:$ZZ$1, 0))</f>
        <v/>
      </c>
      <c r="C1365">
        <f>INDEX(resultados!$A$2:$ZZ$2290, 1359, MATCH($B$3, resultados!$A$1:$ZZ$1, 0))</f>
        <v/>
      </c>
    </row>
    <row r="1366">
      <c r="A1366">
        <f>INDEX(resultados!$A$2:$ZZ$2290, 1360, MATCH($B$1, resultados!$A$1:$ZZ$1, 0))</f>
        <v/>
      </c>
      <c r="B1366">
        <f>INDEX(resultados!$A$2:$ZZ$2290, 1360, MATCH($B$2, resultados!$A$1:$ZZ$1, 0))</f>
        <v/>
      </c>
      <c r="C1366">
        <f>INDEX(resultados!$A$2:$ZZ$2290, 1360, MATCH($B$3, resultados!$A$1:$ZZ$1, 0))</f>
        <v/>
      </c>
    </row>
    <row r="1367">
      <c r="A1367">
        <f>INDEX(resultados!$A$2:$ZZ$2290, 1361, MATCH($B$1, resultados!$A$1:$ZZ$1, 0))</f>
        <v/>
      </c>
      <c r="B1367">
        <f>INDEX(resultados!$A$2:$ZZ$2290, 1361, MATCH($B$2, resultados!$A$1:$ZZ$1, 0))</f>
        <v/>
      </c>
      <c r="C1367">
        <f>INDEX(resultados!$A$2:$ZZ$2290, 1361, MATCH($B$3, resultados!$A$1:$ZZ$1, 0))</f>
        <v/>
      </c>
    </row>
    <row r="1368">
      <c r="A1368">
        <f>INDEX(resultados!$A$2:$ZZ$2290, 1362, MATCH($B$1, resultados!$A$1:$ZZ$1, 0))</f>
        <v/>
      </c>
      <c r="B1368">
        <f>INDEX(resultados!$A$2:$ZZ$2290, 1362, MATCH($B$2, resultados!$A$1:$ZZ$1, 0))</f>
        <v/>
      </c>
      <c r="C1368">
        <f>INDEX(resultados!$A$2:$ZZ$2290, 1362, MATCH($B$3, resultados!$A$1:$ZZ$1, 0))</f>
        <v/>
      </c>
    </row>
    <row r="1369">
      <c r="A1369">
        <f>INDEX(resultados!$A$2:$ZZ$2290, 1363, MATCH($B$1, resultados!$A$1:$ZZ$1, 0))</f>
        <v/>
      </c>
      <c r="B1369">
        <f>INDEX(resultados!$A$2:$ZZ$2290, 1363, MATCH($B$2, resultados!$A$1:$ZZ$1, 0))</f>
        <v/>
      </c>
      <c r="C1369">
        <f>INDEX(resultados!$A$2:$ZZ$2290, 1363, MATCH($B$3, resultados!$A$1:$ZZ$1, 0))</f>
        <v/>
      </c>
    </row>
    <row r="1370">
      <c r="A1370">
        <f>INDEX(resultados!$A$2:$ZZ$2290, 1364, MATCH($B$1, resultados!$A$1:$ZZ$1, 0))</f>
        <v/>
      </c>
      <c r="B1370">
        <f>INDEX(resultados!$A$2:$ZZ$2290, 1364, MATCH($B$2, resultados!$A$1:$ZZ$1, 0))</f>
        <v/>
      </c>
      <c r="C1370">
        <f>INDEX(resultados!$A$2:$ZZ$2290, 1364, MATCH($B$3, resultados!$A$1:$ZZ$1, 0))</f>
        <v/>
      </c>
    </row>
    <row r="1371">
      <c r="A1371">
        <f>INDEX(resultados!$A$2:$ZZ$2290, 1365, MATCH($B$1, resultados!$A$1:$ZZ$1, 0))</f>
        <v/>
      </c>
      <c r="B1371">
        <f>INDEX(resultados!$A$2:$ZZ$2290, 1365, MATCH($B$2, resultados!$A$1:$ZZ$1, 0))</f>
        <v/>
      </c>
      <c r="C1371">
        <f>INDEX(resultados!$A$2:$ZZ$2290, 1365, MATCH($B$3, resultados!$A$1:$ZZ$1, 0))</f>
        <v/>
      </c>
    </row>
    <row r="1372">
      <c r="A1372">
        <f>INDEX(resultados!$A$2:$ZZ$2290, 1366, MATCH($B$1, resultados!$A$1:$ZZ$1, 0))</f>
        <v/>
      </c>
      <c r="B1372">
        <f>INDEX(resultados!$A$2:$ZZ$2290, 1366, MATCH($B$2, resultados!$A$1:$ZZ$1, 0))</f>
        <v/>
      </c>
      <c r="C1372">
        <f>INDEX(resultados!$A$2:$ZZ$2290, 1366, MATCH($B$3, resultados!$A$1:$ZZ$1, 0))</f>
        <v/>
      </c>
    </row>
    <row r="1373">
      <c r="A1373">
        <f>INDEX(resultados!$A$2:$ZZ$2290, 1367, MATCH($B$1, resultados!$A$1:$ZZ$1, 0))</f>
        <v/>
      </c>
      <c r="B1373">
        <f>INDEX(resultados!$A$2:$ZZ$2290, 1367, MATCH($B$2, resultados!$A$1:$ZZ$1, 0))</f>
        <v/>
      </c>
      <c r="C1373">
        <f>INDEX(resultados!$A$2:$ZZ$2290, 1367, MATCH($B$3, resultados!$A$1:$ZZ$1, 0))</f>
        <v/>
      </c>
    </row>
    <row r="1374">
      <c r="A1374">
        <f>INDEX(resultados!$A$2:$ZZ$2290, 1368, MATCH($B$1, resultados!$A$1:$ZZ$1, 0))</f>
        <v/>
      </c>
      <c r="B1374">
        <f>INDEX(resultados!$A$2:$ZZ$2290, 1368, MATCH($B$2, resultados!$A$1:$ZZ$1, 0))</f>
        <v/>
      </c>
      <c r="C1374">
        <f>INDEX(resultados!$A$2:$ZZ$2290, 1368, MATCH($B$3, resultados!$A$1:$ZZ$1, 0))</f>
        <v/>
      </c>
    </row>
    <row r="1375">
      <c r="A1375">
        <f>INDEX(resultados!$A$2:$ZZ$2290, 1369, MATCH($B$1, resultados!$A$1:$ZZ$1, 0))</f>
        <v/>
      </c>
      <c r="B1375">
        <f>INDEX(resultados!$A$2:$ZZ$2290, 1369, MATCH($B$2, resultados!$A$1:$ZZ$1, 0))</f>
        <v/>
      </c>
      <c r="C1375">
        <f>INDEX(resultados!$A$2:$ZZ$2290, 1369, MATCH($B$3, resultados!$A$1:$ZZ$1, 0))</f>
        <v/>
      </c>
    </row>
    <row r="1376">
      <c r="A1376">
        <f>INDEX(resultados!$A$2:$ZZ$2290, 1370, MATCH($B$1, resultados!$A$1:$ZZ$1, 0))</f>
        <v/>
      </c>
      <c r="B1376">
        <f>INDEX(resultados!$A$2:$ZZ$2290, 1370, MATCH($B$2, resultados!$A$1:$ZZ$1, 0))</f>
        <v/>
      </c>
      <c r="C1376">
        <f>INDEX(resultados!$A$2:$ZZ$2290, 1370, MATCH($B$3, resultados!$A$1:$ZZ$1, 0))</f>
        <v/>
      </c>
    </row>
    <row r="1377">
      <c r="A1377">
        <f>INDEX(resultados!$A$2:$ZZ$2290, 1371, MATCH($B$1, resultados!$A$1:$ZZ$1, 0))</f>
        <v/>
      </c>
      <c r="B1377">
        <f>INDEX(resultados!$A$2:$ZZ$2290, 1371, MATCH($B$2, resultados!$A$1:$ZZ$1, 0))</f>
        <v/>
      </c>
      <c r="C1377">
        <f>INDEX(resultados!$A$2:$ZZ$2290, 1371, MATCH($B$3, resultados!$A$1:$ZZ$1, 0))</f>
        <v/>
      </c>
    </row>
    <row r="1378">
      <c r="A1378">
        <f>INDEX(resultados!$A$2:$ZZ$2290, 1372, MATCH($B$1, resultados!$A$1:$ZZ$1, 0))</f>
        <v/>
      </c>
      <c r="B1378">
        <f>INDEX(resultados!$A$2:$ZZ$2290, 1372, MATCH($B$2, resultados!$A$1:$ZZ$1, 0))</f>
        <v/>
      </c>
      <c r="C1378">
        <f>INDEX(resultados!$A$2:$ZZ$2290, 1372, MATCH($B$3, resultados!$A$1:$ZZ$1, 0))</f>
        <v/>
      </c>
    </row>
    <row r="1379">
      <c r="A1379">
        <f>INDEX(resultados!$A$2:$ZZ$2290, 1373, MATCH($B$1, resultados!$A$1:$ZZ$1, 0))</f>
        <v/>
      </c>
      <c r="B1379">
        <f>INDEX(resultados!$A$2:$ZZ$2290, 1373, MATCH($B$2, resultados!$A$1:$ZZ$1, 0))</f>
        <v/>
      </c>
      <c r="C1379">
        <f>INDEX(resultados!$A$2:$ZZ$2290, 1373, MATCH($B$3, resultados!$A$1:$ZZ$1, 0))</f>
        <v/>
      </c>
    </row>
    <row r="1380">
      <c r="A1380">
        <f>INDEX(resultados!$A$2:$ZZ$2290, 1374, MATCH($B$1, resultados!$A$1:$ZZ$1, 0))</f>
        <v/>
      </c>
      <c r="B1380">
        <f>INDEX(resultados!$A$2:$ZZ$2290, 1374, MATCH($B$2, resultados!$A$1:$ZZ$1, 0))</f>
        <v/>
      </c>
      <c r="C1380">
        <f>INDEX(resultados!$A$2:$ZZ$2290, 1374, MATCH($B$3, resultados!$A$1:$ZZ$1, 0))</f>
        <v/>
      </c>
    </row>
    <row r="1381">
      <c r="A1381">
        <f>INDEX(resultados!$A$2:$ZZ$2290, 1375, MATCH($B$1, resultados!$A$1:$ZZ$1, 0))</f>
        <v/>
      </c>
      <c r="B1381">
        <f>INDEX(resultados!$A$2:$ZZ$2290, 1375, MATCH($B$2, resultados!$A$1:$ZZ$1, 0))</f>
        <v/>
      </c>
      <c r="C1381">
        <f>INDEX(resultados!$A$2:$ZZ$2290, 1375, MATCH($B$3, resultados!$A$1:$ZZ$1, 0))</f>
        <v/>
      </c>
    </row>
    <row r="1382">
      <c r="A1382">
        <f>INDEX(resultados!$A$2:$ZZ$2290, 1376, MATCH($B$1, resultados!$A$1:$ZZ$1, 0))</f>
        <v/>
      </c>
      <c r="B1382">
        <f>INDEX(resultados!$A$2:$ZZ$2290, 1376, MATCH($B$2, resultados!$A$1:$ZZ$1, 0))</f>
        <v/>
      </c>
      <c r="C1382">
        <f>INDEX(resultados!$A$2:$ZZ$2290, 1376, MATCH($B$3, resultados!$A$1:$ZZ$1, 0))</f>
        <v/>
      </c>
    </row>
    <row r="1383">
      <c r="A1383">
        <f>INDEX(resultados!$A$2:$ZZ$2290, 1377, MATCH($B$1, resultados!$A$1:$ZZ$1, 0))</f>
        <v/>
      </c>
      <c r="B1383">
        <f>INDEX(resultados!$A$2:$ZZ$2290, 1377, MATCH($B$2, resultados!$A$1:$ZZ$1, 0))</f>
        <v/>
      </c>
      <c r="C1383">
        <f>INDEX(resultados!$A$2:$ZZ$2290, 1377, MATCH($B$3, resultados!$A$1:$ZZ$1, 0))</f>
        <v/>
      </c>
    </row>
    <row r="1384">
      <c r="A1384">
        <f>INDEX(resultados!$A$2:$ZZ$2290, 1378, MATCH($B$1, resultados!$A$1:$ZZ$1, 0))</f>
        <v/>
      </c>
      <c r="B1384">
        <f>INDEX(resultados!$A$2:$ZZ$2290, 1378, MATCH($B$2, resultados!$A$1:$ZZ$1, 0))</f>
        <v/>
      </c>
      <c r="C1384">
        <f>INDEX(resultados!$A$2:$ZZ$2290, 1378, MATCH($B$3, resultados!$A$1:$ZZ$1, 0))</f>
        <v/>
      </c>
    </row>
    <row r="1385">
      <c r="A1385">
        <f>INDEX(resultados!$A$2:$ZZ$2290, 1379, MATCH($B$1, resultados!$A$1:$ZZ$1, 0))</f>
        <v/>
      </c>
      <c r="B1385">
        <f>INDEX(resultados!$A$2:$ZZ$2290, 1379, MATCH($B$2, resultados!$A$1:$ZZ$1, 0))</f>
        <v/>
      </c>
      <c r="C1385">
        <f>INDEX(resultados!$A$2:$ZZ$2290, 1379, MATCH($B$3, resultados!$A$1:$ZZ$1, 0))</f>
        <v/>
      </c>
    </row>
    <row r="1386">
      <c r="A1386">
        <f>INDEX(resultados!$A$2:$ZZ$2290, 1380, MATCH($B$1, resultados!$A$1:$ZZ$1, 0))</f>
        <v/>
      </c>
      <c r="B1386">
        <f>INDEX(resultados!$A$2:$ZZ$2290, 1380, MATCH($B$2, resultados!$A$1:$ZZ$1, 0))</f>
        <v/>
      </c>
      <c r="C1386">
        <f>INDEX(resultados!$A$2:$ZZ$2290, 1380, MATCH($B$3, resultados!$A$1:$ZZ$1, 0))</f>
        <v/>
      </c>
    </row>
    <row r="1387">
      <c r="A1387">
        <f>INDEX(resultados!$A$2:$ZZ$2290, 1381, MATCH($B$1, resultados!$A$1:$ZZ$1, 0))</f>
        <v/>
      </c>
      <c r="B1387">
        <f>INDEX(resultados!$A$2:$ZZ$2290, 1381, MATCH($B$2, resultados!$A$1:$ZZ$1, 0))</f>
        <v/>
      </c>
      <c r="C1387">
        <f>INDEX(resultados!$A$2:$ZZ$2290, 1381, MATCH($B$3, resultados!$A$1:$ZZ$1, 0))</f>
        <v/>
      </c>
    </row>
    <row r="1388">
      <c r="A1388">
        <f>INDEX(resultados!$A$2:$ZZ$2290, 1382, MATCH($B$1, resultados!$A$1:$ZZ$1, 0))</f>
        <v/>
      </c>
      <c r="B1388">
        <f>INDEX(resultados!$A$2:$ZZ$2290, 1382, MATCH($B$2, resultados!$A$1:$ZZ$1, 0))</f>
        <v/>
      </c>
      <c r="C1388">
        <f>INDEX(resultados!$A$2:$ZZ$2290, 1382, MATCH($B$3, resultados!$A$1:$ZZ$1, 0))</f>
        <v/>
      </c>
    </row>
    <row r="1389">
      <c r="A1389">
        <f>INDEX(resultados!$A$2:$ZZ$2290, 1383, MATCH($B$1, resultados!$A$1:$ZZ$1, 0))</f>
        <v/>
      </c>
      <c r="B1389">
        <f>INDEX(resultados!$A$2:$ZZ$2290, 1383, MATCH($B$2, resultados!$A$1:$ZZ$1, 0))</f>
        <v/>
      </c>
      <c r="C1389">
        <f>INDEX(resultados!$A$2:$ZZ$2290, 1383, MATCH($B$3, resultados!$A$1:$ZZ$1, 0))</f>
        <v/>
      </c>
    </row>
    <row r="1390">
      <c r="A1390">
        <f>INDEX(resultados!$A$2:$ZZ$2290, 1384, MATCH($B$1, resultados!$A$1:$ZZ$1, 0))</f>
        <v/>
      </c>
      <c r="B1390">
        <f>INDEX(resultados!$A$2:$ZZ$2290, 1384, MATCH($B$2, resultados!$A$1:$ZZ$1, 0))</f>
        <v/>
      </c>
      <c r="C1390">
        <f>INDEX(resultados!$A$2:$ZZ$2290, 1384, MATCH($B$3, resultados!$A$1:$ZZ$1, 0))</f>
        <v/>
      </c>
    </row>
    <row r="1391">
      <c r="A1391">
        <f>INDEX(resultados!$A$2:$ZZ$2290, 1385, MATCH($B$1, resultados!$A$1:$ZZ$1, 0))</f>
        <v/>
      </c>
      <c r="B1391">
        <f>INDEX(resultados!$A$2:$ZZ$2290, 1385, MATCH($B$2, resultados!$A$1:$ZZ$1, 0))</f>
        <v/>
      </c>
      <c r="C1391">
        <f>INDEX(resultados!$A$2:$ZZ$2290, 1385, MATCH($B$3, resultados!$A$1:$ZZ$1, 0))</f>
        <v/>
      </c>
    </row>
    <row r="1392">
      <c r="A1392">
        <f>INDEX(resultados!$A$2:$ZZ$2290, 1386, MATCH($B$1, resultados!$A$1:$ZZ$1, 0))</f>
        <v/>
      </c>
      <c r="B1392">
        <f>INDEX(resultados!$A$2:$ZZ$2290, 1386, MATCH($B$2, resultados!$A$1:$ZZ$1, 0))</f>
        <v/>
      </c>
      <c r="C1392">
        <f>INDEX(resultados!$A$2:$ZZ$2290, 1386, MATCH($B$3, resultados!$A$1:$ZZ$1, 0))</f>
        <v/>
      </c>
    </row>
    <row r="1393">
      <c r="A1393">
        <f>INDEX(resultados!$A$2:$ZZ$2290, 1387, MATCH($B$1, resultados!$A$1:$ZZ$1, 0))</f>
        <v/>
      </c>
      <c r="B1393">
        <f>INDEX(resultados!$A$2:$ZZ$2290, 1387, MATCH($B$2, resultados!$A$1:$ZZ$1, 0))</f>
        <v/>
      </c>
      <c r="C1393">
        <f>INDEX(resultados!$A$2:$ZZ$2290, 1387, MATCH($B$3, resultados!$A$1:$ZZ$1, 0))</f>
        <v/>
      </c>
    </row>
    <row r="1394">
      <c r="A1394">
        <f>INDEX(resultados!$A$2:$ZZ$2290, 1388, MATCH($B$1, resultados!$A$1:$ZZ$1, 0))</f>
        <v/>
      </c>
      <c r="B1394">
        <f>INDEX(resultados!$A$2:$ZZ$2290, 1388, MATCH($B$2, resultados!$A$1:$ZZ$1, 0))</f>
        <v/>
      </c>
      <c r="C1394">
        <f>INDEX(resultados!$A$2:$ZZ$2290, 1388, MATCH($B$3, resultados!$A$1:$ZZ$1, 0))</f>
        <v/>
      </c>
    </row>
    <row r="1395">
      <c r="A1395">
        <f>INDEX(resultados!$A$2:$ZZ$2290, 1389, MATCH($B$1, resultados!$A$1:$ZZ$1, 0))</f>
        <v/>
      </c>
      <c r="B1395">
        <f>INDEX(resultados!$A$2:$ZZ$2290, 1389, MATCH($B$2, resultados!$A$1:$ZZ$1, 0))</f>
        <v/>
      </c>
      <c r="C1395">
        <f>INDEX(resultados!$A$2:$ZZ$2290, 1389, MATCH($B$3, resultados!$A$1:$ZZ$1, 0))</f>
        <v/>
      </c>
    </row>
    <row r="1396">
      <c r="A1396">
        <f>INDEX(resultados!$A$2:$ZZ$2290, 1390, MATCH($B$1, resultados!$A$1:$ZZ$1, 0))</f>
        <v/>
      </c>
      <c r="B1396">
        <f>INDEX(resultados!$A$2:$ZZ$2290, 1390, MATCH($B$2, resultados!$A$1:$ZZ$1, 0))</f>
        <v/>
      </c>
      <c r="C1396">
        <f>INDEX(resultados!$A$2:$ZZ$2290, 1390, MATCH($B$3, resultados!$A$1:$ZZ$1, 0))</f>
        <v/>
      </c>
    </row>
    <row r="1397">
      <c r="A1397">
        <f>INDEX(resultados!$A$2:$ZZ$2290, 1391, MATCH($B$1, resultados!$A$1:$ZZ$1, 0))</f>
        <v/>
      </c>
      <c r="B1397">
        <f>INDEX(resultados!$A$2:$ZZ$2290, 1391, MATCH($B$2, resultados!$A$1:$ZZ$1, 0))</f>
        <v/>
      </c>
      <c r="C1397">
        <f>INDEX(resultados!$A$2:$ZZ$2290, 1391, MATCH($B$3, resultados!$A$1:$ZZ$1, 0))</f>
        <v/>
      </c>
    </row>
    <row r="1398">
      <c r="A1398">
        <f>INDEX(resultados!$A$2:$ZZ$2290, 1392, MATCH($B$1, resultados!$A$1:$ZZ$1, 0))</f>
        <v/>
      </c>
      <c r="B1398">
        <f>INDEX(resultados!$A$2:$ZZ$2290, 1392, MATCH($B$2, resultados!$A$1:$ZZ$1, 0))</f>
        <v/>
      </c>
      <c r="C1398">
        <f>INDEX(resultados!$A$2:$ZZ$2290, 1392, MATCH($B$3, resultados!$A$1:$ZZ$1, 0))</f>
        <v/>
      </c>
    </row>
    <row r="1399">
      <c r="A1399">
        <f>INDEX(resultados!$A$2:$ZZ$2290, 1393, MATCH($B$1, resultados!$A$1:$ZZ$1, 0))</f>
        <v/>
      </c>
      <c r="B1399">
        <f>INDEX(resultados!$A$2:$ZZ$2290, 1393, MATCH($B$2, resultados!$A$1:$ZZ$1, 0))</f>
        <v/>
      </c>
      <c r="C1399">
        <f>INDEX(resultados!$A$2:$ZZ$2290, 1393, MATCH($B$3, resultados!$A$1:$ZZ$1, 0))</f>
        <v/>
      </c>
    </row>
    <row r="1400">
      <c r="A1400">
        <f>INDEX(resultados!$A$2:$ZZ$2290, 1394, MATCH($B$1, resultados!$A$1:$ZZ$1, 0))</f>
        <v/>
      </c>
      <c r="B1400">
        <f>INDEX(resultados!$A$2:$ZZ$2290, 1394, MATCH($B$2, resultados!$A$1:$ZZ$1, 0))</f>
        <v/>
      </c>
      <c r="C1400">
        <f>INDEX(resultados!$A$2:$ZZ$2290, 1394, MATCH($B$3, resultados!$A$1:$ZZ$1, 0))</f>
        <v/>
      </c>
    </row>
    <row r="1401">
      <c r="A1401">
        <f>INDEX(resultados!$A$2:$ZZ$2290, 1395, MATCH($B$1, resultados!$A$1:$ZZ$1, 0))</f>
        <v/>
      </c>
      <c r="B1401">
        <f>INDEX(resultados!$A$2:$ZZ$2290, 1395, MATCH($B$2, resultados!$A$1:$ZZ$1, 0))</f>
        <v/>
      </c>
      <c r="C1401">
        <f>INDEX(resultados!$A$2:$ZZ$2290, 1395, MATCH($B$3, resultados!$A$1:$ZZ$1, 0))</f>
        <v/>
      </c>
    </row>
    <row r="1402">
      <c r="A1402">
        <f>INDEX(resultados!$A$2:$ZZ$2290, 1396, MATCH($B$1, resultados!$A$1:$ZZ$1, 0))</f>
        <v/>
      </c>
      <c r="B1402">
        <f>INDEX(resultados!$A$2:$ZZ$2290, 1396, MATCH($B$2, resultados!$A$1:$ZZ$1, 0))</f>
        <v/>
      </c>
      <c r="C1402">
        <f>INDEX(resultados!$A$2:$ZZ$2290, 1396, MATCH($B$3, resultados!$A$1:$ZZ$1, 0))</f>
        <v/>
      </c>
    </row>
    <row r="1403">
      <c r="A1403">
        <f>INDEX(resultados!$A$2:$ZZ$2290, 1397, MATCH($B$1, resultados!$A$1:$ZZ$1, 0))</f>
        <v/>
      </c>
      <c r="B1403">
        <f>INDEX(resultados!$A$2:$ZZ$2290, 1397, MATCH($B$2, resultados!$A$1:$ZZ$1, 0))</f>
        <v/>
      </c>
      <c r="C1403">
        <f>INDEX(resultados!$A$2:$ZZ$2290, 1397, MATCH($B$3, resultados!$A$1:$ZZ$1, 0))</f>
        <v/>
      </c>
    </row>
    <row r="1404">
      <c r="A1404">
        <f>INDEX(resultados!$A$2:$ZZ$2290, 1398, MATCH($B$1, resultados!$A$1:$ZZ$1, 0))</f>
        <v/>
      </c>
      <c r="B1404">
        <f>INDEX(resultados!$A$2:$ZZ$2290, 1398, MATCH($B$2, resultados!$A$1:$ZZ$1, 0))</f>
        <v/>
      </c>
      <c r="C1404">
        <f>INDEX(resultados!$A$2:$ZZ$2290, 1398, MATCH($B$3, resultados!$A$1:$ZZ$1, 0))</f>
        <v/>
      </c>
    </row>
    <row r="1405">
      <c r="A1405">
        <f>INDEX(resultados!$A$2:$ZZ$2290, 1399, MATCH($B$1, resultados!$A$1:$ZZ$1, 0))</f>
        <v/>
      </c>
      <c r="B1405">
        <f>INDEX(resultados!$A$2:$ZZ$2290, 1399, MATCH($B$2, resultados!$A$1:$ZZ$1, 0))</f>
        <v/>
      </c>
      <c r="C1405">
        <f>INDEX(resultados!$A$2:$ZZ$2290, 1399, MATCH($B$3, resultados!$A$1:$ZZ$1, 0))</f>
        <v/>
      </c>
    </row>
    <row r="1406">
      <c r="A1406">
        <f>INDEX(resultados!$A$2:$ZZ$2290, 1400, MATCH($B$1, resultados!$A$1:$ZZ$1, 0))</f>
        <v/>
      </c>
      <c r="B1406">
        <f>INDEX(resultados!$A$2:$ZZ$2290, 1400, MATCH($B$2, resultados!$A$1:$ZZ$1, 0))</f>
        <v/>
      </c>
      <c r="C1406">
        <f>INDEX(resultados!$A$2:$ZZ$2290, 1400, MATCH($B$3, resultados!$A$1:$ZZ$1, 0))</f>
        <v/>
      </c>
    </row>
    <row r="1407">
      <c r="A1407">
        <f>INDEX(resultados!$A$2:$ZZ$2290, 1401, MATCH($B$1, resultados!$A$1:$ZZ$1, 0))</f>
        <v/>
      </c>
      <c r="B1407">
        <f>INDEX(resultados!$A$2:$ZZ$2290, 1401, MATCH($B$2, resultados!$A$1:$ZZ$1, 0))</f>
        <v/>
      </c>
      <c r="C1407">
        <f>INDEX(resultados!$A$2:$ZZ$2290, 1401, MATCH($B$3, resultados!$A$1:$ZZ$1, 0))</f>
        <v/>
      </c>
    </row>
    <row r="1408">
      <c r="A1408">
        <f>INDEX(resultados!$A$2:$ZZ$2290, 1402, MATCH($B$1, resultados!$A$1:$ZZ$1, 0))</f>
        <v/>
      </c>
      <c r="B1408">
        <f>INDEX(resultados!$A$2:$ZZ$2290, 1402, MATCH($B$2, resultados!$A$1:$ZZ$1, 0))</f>
        <v/>
      </c>
      <c r="C1408">
        <f>INDEX(resultados!$A$2:$ZZ$2290, 1402, MATCH($B$3, resultados!$A$1:$ZZ$1, 0))</f>
        <v/>
      </c>
    </row>
    <row r="1409">
      <c r="A1409">
        <f>INDEX(resultados!$A$2:$ZZ$2290, 1403, MATCH($B$1, resultados!$A$1:$ZZ$1, 0))</f>
        <v/>
      </c>
      <c r="B1409">
        <f>INDEX(resultados!$A$2:$ZZ$2290, 1403, MATCH($B$2, resultados!$A$1:$ZZ$1, 0))</f>
        <v/>
      </c>
      <c r="C1409">
        <f>INDEX(resultados!$A$2:$ZZ$2290, 1403, MATCH($B$3, resultados!$A$1:$ZZ$1, 0))</f>
        <v/>
      </c>
    </row>
    <row r="1410">
      <c r="A1410">
        <f>INDEX(resultados!$A$2:$ZZ$2290, 1404, MATCH($B$1, resultados!$A$1:$ZZ$1, 0))</f>
        <v/>
      </c>
      <c r="B1410">
        <f>INDEX(resultados!$A$2:$ZZ$2290, 1404, MATCH($B$2, resultados!$A$1:$ZZ$1, 0))</f>
        <v/>
      </c>
      <c r="C1410">
        <f>INDEX(resultados!$A$2:$ZZ$2290, 1404, MATCH($B$3, resultados!$A$1:$ZZ$1, 0))</f>
        <v/>
      </c>
    </row>
    <row r="1411">
      <c r="A1411">
        <f>INDEX(resultados!$A$2:$ZZ$2290, 1405, MATCH($B$1, resultados!$A$1:$ZZ$1, 0))</f>
        <v/>
      </c>
      <c r="B1411">
        <f>INDEX(resultados!$A$2:$ZZ$2290, 1405, MATCH($B$2, resultados!$A$1:$ZZ$1, 0))</f>
        <v/>
      </c>
      <c r="C1411">
        <f>INDEX(resultados!$A$2:$ZZ$2290, 1405, MATCH($B$3, resultados!$A$1:$ZZ$1, 0))</f>
        <v/>
      </c>
    </row>
    <row r="1412">
      <c r="A1412">
        <f>INDEX(resultados!$A$2:$ZZ$2290, 1406, MATCH($B$1, resultados!$A$1:$ZZ$1, 0))</f>
        <v/>
      </c>
      <c r="B1412">
        <f>INDEX(resultados!$A$2:$ZZ$2290, 1406, MATCH($B$2, resultados!$A$1:$ZZ$1, 0))</f>
        <v/>
      </c>
      <c r="C1412">
        <f>INDEX(resultados!$A$2:$ZZ$2290, 1406, MATCH($B$3, resultados!$A$1:$ZZ$1, 0))</f>
        <v/>
      </c>
    </row>
    <row r="1413">
      <c r="A1413">
        <f>INDEX(resultados!$A$2:$ZZ$2290, 1407, MATCH($B$1, resultados!$A$1:$ZZ$1, 0))</f>
        <v/>
      </c>
      <c r="B1413">
        <f>INDEX(resultados!$A$2:$ZZ$2290, 1407, MATCH($B$2, resultados!$A$1:$ZZ$1, 0))</f>
        <v/>
      </c>
      <c r="C1413">
        <f>INDEX(resultados!$A$2:$ZZ$2290, 1407, MATCH($B$3, resultados!$A$1:$ZZ$1, 0))</f>
        <v/>
      </c>
    </row>
    <row r="1414">
      <c r="A1414">
        <f>INDEX(resultados!$A$2:$ZZ$2290, 1408, MATCH($B$1, resultados!$A$1:$ZZ$1, 0))</f>
        <v/>
      </c>
      <c r="B1414">
        <f>INDEX(resultados!$A$2:$ZZ$2290, 1408, MATCH($B$2, resultados!$A$1:$ZZ$1, 0))</f>
        <v/>
      </c>
      <c r="C1414">
        <f>INDEX(resultados!$A$2:$ZZ$2290, 1408, MATCH($B$3, resultados!$A$1:$ZZ$1, 0))</f>
        <v/>
      </c>
    </row>
    <row r="1415">
      <c r="A1415">
        <f>INDEX(resultados!$A$2:$ZZ$2290, 1409, MATCH($B$1, resultados!$A$1:$ZZ$1, 0))</f>
        <v/>
      </c>
      <c r="B1415">
        <f>INDEX(resultados!$A$2:$ZZ$2290, 1409, MATCH($B$2, resultados!$A$1:$ZZ$1, 0))</f>
        <v/>
      </c>
      <c r="C1415">
        <f>INDEX(resultados!$A$2:$ZZ$2290, 1409, MATCH($B$3, resultados!$A$1:$ZZ$1, 0))</f>
        <v/>
      </c>
    </row>
    <row r="1416">
      <c r="A1416">
        <f>INDEX(resultados!$A$2:$ZZ$2290, 1410, MATCH($B$1, resultados!$A$1:$ZZ$1, 0))</f>
        <v/>
      </c>
      <c r="B1416">
        <f>INDEX(resultados!$A$2:$ZZ$2290, 1410, MATCH($B$2, resultados!$A$1:$ZZ$1, 0))</f>
        <v/>
      </c>
      <c r="C1416">
        <f>INDEX(resultados!$A$2:$ZZ$2290, 1410, MATCH($B$3, resultados!$A$1:$ZZ$1, 0))</f>
        <v/>
      </c>
    </row>
    <row r="1417">
      <c r="A1417">
        <f>INDEX(resultados!$A$2:$ZZ$2290, 1411, MATCH($B$1, resultados!$A$1:$ZZ$1, 0))</f>
        <v/>
      </c>
      <c r="B1417">
        <f>INDEX(resultados!$A$2:$ZZ$2290, 1411, MATCH($B$2, resultados!$A$1:$ZZ$1, 0))</f>
        <v/>
      </c>
      <c r="C1417">
        <f>INDEX(resultados!$A$2:$ZZ$2290, 1411, MATCH($B$3, resultados!$A$1:$ZZ$1, 0))</f>
        <v/>
      </c>
    </row>
    <row r="1418">
      <c r="A1418">
        <f>INDEX(resultados!$A$2:$ZZ$2290, 1412, MATCH($B$1, resultados!$A$1:$ZZ$1, 0))</f>
        <v/>
      </c>
      <c r="B1418">
        <f>INDEX(resultados!$A$2:$ZZ$2290, 1412, MATCH($B$2, resultados!$A$1:$ZZ$1, 0))</f>
        <v/>
      </c>
      <c r="C1418">
        <f>INDEX(resultados!$A$2:$ZZ$2290, 1412, MATCH($B$3, resultados!$A$1:$ZZ$1, 0))</f>
        <v/>
      </c>
    </row>
    <row r="1419">
      <c r="A1419">
        <f>INDEX(resultados!$A$2:$ZZ$2290, 1413, MATCH($B$1, resultados!$A$1:$ZZ$1, 0))</f>
        <v/>
      </c>
      <c r="B1419">
        <f>INDEX(resultados!$A$2:$ZZ$2290, 1413, MATCH($B$2, resultados!$A$1:$ZZ$1, 0))</f>
        <v/>
      </c>
      <c r="C1419">
        <f>INDEX(resultados!$A$2:$ZZ$2290, 1413, MATCH($B$3, resultados!$A$1:$ZZ$1, 0))</f>
        <v/>
      </c>
    </row>
    <row r="1420">
      <c r="A1420">
        <f>INDEX(resultados!$A$2:$ZZ$2290, 1414, MATCH($B$1, resultados!$A$1:$ZZ$1, 0))</f>
        <v/>
      </c>
      <c r="B1420">
        <f>INDEX(resultados!$A$2:$ZZ$2290, 1414, MATCH($B$2, resultados!$A$1:$ZZ$1, 0))</f>
        <v/>
      </c>
      <c r="C1420">
        <f>INDEX(resultados!$A$2:$ZZ$2290, 1414, MATCH($B$3, resultados!$A$1:$ZZ$1, 0))</f>
        <v/>
      </c>
    </row>
    <row r="1421">
      <c r="A1421">
        <f>INDEX(resultados!$A$2:$ZZ$2290, 1415, MATCH($B$1, resultados!$A$1:$ZZ$1, 0))</f>
        <v/>
      </c>
      <c r="B1421">
        <f>INDEX(resultados!$A$2:$ZZ$2290, 1415, MATCH($B$2, resultados!$A$1:$ZZ$1, 0))</f>
        <v/>
      </c>
      <c r="C1421">
        <f>INDEX(resultados!$A$2:$ZZ$2290, 1415, MATCH($B$3, resultados!$A$1:$ZZ$1, 0))</f>
        <v/>
      </c>
    </row>
    <row r="1422">
      <c r="A1422">
        <f>INDEX(resultados!$A$2:$ZZ$2290, 1416, MATCH($B$1, resultados!$A$1:$ZZ$1, 0))</f>
        <v/>
      </c>
      <c r="B1422">
        <f>INDEX(resultados!$A$2:$ZZ$2290, 1416, MATCH($B$2, resultados!$A$1:$ZZ$1, 0))</f>
        <v/>
      </c>
      <c r="C1422">
        <f>INDEX(resultados!$A$2:$ZZ$2290, 1416, MATCH($B$3, resultados!$A$1:$ZZ$1, 0))</f>
        <v/>
      </c>
    </row>
    <row r="1423">
      <c r="A1423">
        <f>INDEX(resultados!$A$2:$ZZ$2290, 1417, MATCH($B$1, resultados!$A$1:$ZZ$1, 0))</f>
        <v/>
      </c>
      <c r="B1423">
        <f>INDEX(resultados!$A$2:$ZZ$2290, 1417, MATCH($B$2, resultados!$A$1:$ZZ$1, 0))</f>
        <v/>
      </c>
      <c r="C1423">
        <f>INDEX(resultados!$A$2:$ZZ$2290, 1417, MATCH($B$3, resultados!$A$1:$ZZ$1, 0))</f>
        <v/>
      </c>
    </row>
    <row r="1424">
      <c r="A1424">
        <f>INDEX(resultados!$A$2:$ZZ$2290, 1418, MATCH($B$1, resultados!$A$1:$ZZ$1, 0))</f>
        <v/>
      </c>
      <c r="B1424">
        <f>INDEX(resultados!$A$2:$ZZ$2290, 1418, MATCH($B$2, resultados!$A$1:$ZZ$1, 0))</f>
        <v/>
      </c>
      <c r="C1424">
        <f>INDEX(resultados!$A$2:$ZZ$2290, 1418, MATCH($B$3, resultados!$A$1:$ZZ$1, 0))</f>
        <v/>
      </c>
    </row>
    <row r="1425">
      <c r="A1425">
        <f>INDEX(resultados!$A$2:$ZZ$2290, 1419, MATCH($B$1, resultados!$A$1:$ZZ$1, 0))</f>
        <v/>
      </c>
      <c r="B1425">
        <f>INDEX(resultados!$A$2:$ZZ$2290, 1419, MATCH($B$2, resultados!$A$1:$ZZ$1, 0))</f>
        <v/>
      </c>
      <c r="C1425">
        <f>INDEX(resultados!$A$2:$ZZ$2290, 1419, MATCH($B$3, resultados!$A$1:$ZZ$1, 0))</f>
        <v/>
      </c>
    </row>
    <row r="1426">
      <c r="A1426">
        <f>INDEX(resultados!$A$2:$ZZ$2290, 1420, MATCH($B$1, resultados!$A$1:$ZZ$1, 0))</f>
        <v/>
      </c>
      <c r="B1426">
        <f>INDEX(resultados!$A$2:$ZZ$2290, 1420, MATCH($B$2, resultados!$A$1:$ZZ$1, 0))</f>
        <v/>
      </c>
      <c r="C1426">
        <f>INDEX(resultados!$A$2:$ZZ$2290, 1420, MATCH($B$3, resultados!$A$1:$ZZ$1, 0))</f>
        <v/>
      </c>
    </row>
    <row r="1427">
      <c r="A1427">
        <f>INDEX(resultados!$A$2:$ZZ$2290, 1421, MATCH($B$1, resultados!$A$1:$ZZ$1, 0))</f>
        <v/>
      </c>
      <c r="B1427">
        <f>INDEX(resultados!$A$2:$ZZ$2290, 1421, MATCH($B$2, resultados!$A$1:$ZZ$1, 0))</f>
        <v/>
      </c>
      <c r="C1427">
        <f>INDEX(resultados!$A$2:$ZZ$2290, 1421, MATCH($B$3, resultados!$A$1:$ZZ$1, 0))</f>
        <v/>
      </c>
    </row>
    <row r="1428">
      <c r="A1428">
        <f>INDEX(resultados!$A$2:$ZZ$2290, 1422, MATCH($B$1, resultados!$A$1:$ZZ$1, 0))</f>
        <v/>
      </c>
      <c r="B1428">
        <f>INDEX(resultados!$A$2:$ZZ$2290, 1422, MATCH($B$2, resultados!$A$1:$ZZ$1, 0))</f>
        <v/>
      </c>
      <c r="C1428">
        <f>INDEX(resultados!$A$2:$ZZ$2290, 1422, MATCH($B$3, resultados!$A$1:$ZZ$1, 0))</f>
        <v/>
      </c>
    </row>
    <row r="1429">
      <c r="A1429">
        <f>INDEX(resultados!$A$2:$ZZ$2290, 1423, MATCH($B$1, resultados!$A$1:$ZZ$1, 0))</f>
        <v/>
      </c>
      <c r="B1429">
        <f>INDEX(resultados!$A$2:$ZZ$2290, 1423, MATCH($B$2, resultados!$A$1:$ZZ$1, 0))</f>
        <v/>
      </c>
      <c r="C1429">
        <f>INDEX(resultados!$A$2:$ZZ$2290, 1423, MATCH($B$3, resultados!$A$1:$ZZ$1, 0))</f>
        <v/>
      </c>
    </row>
    <row r="1430">
      <c r="A1430">
        <f>INDEX(resultados!$A$2:$ZZ$2290, 1424, MATCH($B$1, resultados!$A$1:$ZZ$1, 0))</f>
        <v/>
      </c>
      <c r="B1430">
        <f>INDEX(resultados!$A$2:$ZZ$2290, 1424, MATCH($B$2, resultados!$A$1:$ZZ$1, 0))</f>
        <v/>
      </c>
      <c r="C1430">
        <f>INDEX(resultados!$A$2:$ZZ$2290, 1424, MATCH($B$3, resultados!$A$1:$ZZ$1, 0))</f>
        <v/>
      </c>
    </row>
    <row r="1431">
      <c r="A1431">
        <f>INDEX(resultados!$A$2:$ZZ$2290, 1425, MATCH($B$1, resultados!$A$1:$ZZ$1, 0))</f>
        <v/>
      </c>
      <c r="B1431">
        <f>INDEX(resultados!$A$2:$ZZ$2290, 1425, MATCH($B$2, resultados!$A$1:$ZZ$1, 0))</f>
        <v/>
      </c>
      <c r="C1431">
        <f>INDEX(resultados!$A$2:$ZZ$2290, 1425, MATCH($B$3, resultados!$A$1:$ZZ$1, 0))</f>
        <v/>
      </c>
    </row>
    <row r="1432">
      <c r="A1432">
        <f>INDEX(resultados!$A$2:$ZZ$2290, 1426, MATCH($B$1, resultados!$A$1:$ZZ$1, 0))</f>
        <v/>
      </c>
      <c r="B1432">
        <f>INDEX(resultados!$A$2:$ZZ$2290, 1426, MATCH($B$2, resultados!$A$1:$ZZ$1, 0))</f>
        <v/>
      </c>
      <c r="C1432">
        <f>INDEX(resultados!$A$2:$ZZ$2290, 1426, MATCH($B$3, resultados!$A$1:$ZZ$1, 0))</f>
        <v/>
      </c>
    </row>
    <row r="1433">
      <c r="A1433">
        <f>INDEX(resultados!$A$2:$ZZ$2290, 1427, MATCH($B$1, resultados!$A$1:$ZZ$1, 0))</f>
        <v/>
      </c>
      <c r="B1433">
        <f>INDEX(resultados!$A$2:$ZZ$2290, 1427, MATCH($B$2, resultados!$A$1:$ZZ$1, 0))</f>
        <v/>
      </c>
      <c r="C1433">
        <f>INDEX(resultados!$A$2:$ZZ$2290, 1427, MATCH($B$3, resultados!$A$1:$ZZ$1, 0))</f>
        <v/>
      </c>
    </row>
    <row r="1434">
      <c r="A1434">
        <f>INDEX(resultados!$A$2:$ZZ$2290, 1428, MATCH($B$1, resultados!$A$1:$ZZ$1, 0))</f>
        <v/>
      </c>
      <c r="B1434">
        <f>INDEX(resultados!$A$2:$ZZ$2290, 1428, MATCH($B$2, resultados!$A$1:$ZZ$1, 0))</f>
        <v/>
      </c>
      <c r="C1434">
        <f>INDEX(resultados!$A$2:$ZZ$2290, 1428, MATCH($B$3, resultados!$A$1:$ZZ$1, 0))</f>
        <v/>
      </c>
    </row>
    <row r="1435">
      <c r="A1435">
        <f>INDEX(resultados!$A$2:$ZZ$2290, 1429, MATCH($B$1, resultados!$A$1:$ZZ$1, 0))</f>
        <v/>
      </c>
      <c r="B1435">
        <f>INDEX(resultados!$A$2:$ZZ$2290, 1429, MATCH($B$2, resultados!$A$1:$ZZ$1, 0))</f>
        <v/>
      </c>
      <c r="C1435">
        <f>INDEX(resultados!$A$2:$ZZ$2290, 1429, MATCH($B$3, resultados!$A$1:$ZZ$1, 0))</f>
        <v/>
      </c>
    </row>
    <row r="1436">
      <c r="A1436">
        <f>INDEX(resultados!$A$2:$ZZ$2290, 1430, MATCH($B$1, resultados!$A$1:$ZZ$1, 0))</f>
        <v/>
      </c>
      <c r="B1436">
        <f>INDEX(resultados!$A$2:$ZZ$2290, 1430, MATCH($B$2, resultados!$A$1:$ZZ$1, 0))</f>
        <v/>
      </c>
      <c r="C1436">
        <f>INDEX(resultados!$A$2:$ZZ$2290, 1430, MATCH($B$3, resultados!$A$1:$ZZ$1, 0))</f>
        <v/>
      </c>
    </row>
    <row r="1437">
      <c r="A1437">
        <f>INDEX(resultados!$A$2:$ZZ$2290, 1431, MATCH($B$1, resultados!$A$1:$ZZ$1, 0))</f>
        <v/>
      </c>
      <c r="B1437">
        <f>INDEX(resultados!$A$2:$ZZ$2290, 1431, MATCH($B$2, resultados!$A$1:$ZZ$1, 0))</f>
        <v/>
      </c>
      <c r="C1437">
        <f>INDEX(resultados!$A$2:$ZZ$2290, 1431, MATCH($B$3, resultados!$A$1:$ZZ$1, 0))</f>
        <v/>
      </c>
    </row>
    <row r="1438">
      <c r="A1438">
        <f>INDEX(resultados!$A$2:$ZZ$2290, 1432, MATCH($B$1, resultados!$A$1:$ZZ$1, 0))</f>
        <v/>
      </c>
      <c r="B1438">
        <f>INDEX(resultados!$A$2:$ZZ$2290, 1432, MATCH($B$2, resultados!$A$1:$ZZ$1, 0))</f>
        <v/>
      </c>
      <c r="C1438">
        <f>INDEX(resultados!$A$2:$ZZ$2290, 1432, MATCH($B$3, resultados!$A$1:$ZZ$1, 0))</f>
        <v/>
      </c>
    </row>
    <row r="1439">
      <c r="A1439">
        <f>INDEX(resultados!$A$2:$ZZ$2290, 1433, MATCH($B$1, resultados!$A$1:$ZZ$1, 0))</f>
        <v/>
      </c>
      <c r="B1439">
        <f>INDEX(resultados!$A$2:$ZZ$2290, 1433, MATCH($B$2, resultados!$A$1:$ZZ$1, 0))</f>
        <v/>
      </c>
      <c r="C1439">
        <f>INDEX(resultados!$A$2:$ZZ$2290, 1433, MATCH($B$3, resultados!$A$1:$ZZ$1, 0))</f>
        <v/>
      </c>
    </row>
    <row r="1440">
      <c r="A1440">
        <f>INDEX(resultados!$A$2:$ZZ$2290, 1434, MATCH($B$1, resultados!$A$1:$ZZ$1, 0))</f>
        <v/>
      </c>
      <c r="B1440">
        <f>INDEX(resultados!$A$2:$ZZ$2290, 1434, MATCH($B$2, resultados!$A$1:$ZZ$1, 0))</f>
        <v/>
      </c>
      <c r="C1440">
        <f>INDEX(resultados!$A$2:$ZZ$2290, 1434, MATCH($B$3, resultados!$A$1:$ZZ$1, 0))</f>
        <v/>
      </c>
    </row>
    <row r="1441">
      <c r="A1441">
        <f>INDEX(resultados!$A$2:$ZZ$2290, 1435, MATCH($B$1, resultados!$A$1:$ZZ$1, 0))</f>
        <v/>
      </c>
      <c r="B1441">
        <f>INDEX(resultados!$A$2:$ZZ$2290, 1435, MATCH($B$2, resultados!$A$1:$ZZ$1, 0))</f>
        <v/>
      </c>
      <c r="C1441">
        <f>INDEX(resultados!$A$2:$ZZ$2290, 1435, MATCH($B$3, resultados!$A$1:$ZZ$1, 0))</f>
        <v/>
      </c>
    </row>
    <row r="1442">
      <c r="A1442">
        <f>INDEX(resultados!$A$2:$ZZ$2290, 1436, MATCH($B$1, resultados!$A$1:$ZZ$1, 0))</f>
        <v/>
      </c>
      <c r="B1442">
        <f>INDEX(resultados!$A$2:$ZZ$2290, 1436, MATCH($B$2, resultados!$A$1:$ZZ$1, 0))</f>
        <v/>
      </c>
      <c r="C1442">
        <f>INDEX(resultados!$A$2:$ZZ$2290, 1436, MATCH($B$3, resultados!$A$1:$ZZ$1, 0))</f>
        <v/>
      </c>
    </row>
    <row r="1443">
      <c r="A1443">
        <f>INDEX(resultados!$A$2:$ZZ$2290, 1437, MATCH($B$1, resultados!$A$1:$ZZ$1, 0))</f>
        <v/>
      </c>
      <c r="B1443">
        <f>INDEX(resultados!$A$2:$ZZ$2290, 1437, MATCH($B$2, resultados!$A$1:$ZZ$1, 0))</f>
        <v/>
      </c>
      <c r="C1443">
        <f>INDEX(resultados!$A$2:$ZZ$2290, 1437, MATCH($B$3, resultados!$A$1:$ZZ$1, 0))</f>
        <v/>
      </c>
    </row>
    <row r="1444">
      <c r="A1444">
        <f>INDEX(resultados!$A$2:$ZZ$2290, 1438, MATCH($B$1, resultados!$A$1:$ZZ$1, 0))</f>
        <v/>
      </c>
      <c r="B1444">
        <f>INDEX(resultados!$A$2:$ZZ$2290, 1438, MATCH($B$2, resultados!$A$1:$ZZ$1, 0))</f>
        <v/>
      </c>
      <c r="C1444">
        <f>INDEX(resultados!$A$2:$ZZ$2290, 1438, MATCH($B$3, resultados!$A$1:$ZZ$1, 0))</f>
        <v/>
      </c>
    </row>
    <row r="1445">
      <c r="A1445">
        <f>INDEX(resultados!$A$2:$ZZ$2290, 1439, MATCH($B$1, resultados!$A$1:$ZZ$1, 0))</f>
        <v/>
      </c>
      <c r="B1445">
        <f>INDEX(resultados!$A$2:$ZZ$2290, 1439, MATCH($B$2, resultados!$A$1:$ZZ$1, 0))</f>
        <v/>
      </c>
      <c r="C1445">
        <f>INDEX(resultados!$A$2:$ZZ$2290, 1439, MATCH($B$3, resultados!$A$1:$ZZ$1, 0))</f>
        <v/>
      </c>
    </row>
    <row r="1446">
      <c r="A1446">
        <f>INDEX(resultados!$A$2:$ZZ$2290, 1440, MATCH($B$1, resultados!$A$1:$ZZ$1, 0))</f>
        <v/>
      </c>
      <c r="B1446">
        <f>INDEX(resultados!$A$2:$ZZ$2290, 1440, MATCH($B$2, resultados!$A$1:$ZZ$1, 0))</f>
        <v/>
      </c>
      <c r="C1446">
        <f>INDEX(resultados!$A$2:$ZZ$2290, 1440, MATCH($B$3, resultados!$A$1:$ZZ$1, 0))</f>
        <v/>
      </c>
    </row>
    <row r="1447">
      <c r="A1447">
        <f>INDEX(resultados!$A$2:$ZZ$2290, 1441, MATCH($B$1, resultados!$A$1:$ZZ$1, 0))</f>
        <v/>
      </c>
      <c r="B1447">
        <f>INDEX(resultados!$A$2:$ZZ$2290, 1441, MATCH($B$2, resultados!$A$1:$ZZ$1, 0))</f>
        <v/>
      </c>
      <c r="C1447">
        <f>INDEX(resultados!$A$2:$ZZ$2290, 1441, MATCH($B$3, resultados!$A$1:$ZZ$1, 0))</f>
        <v/>
      </c>
    </row>
    <row r="1448">
      <c r="A1448">
        <f>INDEX(resultados!$A$2:$ZZ$2290, 1442, MATCH($B$1, resultados!$A$1:$ZZ$1, 0))</f>
        <v/>
      </c>
      <c r="B1448">
        <f>INDEX(resultados!$A$2:$ZZ$2290, 1442, MATCH($B$2, resultados!$A$1:$ZZ$1, 0))</f>
        <v/>
      </c>
      <c r="C1448">
        <f>INDEX(resultados!$A$2:$ZZ$2290, 1442, MATCH($B$3, resultados!$A$1:$ZZ$1, 0))</f>
        <v/>
      </c>
    </row>
    <row r="1449">
      <c r="A1449">
        <f>INDEX(resultados!$A$2:$ZZ$2290, 1443, MATCH($B$1, resultados!$A$1:$ZZ$1, 0))</f>
        <v/>
      </c>
      <c r="B1449">
        <f>INDEX(resultados!$A$2:$ZZ$2290, 1443, MATCH($B$2, resultados!$A$1:$ZZ$1, 0))</f>
        <v/>
      </c>
      <c r="C1449">
        <f>INDEX(resultados!$A$2:$ZZ$2290, 1443, MATCH($B$3, resultados!$A$1:$ZZ$1, 0))</f>
        <v/>
      </c>
    </row>
    <row r="1450">
      <c r="A1450">
        <f>INDEX(resultados!$A$2:$ZZ$2290, 1444, MATCH($B$1, resultados!$A$1:$ZZ$1, 0))</f>
        <v/>
      </c>
      <c r="B1450">
        <f>INDEX(resultados!$A$2:$ZZ$2290, 1444, MATCH($B$2, resultados!$A$1:$ZZ$1, 0))</f>
        <v/>
      </c>
      <c r="C1450">
        <f>INDEX(resultados!$A$2:$ZZ$2290, 1444, MATCH($B$3, resultados!$A$1:$ZZ$1, 0))</f>
        <v/>
      </c>
    </row>
    <row r="1451">
      <c r="A1451">
        <f>INDEX(resultados!$A$2:$ZZ$2290, 1445, MATCH($B$1, resultados!$A$1:$ZZ$1, 0))</f>
        <v/>
      </c>
      <c r="B1451">
        <f>INDEX(resultados!$A$2:$ZZ$2290, 1445, MATCH($B$2, resultados!$A$1:$ZZ$1, 0))</f>
        <v/>
      </c>
      <c r="C1451">
        <f>INDEX(resultados!$A$2:$ZZ$2290, 1445, MATCH($B$3, resultados!$A$1:$ZZ$1, 0))</f>
        <v/>
      </c>
    </row>
    <row r="1452">
      <c r="A1452">
        <f>INDEX(resultados!$A$2:$ZZ$2290, 1446, MATCH($B$1, resultados!$A$1:$ZZ$1, 0))</f>
        <v/>
      </c>
      <c r="B1452">
        <f>INDEX(resultados!$A$2:$ZZ$2290, 1446, MATCH($B$2, resultados!$A$1:$ZZ$1, 0))</f>
        <v/>
      </c>
      <c r="C1452">
        <f>INDEX(resultados!$A$2:$ZZ$2290, 1446, MATCH($B$3, resultados!$A$1:$ZZ$1, 0))</f>
        <v/>
      </c>
    </row>
    <row r="1453">
      <c r="A1453">
        <f>INDEX(resultados!$A$2:$ZZ$2290, 1447, MATCH($B$1, resultados!$A$1:$ZZ$1, 0))</f>
        <v/>
      </c>
      <c r="B1453">
        <f>INDEX(resultados!$A$2:$ZZ$2290, 1447, MATCH($B$2, resultados!$A$1:$ZZ$1, 0))</f>
        <v/>
      </c>
      <c r="C1453">
        <f>INDEX(resultados!$A$2:$ZZ$2290, 1447, MATCH($B$3, resultados!$A$1:$ZZ$1, 0))</f>
        <v/>
      </c>
    </row>
    <row r="1454">
      <c r="A1454">
        <f>INDEX(resultados!$A$2:$ZZ$2290, 1448, MATCH($B$1, resultados!$A$1:$ZZ$1, 0))</f>
        <v/>
      </c>
      <c r="B1454">
        <f>INDEX(resultados!$A$2:$ZZ$2290, 1448, MATCH($B$2, resultados!$A$1:$ZZ$1, 0))</f>
        <v/>
      </c>
      <c r="C1454">
        <f>INDEX(resultados!$A$2:$ZZ$2290, 1448, MATCH($B$3, resultados!$A$1:$ZZ$1, 0))</f>
        <v/>
      </c>
    </row>
    <row r="1455">
      <c r="A1455">
        <f>INDEX(resultados!$A$2:$ZZ$2290, 1449, MATCH($B$1, resultados!$A$1:$ZZ$1, 0))</f>
        <v/>
      </c>
      <c r="B1455">
        <f>INDEX(resultados!$A$2:$ZZ$2290, 1449, MATCH($B$2, resultados!$A$1:$ZZ$1, 0))</f>
        <v/>
      </c>
      <c r="C1455">
        <f>INDEX(resultados!$A$2:$ZZ$2290, 1449, MATCH($B$3, resultados!$A$1:$ZZ$1, 0))</f>
        <v/>
      </c>
    </row>
    <row r="1456">
      <c r="A1456">
        <f>INDEX(resultados!$A$2:$ZZ$2290, 1450, MATCH($B$1, resultados!$A$1:$ZZ$1, 0))</f>
        <v/>
      </c>
      <c r="B1456">
        <f>INDEX(resultados!$A$2:$ZZ$2290, 1450, MATCH($B$2, resultados!$A$1:$ZZ$1, 0))</f>
        <v/>
      </c>
      <c r="C1456">
        <f>INDEX(resultados!$A$2:$ZZ$2290, 1450, MATCH($B$3, resultados!$A$1:$ZZ$1, 0))</f>
        <v/>
      </c>
    </row>
    <row r="1457">
      <c r="A1457">
        <f>INDEX(resultados!$A$2:$ZZ$2290, 1451, MATCH($B$1, resultados!$A$1:$ZZ$1, 0))</f>
        <v/>
      </c>
      <c r="B1457">
        <f>INDEX(resultados!$A$2:$ZZ$2290, 1451, MATCH($B$2, resultados!$A$1:$ZZ$1, 0))</f>
        <v/>
      </c>
      <c r="C1457">
        <f>INDEX(resultados!$A$2:$ZZ$2290, 1451, MATCH($B$3, resultados!$A$1:$ZZ$1, 0))</f>
        <v/>
      </c>
    </row>
    <row r="1458">
      <c r="A1458">
        <f>INDEX(resultados!$A$2:$ZZ$2290, 1452, MATCH($B$1, resultados!$A$1:$ZZ$1, 0))</f>
        <v/>
      </c>
      <c r="B1458">
        <f>INDEX(resultados!$A$2:$ZZ$2290, 1452, MATCH($B$2, resultados!$A$1:$ZZ$1, 0))</f>
        <v/>
      </c>
      <c r="C1458">
        <f>INDEX(resultados!$A$2:$ZZ$2290, 1452, MATCH($B$3, resultados!$A$1:$ZZ$1, 0))</f>
        <v/>
      </c>
    </row>
    <row r="1459">
      <c r="A1459">
        <f>INDEX(resultados!$A$2:$ZZ$2290, 1453, MATCH($B$1, resultados!$A$1:$ZZ$1, 0))</f>
        <v/>
      </c>
      <c r="B1459">
        <f>INDEX(resultados!$A$2:$ZZ$2290, 1453, MATCH($B$2, resultados!$A$1:$ZZ$1, 0))</f>
        <v/>
      </c>
      <c r="C1459">
        <f>INDEX(resultados!$A$2:$ZZ$2290, 1453, MATCH($B$3, resultados!$A$1:$ZZ$1, 0))</f>
        <v/>
      </c>
    </row>
    <row r="1460">
      <c r="A1460">
        <f>INDEX(resultados!$A$2:$ZZ$2290, 1454, MATCH($B$1, resultados!$A$1:$ZZ$1, 0))</f>
        <v/>
      </c>
      <c r="B1460">
        <f>INDEX(resultados!$A$2:$ZZ$2290, 1454, MATCH($B$2, resultados!$A$1:$ZZ$1, 0))</f>
        <v/>
      </c>
      <c r="C1460">
        <f>INDEX(resultados!$A$2:$ZZ$2290, 1454, MATCH($B$3, resultados!$A$1:$ZZ$1, 0))</f>
        <v/>
      </c>
    </row>
    <row r="1461">
      <c r="A1461">
        <f>INDEX(resultados!$A$2:$ZZ$2290, 1455, MATCH($B$1, resultados!$A$1:$ZZ$1, 0))</f>
        <v/>
      </c>
      <c r="B1461">
        <f>INDEX(resultados!$A$2:$ZZ$2290, 1455, MATCH($B$2, resultados!$A$1:$ZZ$1, 0))</f>
        <v/>
      </c>
      <c r="C1461">
        <f>INDEX(resultados!$A$2:$ZZ$2290, 1455, MATCH($B$3, resultados!$A$1:$ZZ$1, 0))</f>
        <v/>
      </c>
    </row>
    <row r="1462">
      <c r="A1462">
        <f>INDEX(resultados!$A$2:$ZZ$2290, 1456, MATCH($B$1, resultados!$A$1:$ZZ$1, 0))</f>
        <v/>
      </c>
      <c r="B1462">
        <f>INDEX(resultados!$A$2:$ZZ$2290, 1456, MATCH($B$2, resultados!$A$1:$ZZ$1, 0))</f>
        <v/>
      </c>
      <c r="C1462">
        <f>INDEX(resultados!$A$2:$ZZ$2290, 1456, MATCH($B$3, resultados!$A$1:$ZZ$1, 0))</f>
        <v/>
      </c>
    </row>
    <row r="1463">
      <c r="A1463">
        <f>INDEX(resultados!$A$2:$ZZ$2290, 1457, MATCH($B$1, resultados!$A$1:$ZZ$1, 0))</f>
        <v/>
      </c>
      <c r="B1463">
        <f>INDEX(resultados!$A$2:$ZZ$2290, 1457, MATCH($B$2, resultados!$A$1:$ZZ$1, 0))</f>
        <v/>
      </c>
      <c r="C1463">
        <f>INDEX(resultados!$A$2:$ZZ$2290, 1457, MATCH($B$3, resultados!$A$1:$ZZ$1, 0))</f>
        <v/>
      </c>
    </row>
    <row r="1464">
      <c r="A1464">
        <f>INDEX(resultados!$A$2:$ZZ$2290, 1458, MATCH($B$1, resultados!$A$1:$ZZ$1, 0))</f>
        <v/>
      </c>
      <c r="B1464">
        <f>INDEX(resultados!$A$2:$ZZ$2290, 1458, MATCH($B$2, resultados!$A$1:$ZZ$1, 0))</f>
        <v/>
      </c>
      <c r="C1464">
        <f>INDEX(resultados!$A$2:$ZZ$2290, 1458, MATCH($B$3, resultados!$A$1:$ZZ$1, 0))</f>
        <v/>
      </c>
    </row>
    <row r="1465">
      <c r="A1465">
        <f>INDEX(resultados!$A$2:$ZZ$2290, 1459, MATCH($B$1, resultados!$A$1:$ZZ$1, 0))</f>
        <v/>
      </c>
      <c r="B1465">
        <f>INDEX(resultados!$A$2:$ZZ$2290, 1459, MATCH($B$2, resultados!$A$1:$ZZ$1, 0))</f>
        <v/>
      </c>
      <c r="C1465">
        <f>INDEX(resultados!$A$2:$ZZ$2290, 1459, MATCH($B$3, resultados!$A$1:$ZZ$1, 0))</f>
        <v/>
      </c>
    </row>
    <row r="1466">
      <c r="A1466">
        <f>INDEX(resultados!$A$2:$ZZ$2290, 1460, MATCH($B$1, resultados!$A$1:$ZZ$1, 0))</f>
        <v/>
      </c>
      <c r="B1466">
        <f>INDEX(resultados!$A$2:$ZZ$2290, 1460, MATCH($B$2, resultados!$A$1:$ZZ$1, 0))</f>
        <v/>
      </c>
      <c r="C1466">
        <f>INDEX(resultados!$A$2:$ZZ$2290, 1460, MATCH($B$3, resultados!$A$1:$ZZ$1, 0))</f>
        <v/>
      </c>
    </row>
    <row r="1467">
      <c r="A1467">
        <f>INDEX(resultados!$A$2:$ZZ$2290, 1461, MATCH($B$1, resultados!$A$1:$ZZ$1, 0))</f>
        <v/>
      </c>
      <c r="B1467">
        <f>INDEX(resultados!$A$2:$ZZ$2290, 1461, MATCH($B$2, resultados!$A$1:$ZZ$1, 0))</f>
        <v/>
      </c>
      <c r="C1467">
        <f>INDEX(resultados!$A$2:$ZZ$2290, 1461, MATCH($B$3, resultados!$A$1:$ZZ$1, 0))</f>
        <v/>
      </c>
    </row>
    <row r="1468">
      <c r="A1468">
        <f>INDEX(resultados!$A$2:$ZZ$2290, 1462, MATCH($B$1, resultados!$A$1:$ZZ$1, 0))</f>
        <v/>
      </c>
      <c r="B1468">
        <f>INDEX(resultados!$A$2:$ZZ$2290, 1462, MATCH($B$2, resultados!$A$1:$ZZ$1, 0))</f>
        <v/>
      </c>
      <c r="C1468">
        <f>INDEX(resultados!$A$2:$ZZ$2290, 1462, MATCH($B$3, resultados!$A$1:$ZZ$1, 0))</f>
        <v/>
      </c>
    </row>
    <row r="1469">
      <c r="A1469">
        <f>INDEX(resultados!$A$2:$ZZ$2290, 1463, MATCH($B$1, resultados!$A$1:$ZZ$1, 0))</f>
        <v/>
      </c>
      <c r="B1469">
        <f>INDEX(resultados!$A$2:$ZZ$2290, 1463, MATCH($B$2, resultados!$A$1:$ZZ$1, 0))</f>
        <v/>
      </c>
      <c r="C1469">
        <f>INDEX(resultados!$A$2:$ZZ$2290, 1463, MATCH($B$3, resultados!$A$1:$ZZ$1, 0))</f>
        <v/>
      </c>
    </row>
    <row r="1470">
      <c r="A1470">
        <f>INDEX(resultados!$A$2:$ZZ$2290, 1464, MATCH($B$1, resultados!$A$1:$ZZ$1, 0))</f>
        <v/>
      </c>
      <c r="B1470">
        <f>INDEX(resultados!$A$2:$ZZ$2290, 1464, MATCH($B$2, resultados!$A$1:$ZZ$1, 0))</f>
        <v/>
      </c>
      <c r="C1470">
        <f>INDEX(resultados!$A$2:$ZZ$2290, 1464, MATCH($B$3, resultados!$A$1:$ZZ$1, 0))</f>
        <v/>
      </c>
    </row>
    <row r="1471">
      <c r="A1471">
        <f>INDEX(resultados!$A$2:$ZZ$2290, 1465, MATCH($B$1, resultados!$A$1:$ZZ$1, 0))</f>
        <v/>
      </c>
      <c r="B1471">
        <f>INDEX(resultados!$A$2:$ZZ$2290, 1465, MATCH($B$2, resultados!$A$1:$ZZ$1, 0))</f>
        <v/>
      </c>
      <c r="C1471">
        <f>INDEX(resultados!$A$2:$ZZ$2290, 1465, MATCH($B$3, resultados!$A$1:$ZZ$1, 0))</f>
        <v/>
      </c>
    </row>
    <row r="1472">
      <c r="A1472">
        <f>INDEX(resultados!$A$2:$ZZ$2290, 1466, MATCH($B$1, resultados!$A$1:$ZZ$1, 0))</f>
        <v/>
      </c>
      <c r="B1472">
        <f>INDEX(resultados!$A$2:$ZZ$2290, 1466, MATCH($B$2, resultados!$A$1:$ZZ$1, 0))</f>
        <v/>
      </c>
      <c r="C1472">
        <f>INDEX(resultados!$A$2:$ZZ$2290, 1466, MATCH($B$3, resultados!$A$1:$ZZ$1, 0))</f>
        <v/>
      </c>
    </row>
    <row r="1473">
      <c r="A1473">
        <f>INDEX(resultados!$A$2:$ZZ$2290, 1467, MATCH($B$1, resultados!$A$1:$ZZ$1, 0))</f>
        <v/>
      </c>
      <c r="B1473">
        <f>INDEX(resultados!$A$2:$ZZ$2290, 1467, MATCH($B$2, resultados!$A$1:$ZZ$1, 0))</f>
        <v/>
      </c>
      <c r="C1473">
        <f>INDEX(resultados!$A$2:$ZZ$2290, 1467, MATCH($B$3, resultados!$A$1:$ZZ$1, 0))</f>
        <v/>
      </c>
    </row>
    <row r="1474">
      <c r="A1474">
        <f>INDEX(resultados!$A$2:$ZZ$2290, 1468, MATCH($B$1, resultados!$A$1:$ZZ$1, 0))</f>
        <v/>
      </c>
      <c r="B1474">
        <f>INDEX(resultados!$A$2:$ZZ$2290, 1468, MATCH($B$2, resultados!$A$1:$ZZ$1, 0))</f>
        <v/>
      </c>
      <c r="C1474">
        <f>INDEX(resultados!$A$2:$ZZ$2290, 1468, MATCH($B$3, resultados!$A$1:$ZZ$1, 0))</f>
        <v/>
      </c>
    </row>
    <row r="1475">
      <c r="A1475">
        <f>INDEX(resultados!$A$2:$ZZ$2290, 1469, MATCH($B$1, resultados!$A$1:$ZZ$1, 0))</f>
        <v/>
      </c>
      <c r="B1475">
        <f>INDEX(resultados!$A$2:$ZZ$2290, 1469, MATCH($B$2, resultados!$A$1:$ZZ$1, 0))</f>
        <v/>
      </c>
      <c r="C1475">
        <f>INDEX(resultados!$A$2:$ZZ$2290, 1469, MATCH($B$3, resultados!$A$1:$ZZ$1, 0))</f>
        <v/>
      </c>
    </row>
    <row r="1476">
      <c r="A1476">
        <f>INDEX(resultados!$A$2:$ZZ$2290, 1470, MATCH($B$1, resultados!$A$1:$ZZ$1, 0))</f>
        <v/>
      </c>
      <c r="B1476">
        <f>INDEX(resultados!$A$2:$ZZ$2290, 1470, MATCH($B$2, resultados!$A$1:$ZZ$1, 0))</f>
        <v/>
      </c>
      <c r="C1476">
        <f>INDEX(resultados!$A$2:$ZZ$2290, 1470, MATCH($B$3, resultados!$A$1:$ZZ$1, 0))</f>
        <v/>
      </c>
    </row>
    <row r="1477">
      <c r="A1477">
        <f>INDEX(resultados!$A$2:$ZZ$2290, 1471, MATCH($B$1, resultados!$A$1:$ZZ$1, 0))</f>
        <v/>
      </c>
      <c r="B1477">
        <f>INDEX(resultados!$A$2:$ZZ$2290, 1471, MATCH($B$2, resultados!$A$1:$ZZ$1, 0))</f>
        <v/>
      </c>
      <c r="C1477">
        <f>INDEX(resultados!$A$2:$ZZ$2290, 1471, MATCH($B$3, resultados!$A$1:$ZZ$1, 0))</f>
        <v/>
      </c>
    </row>
    <row r="1478">
      <c r="A1478">
        <f>INDEX(resultados!$A$2:$ZZ$2290, 1472, MATCH($B$1, resultados!$A$1:$ZZ$1, 0))</f>
        <v/>
      </c>
      <c r="B1478">
        <f>INDEX(resultados!$A$2:$ZZ$2290, 1472, MATCH($B$2, resultados!$A$1:$ZZ$1, 0))</f>
        <v/>
      </c>
      <c r="C1478">
        <f>INDEX(resultados!$A$2:$ZZ$2290, 1472, MATCH($B$3, resultados!$A$1:$ZZ$1, 0))</f>
        <v/>
      </c>
    </row>
    <row r="1479">
      <c r="A1479">
        <f>INDEX(resultados!$A$2:$ZZ$2290, 1473, MATCH($B$1, resultados!$A$1:$ZZ$1, 0))</f>
        <v/>
      </c>
      <c r="B1479">
        <f>INDEX(resultados!$A$2:$ZZ$2290, 1473, MATCH($B$2, resultados!$A$1:$ZZ$1, 0))</f>
        <v/>
      </c>
      <c r="C1479">
        <f>INDEX(resultados!$A$2:$ZZ$2290, 1473, MATCH($B$3, resultados!$A$1:$ZZ$1, 0))</f>
        <v/>
      </c>
    </row>
    <row r="1480">
      <c r="A1480">
        <f>INDEX(resultados!$A$2:$ZZ$2290, 1474, MATCH($B$1, resultados!$A$1:$ZZ$1, 0))</f>
        <v/>
      </c>
      <c r="B1480">
        <f>INDEX(resultados!$A$2:$ZZ$2290, 1474, MATCH($B$2, resultados!$A$1:$ZZ$1, 0))</f>
        <v/>
      </c>
      <c r="C1480">
        <f>INDEX(resultados!$A$2:$ZZ$2290, 1474, MATCH($B$3, resultados!$A$1:$ZZ$1, 0))</f>
        <v/>
      </c>
    </row>
    <row r="1481">
      <c r="A1481">
        <f>INDEX(resultados!$A$2:$ZZ$2290, 1475, MATCH($B$1, resultados!$A$1:$ZZ$1, 0))</f>
        <v/>
      </c>
      <c r="B1481">
        <f>INDEX(resultados!$A$2:$ZZ$2290, 1475, MATCH($B$2, resultados!$A$1:$ZZ$1, 0))</f>
        <v/>
      </c>
      <c r="C1481">
        <f>INDEX(resultados!$A$2:$ZZ$2290, 1475, MATCH($B$3, resultados!$A$1:$ZZ$1, 0))</f>
        <v/>
      </c>
    </row>
    <row r="1482">
      <c r="A1482">
        <f>INDEX(resultados!$A$2:$ZZ$2290, 1476, MATCH($B$1, resultados!$A$1:$ZZ$1, 0))</f>
        <v/>
      </c>
      <c r="B1482">
        <f>INDEX(resultados!$A$2:$ZZ$2290, 1476, MATCH($B$2, resultados!$A$1:$ZZ$1, 0))</f>
        <v/>
      </c>
      <c r="C1482">
        <f>INDEX(resultados!$A$2:$ZZ$2290, 1476, MATCH($B$3, resultados!$A$1:$ZZ$1, 0))</f>
        <v/>
      </c>
    </row>
    <row r="1483">
      <c r="A1483">
        <f>INDEX(resultados!$A$2:$ZZ$2290, 1477, MATCH($B$1, resultados!$A$1:$ZZ$1, 0))</f>
        <v/>
      </c>
      <c r="B1483">
        <f>INDEX(resultados!$A$2:$ZZ$2290, 1477, MATCH($B$2, resultados!$A$1:$ZZ$1, 0))</f>
        <v/>
      </c>
      <c r="C1483">
        <f>INDEX(resultados!$A$2:$ZZ$2290, 1477, MATCH($B$3, resultados!$A$1:$ZZ$1, 0))</f>
        <v/>
      </c>
    </row>
    <row r="1484">
      <c r="A1484">
        <f>INDEX(resultados!$A$2:$ZZ$2290, 1478, MATCH($B$1, resultados!$A$1:$ZZ$1, 0))</f>
        <v/>
      </c>
      <c r="B1484">
        <f>INDEX(resultados!$A$2:$ZZ$2290, 1478, MATCH($B$2, resultados!$A$1:$ZZ$1, 0))</f>
        <v/>
      </c>
      <c r="C1484">
        <f>INDEX(resultados!$A$2:$ZZ$2290, 1478, MATCH($B$3, resultados!$A$1:$ZZ$1, 0))</f>
        <v/>
      </c>
    </row>
    <row r="1485">
      <c r="A1485">
        <f>INDEX(resultados!$A$2:$ZZ$2290, 1479, MATCH($B$1, resultados!$A$1:$ZZ$1, 0))</f>
        <v/>
      </c>
      <c r="B1485">
        <f>INDEX(resultados!$A$2:$ZZ$2290, 1479, MATCH($B$2, resultados!$A$1:$ZZ$1, 0))</f>
        <v/>
      </c>
      <c r="C1485">
        <f>INDEX(resultados!$A$2:$ZZ$2290, 1479, MATCH($B$3, resultados!$A$1:$ZZ$1, 0))</f>
        <v/>
      </c>
    </row>
    <row r="1486">
      <c r="A1486">
        <f>INDEX(resultados!$A$2:$ZZ$2290, 1480, MATCH($B$1, resultados!$A$1:$ZZ$1, 0))</f>
        <v/>
      </c>
      <c r="B1486">
        <f>INDEX(resultados!$A$2:$ZZ$2290, 1480, MATCH($B$2, resultados!$A$1:$ZZ$1, 0))</f>
        <v/>
      </c>
      <c r="C1486">
        <f>INDEX(resultados!$A$2:$ZZ$2290, 1480, MATCH($B$3, resultados!$A$1:$ZZ$1, 0))</f>
        <v/>
      </c>
    </row>
    <row r="1487">
      <c r="A1487">
        <f>INDEX(resultados!$A$2:$ZZ$2290, 1481, MATCH($B$1, resultados!$A$1:$ZZ$1, 0))</f>
        <v/>
      </c>
      <c r="B1487">
        <f>INDEX(resultados!$A$2:$ZZ$2290, 1481, MATCH($B$2, resultados!$A$1:$ZZ$1, 0))</f>
        <v/>
      </c>
      <c r="C1487">
        <f>INDEX(resultados!$A$2:$ZZ$2290, 1481, MATCH($B$3, resultados!$A$1:$ZZ$1, 0))</f>
        <v/>
      </c>
    </row>
    <row r="1488">
      <c r="A1488">
        <f>INDEX(resultados!$A$2:$ZZ$2290, 1482, MATCH($B$1, resultados!$A$1:$ZZ$1, 0))</f>
        <v/>
      </c>
      <c r="B1488">
        <f>INDEX(resultados!$A$2:$ZZ$2290, 1482, MATCH($B$2, resultados!$A$1:$ZZ$1, 0))</f>
        <v/>
      </c>
      <c r="C1488">
        <f>INDEX(resultados!$A$2:$ZZ$2290, 1482, MATCH($B$3, resultados!$A$1:$ZZ$1, 0))</f>
        <v/>
      </c>
    </row>
    <row r="1489">
      <c r="A1489">
        <f>INDEX(resultados!$A$2:$ZZ$2290, 1483, MATCH($B$1, resultados!$A$1:$ZZ$1, 0))</f>
        <v/>
      </c>
      <c r="B1489">
        <f>INDEX(resultados!$A$2:$ZZ$2290, 1483, MATCH($B$2, resultados!$A$1:$ZZ$1, 0))</f>
        <v/>
      </c>
      <c r="C1489">
        <f>INDEX(resultados!$A$2:$ZZ$2290, 1483, MATCH($B$3, resultados!$A$1:$ZZ$1, 0))</f>
        <v/>
      </c>
    </row>
    <row r="1490">
      <c r="A1490">
        <f>INDEX(resultados!$A$2:$ZZ$2290, 1484, MATCH($B$1, resultados!$A$1:$ZZ$1, 0))</f>
        <v/>
      </c>
      <c r="B1490">
        <f>INDEX(resultados!$A$2:$ZZ$2290, 1484, MATCH($B$2, resultados!$A$1:$ZZ$1, 0))</f>
        <v/>
      </c>
      <c r="C1490">
        <f>INDEX(resultados!$A$2:$ZZ$2290, 1484, MATCH($B$3, resultados!$A$1:$ZZ$1, 0))</f>
        <v/>
      </c>
    </row>
    <row r="1491">
      <c r="A1491">
        <f>INDEX(resultados!$A$2:$ZZ$2290, 1485, MATCH($B$1, resultados!$A$1:$ZZ$1, 0))</f>
        <v/>
      </c>
      <c r="B1491">
        <f>INDEX(resultados!$A$2:$ZZ$2290, 1485, MATCH($B$2, resultados!$A$1:$ZZ$1, 0))</f>
        <v/>
      </c>
      <c r="C1491">
        <f>INDEX(resultados!$A$2:$ZZ$2290, 1485, MATCH($B$3, resultados!$A$1:$ZZ$1, 0))</f>
        <v/>
      </c>
    </row>
    <row r="1492">
      <c r="A1492">
        <f>INDEX(resultados!$A$2:$ZZ$2290, 1486, MATCH($B$1, resultados!$A$1:$ZZ$1, 0))</f>
        <v/>
      </c>
      <c r="B1492">
        <f>INDEX(resultados!$A$2:$ZZ$2290, 1486, MATCH($B$2, resultados!$A$1:$ZZ$1, 0))</f>
        <v/>
      </c>
      <c r="C1492">
        <f>INDEX(resultados!$A$2:$ZZ$2290, 1486, MATCH($B$3, resultados!$A$1:$ZZ$1, 0))</f>
        <v/>
      </c>
    </row>
    <row r="1493">
      <c r="A1493">
        <f>INDEX(resultados!$A$2:$ZZ$2290, 1487, MATCH($B$1, resultados!$A$1:$ZZ$1, 0))</f>
        <v/>
      </c>
      <c r="B1493">
        <f>INDEX(resultados!$A$2:$ZZ$2290, 1487, MATCH($B$2, resultados!$A$1:$ZZ$1, 0))</f>
        <v/>
      </c>
      <c r="C1493">
        <f>INDEX(resultados!$A$2:$ZZ$2290, 1487, MATCH($B$3, resultados!$A$1:$ZZ$1, 0))</f>
        <v/>
      </c>
    </row>
    <row r="1494">
      <c r="A1494">
        <f>INDEX(resultados!$A$2:$ZZ$2290, 1488, MATCH($B$1, resultados!$A$1:$ZZ$1, 0))</f>
        <v/>
      </c>
      <c r="B1494">
        <f>INDEX(resultados!$A$2:$ZZ$2290, 1488, MATCH($B$2, resultados!$A$1:$ZZ$1, 0))</f>
        <v/>
      </c>
      <c r="C1494">
        <f>INDEX(resultados!$A$2:$ZZ$2290, 1488, MATCH($B$3, resultados!$A$1:$ZZ$1, 0))</f>
        <v/>
      </c>
    </row>
    <row r="1495">
      <c r="A1495">
        <f>INDEX(resultados!$A$2:$ZZ$2290, 1489, MATCH($B$1, resultados!$A$1:$ZZ$1, 0))</f>
        <v/>
      </c>
      <c r="B1495">
        <f>INDEX(resultados!$A$2:$ZZ$2290, 1489, MATCH($B$2, resultados!$A$1:$ZZ$1, 0))</f>
        <v/>
      </c>
      <c r="C1495">
        <f>INDEX(resultados!$A$2:$ZZ$2290, 1489, MATCH($B$3, resultados!$A$1:$ZZ$1, 0))</f>
        <v/>
      </c>
    </row>
    <row r="1496">
      <c r="A1496">
        <f>INDEX(resultados!$A$2:$ZZ$2290, 1490, MATCH($B$1, resultados!$A$1:$ZZ$1, 0))</f>
        <v/>
      </c>
      <c r="B1496">
        <f>INDEX(resultados!$A$2:$ZZ$2290, 1490, MATCH($B$2, resultados!$A$1:$ZZ$1, 0))</f>
        <v/>
      </c>
      <c r="C1496">
        <f>INDEX(resultados!$A$2:$ZZ$2290, 1490, MATCH($B$3, resultados!$A$1:$ZZ$1, 0))</f>
        <v/>
      </c>
    </row>
    <row r="1497">
      <c r="A1497">
        <f>INDEX(resultados!$A$2:$ZZ$2290, 1491, MATCH($B$1, resultados!$A$1:$ZZ$1, 0))</f>
        <v/>
      </c>
      <c r="B1497">
        <f>INDEX(resultados!$A$2:$ZZ$2290, 1491, MATCH($B$2, resultados!$A$1:$ZZ$1, 0))</f>
        <v/>
      </c>
      <c r="C1497">
        <f>INDEX(resultados!$A$2:$ZZ$2290, 1491, MATCH($B$3, resultados!$A$1:$ZZ$1, 0))</f>
        <v/>
      </c>
    </row>
    <row r="1498">
      <c r="A1498">
        <f>INDEX(resultados!$A$2:$ZZ$2290, 1492, MATCH($B$1, resultados!$A$1:$ZZ$1, 0))</f>
        <v/>
      </c>
      <c r="B1498">
        <f>INDEX(resultados!$A$2:$ZZ$2290, 1492, MATCH($B$2, resultados!$A$1:$ZZ$1, 0))</f>
        <v/>
      </c>
      <c r="C1498">
        <f>INDEX(resultados!$A$2:$ZZ$2290, 1492, MATCH($B$3, resultados!$A$1:$ZZ$1, 0))</f>
        <v/>
      </c>
    </row>
    <row r="1499">
      <c r="A1499">
        <f>INDEX(resultados!$A$2:$ZZ$2290, 1493, MATCH($B$1, resultados!$A$1:$ZZ$1, 0))</f>
        <v/>
      </c>
      <c r="B1499">
        <f>INDEX(resultados!$A$2:$ZZ$2290, 1493, MATCH($B$2, resultados!$A$1:$ZZ$1, 0))</f>
        <v/>
      </c>
      <c r="C1499">
        <f>INDEX(resultados!$A$2:$ZZ$2290, 1493, MATCH($B$3, resultados!$A$1:$ZZ$1, 0))</f>
        <v/>
      </c>
    </row>
    <row r="1500">
      <c r="A1500">
        <f>INDEX(resultados!$A$2:$ZZ$2290, 1494, MATCH($B$1, resultados!$A$1:$ZZ$1, 0))</f>
        <v/>
      </c>
      <c r="B1500">
        <f>INDEX(resultados!$A$2:$ZZ$2290, 1494, MATCH($B$2, resultados!$A$1:$ZZ$1, 0))</f>
        <v/>
      </c>
      <c r="C1500">
        <f>INDEX(resultados!$A$2:$ZZ$2290, 1494, MATCH($B$3, resultados!$A$1:$ZZ$1, 0))</f>
        <v/>
      </c>
    </row>
    <row r="1501">
      <c r="A1501">
        <f>INDEX(resultados!$A$2:$ZZ$2290, 1495, MATCH($B$1, resultados!$A$1:$ZZ$1, 0))</f>
        <v/>
      </c>
      <c r="B1501">
        <f>INDEX(resultados!$A$2:$ZZ$2290, 1495, MATCH($B$2, resultados!$A$1:$ZZ$1, 0))</f>
        <v/>
      </c>
      <c r="C1501">
        <f>INDEX(resultados!$A$2:$ZZ$2290, 1495, MATCH($B$3, resultados!$A$1:$ZZ$1, 0))</f>
        <v/>
      </c>
    </row>
    <row r="1502">
      <c r="A1502">
        <f>INDEX(resultados!$A$2:$ZZ$2290, 1496, MATCH($B$1, resultados!$A$1:$ZZ$1, 0))</f>
        <v/>
      </c>
      <c r="B1502">
        <f>INDEX(resultados!$A$2:$ZZ$2290, 1496, MATCH($B$2, resultados!$A$1:$ZZ$1, 0))</f>
        <v/>
      </c>
      <c r="C1502">
        <f>INDEX(resultados!$A$2:$ZZ$2290, 1496, MATCH($B$3, resultados!$A$1:$ZZ$1, 0))</f>
        <v/>
      </c>
    </row>
    <row r="1503">
      <c r="A1503">
        <f>INDEX(resultados!$A$2:$ZZ$2290, 1497, MATCH($B$1, resultados!$A$1:$ZZ$1, 0))</f>
        <v/>
      </c>
      <c r="B1503">
        <f>INDEX(resultados!$A$2:$ZZ$2290, 1497, MATCH($B$2, resultados!$A$1:$ZZ$1, 0))</f>
        <v/>
      </c>
      <c r="C1503">
        <f>INDEX(resultados!$A$2:$ZZ$2290, 1497, MATCH($B$3, resultados!$A$1:$ZZ$1, 0))</f>
        <v/>
      </c>
    </row>
    <row r="1504">
      <c r="A1504">
        <f>INDEX(resultados!$A$2:$ZZ$2290, 1498, MATCH($B$1, resultados!$A$1:$ZZ$1, 0))</f>
        <v/>
      </c>
      <c r="B1504">
        <f>INDEX(resultados!$A$2:$ZZ$2290, 1498, MATCH($B$2, resultados!$A$1:$ZZ$1, 0))</f>
        <v/>
      </c>
      <c r="C1504">
        <f>INDEX(resultados!$A$2:$ZZ$2290, 1498, MATCH($B$3, resultados!$A$1:$ZZ$1, 0))</f>
        <v/>
      </c>
    </row>
    <row r="1505">
      <c r="A1505">
        <f>INDEX(resultados!$A$2:$ZZ$2290, 1499, MATCH($B$1, resultados!$A$1:$ZZ$1, 0))</f>
        <v/>
      </c>
      <c r="B1505">
        <f>INDEX(resultados!$A$2:$ZZ$2290, 1499, MATCH($B$2, resultados!$A$1:$ZZ$1, 0))</f>
        <v/>
      </c>
      <c r="C1505">
        <f>INDEX(resultados!$A$2:$ZZ$2290, 1499, MATCH($B$3, resultados!$A$1:$ZZ$1, 0))</f>
        <v/>
      </c>
    </row>
    <row r="1506">
      <c r="A1506">
        <f>INDEX(resultados!$A$2:$ZZ$2290, 1500, MATCH($B$1, resultados!$A$1:$ZZ$1, 0))</f>
        <v/>
      </c>
      <c r="B1506">
        <f>INDEX(resultados!$A$2:$ZZ$2290, 1500, MATCH($B$2, resultados!$A$1:$ZZ$1, 0))</f>
        <v/>
      </c>
      <c r="C1506">
        <f>INDEX(resultados!$A$2:$ZZ$2290, 1500, MATCH($B$3, resultados!$A$1:$ZZ$1, 0))</f>
        <v/>
      </c>
    </row>
    <row r="1507">
      <c r="A1507">
        <f>INDEX(resultados!$A$2:$ZZ$2290, 1501, MATCH($B$1, resultados!$A$1:$ZZ$1, 0))</f>
        <v/>
      </c>
      <c r="B1507">
        <f>INDEX(resultados!$A$2:$ZZ$2290, 1501, MATCH($B$2, resultados!$A$1:$ZZ$1, 0))</f>
        <v/>
      </c>
      <c r="C1507">
        <f>INDEX(resultados!$A$2:$ZZ$2290, 1501, MATCH($B$3, resultados!$A$1:$ZZ$1, 0))</f>
        <v/>
      </c>
    </row>
    <row r="1508">
      <c r="A1508">
        <f>INDEX(resultados!$A$2:$ZZ$2290, 1502, MATCH($B$1, resultados!$A$1:$ZZ$1, 0))</f>
        <v/>
      </c>
      <c r="B1508">
        <f>INDEX(resultados!$A$2:$ZZ$2290, 1502, MATCH($B$2, resultados!$A$1:$ZZ$1, 0))</f>
        <v/>
      </c>
      <c r="C1508">
        <f>INDEX(resultados!$A$2:$ZZ$2290, 1502, MATCH($B$3, resultados!$A$1:$ZZ$1, 0))</f>
        <v/>
      </c>
    </row>
    <row r="1509">
      <c r="A1509">
        <f>INDEX(resultados!$A$2:$ZZ$2290, 1503, MATCH($B$1, resultados!$A$1:$ZZ$1, 0))</f>
        <v/>
      </c>
      <c r="B1509">
        <f>INDEX(resultados!$A$2:$ZZ$2290, 1503, MATCH($B$2, resultados!$A$1:$ZZ$1, 0))</f>
        <v/>
      </c>
      <c r="C1509">
        <f>INDEX(resultados!$A$2:$ZZ$2290, 1503, MATCH($B$3, resultados!$A$1:$ZZ$1, 0))</f>
        <v/>
      </c>
    </row>
    <row r="1510">
      <c r="A1510">
        <f>INDEX(resultados!$A$2:$ZZ$2290, 1504, MATCH($B$1, resultados!$A$1:$ZZ$1, 0))</f>
        <v/>
      </c>
      <c r="B1510">
        <f>INDEX(resultados!$A$2:$ZZ$2290, 1504, MATCH($B$2, resultados!$A$1:$ZZ$1, 0))</f>
        <v/>
      </c>
      <c r="C1510">
        <f>INDEX(resultados!$A$2:$ZZ$2290, 1504, MATCH($B$3, resultados!$A$1:$ZZ$1, 0))</f>
        <v/>
      </c>
    </row>
    <row r="1511">
      <c r="A1511">
        <f>INDEX(resultados!$A$2:$ZZ$2290, 1505, MATCH($B$1, resultados!$A$1:$ZZ$1, 0))</f>
        <v/>
      </c>
      <c r="B1511">
        <f>INDEX(resultados!$A$2:$ZZ$2290, 1505, MATCH($B$2, resultados!$A$1:$ZZ$1, 0))</f>
        <v/>
      </c>
      <c r="C1511">
        <f>INDEX(resultados!$A$2:$ZZ$2290, 1505, MATCH($B$3, resultados!$A$1:$ZZ$1, 0))</f>
        <v/>
      </c>
    </row>
    <row r="1512">
      <c r="A1512">
        <f>INDEX(resultados!$A$2:$ZZ$2290, 1506, MATCH($B$1, resultados!$A$1:$ZZ$1, 0))</f>
        <v/>
      </c>
      <c r="B1512">
        <f>INDEX(resultados!$A$2:$ZZ$2290, 1506, MATCH($B$2, resultados!$A$1:$ZZ$1, 0))</f>
        <v/>
      </c>
      <c r="C1512">
        <f>INDEX(resultados!$A$2:$ZZ$2290, 1506, MATCH($B$3, resultados!$A$1:$ZZ$1, 0))</f>
        <v/>
      </c>
    </row>
    <row r="1513">
      <c r="A1513">
        <f>INDEX(resultados!$A$2:$ZZ$2290, 1507, MATCH($B$1, resultados!$A$1:$ZZ$1, 0))</f>
        <v/>
      </c>
      <c r="B1513">
        <f>INDEX(resultados!$A$2:$ZZ$2290, 1507, MATCH($B$2, resultados!$A$1:$ZZ$1, 0))</f>
        <v/>
      </c>
      <c r="C1513">
        <f>INDEX(resultados!$A$2:$ZZ$2290, 1507, MATCH($B$3, resultados!$A$1:$ZZ$1, 0))</f>
        <v/>
      </c>
    </row>
    <row r="1514">
      <c r="A1514">
        <f>INDEX(resultados!$A$2:$ZZ$2290, 1508, MATCH($B$1, resultados!$A$1:$ZZ$1, 0))</f>
        <v/>
      </c>
      <c r="B1514">
        <f>INDEX(resultados!$A$2:$ZZ$2290, 1508, MATCH($B$2, resultados!$A$1:$ZZ$1, 0))</f>
        <v/>
      </c>
      <c r="C1514">
        <f>INDEX(resultados!$A$2:$ZZ$2290, 1508, MATCH($B$3, resultados!$A$1:$ZZ$1, 0))</f>
        <v/>
      </c>
    </row>
    <row r="1515">
      <c r="A1515">
        <f>INDEX(resultados!$A$2:$ZZ$2290, 1509, MATCH($B$1, resultados!$A$1:$ZZ$1, 0))</f>
        <v/>
      </c>
      <c r="B1515">
        <f>INDEX(resultados!$A$2:$ZZ$2290, 1509, MATCH($B$2, resultados!$A$1:$ZZ$1, 0))</f>
        <v/>
      </c>
      <c r="C1515">
        <f>INDEX(resultados!$A$2:$ZZ$2290, 1509, MATCH($B$3, resultados!$A$1:$ZZ$1, 0))</f>
        <v/>
      </c>
    </row>
    <row r="1516">
      <c r="A1516">
        <f>INDEX(resultados!$A$2:$ZZ$2290, 1510, MATCH($B$1, resultados!$A$1:$ZZ$1, 0))</f>
        <v/>
      </c>
      <c r="B1516">
        <f>INDEX(resultados!$A$2:$ZZ$2290, 1510, MATCH($B$2, resultados!$A$1:$ZZ$1, 0))</f>
        <v/>
      </c>
      <c r="C1516">
        <f>INDEX(resultados!$A$2:$ZZ$2290, 1510, MATCH($B$3, resultados!$A$1:$ZZ$1, 0))</f>
        <v/>
      </c>
    </row>
    <row r="1517">
      <c r="A1517">
        <f>INDEX(resultados!$A$2:$ZZ$2290, 1511, MATCH($B$1, resultados!$A$1:$ZZ$1, 0))</f>
        <v/>
      </c>
      <c r="B1517">
        <f>INDEX(resultados!$A$2:$ZZ$2290, 1511, MATCH($B$2, resultados!$A$1:$ZZ$1, 0))</f>
        <v/>
      </c>
      <c r="C1517">
        <f>INDEX(resultados!$A$2:$ZZ$2290, 1511, MATCH($B$3, resultados!$A$1:$ZZ$1, 0))</f>
        <v/>
      </c>
    </row>
    <row r="1518">
      <c r="A1518">
        <f>INDEX(resultados!$A$2:$ZZ$2290, 1512, MATCH($B$1, resultados!$A$1:$ZZ$1, 0))</f>
        <v/>
      </c>
      <c r="B1518">
        <f>INDEX(resultados!$A$2:$ZZ$2290, 1512, MATCH($B$2, resultados!$A$1:$ZZ$1, 0))</f>
        <v/>
      </c>
      <c r="C1518">
        <f>INDEX(resultados!$A$2:$ZZ$2290, 1512, MATCH($B$3, resultados!$A$1:$ZZ$1, 0))</f>
        <v/>
      </c>
    </row>
    <row r="1519">
      <c r="A1519">
        <f>INDEX(resultados!$A$2:$ZZ$2290, 1513, MATCH($B$1, resultados!$A$1:$ZZ$1, 0))</f>
        <v/>
      </c>
      <c r="B1519">
        <f>INDEX(resultados!$A$2:$ZZ$2290, 1513, MATCH($B$2, resultados!$A$1:$ZZ$1, 0))</f>
        <v/>
      </c>
      <c r="C1519">
        <f>INDEX(resultados!$A$2:$ZZ$2290, 1513, MATCH($B$3, resultados!$A$1:$ZZ$1, 0))</f>
        <v/>
      </c>
    </row>
    <row r="1520">
      <c r="A1520">
        <f>INDEX(resultados!$A$2:$ZZ$2290, 1514, MATCH($B$1, resultados!$A$1:$ZZ$1, 0))</f>
        <v/>
      </c>
      <c r="B1520">
        <f>INDEX(resultados!$A$2:$ZZ$2290, 1514, MATCH($B$2, resultados!$A$1:$ZZ$1, 0))</f>
        <v/>
      </c>
      <c r="C1520">
        <f>INDEX(resultados!$A$2:$ZZ$2290, 1514, MATCH($B$3, resultados!$A$1:$ZZ$1, 0))</f>
        <v/>
      </c>
    </row>
    <row r="1521">
      <c r="A1521">
        <f>INDEX(resultados!$A$2:$ZZ$2290, 1515, MATCH($B$1, resultados!$A$1:$ZZ$1, 0))</f>
        <v/>
      </c>
      <c r="B1521">
        <f>INDEX(resultados!$A$2:$ZZ$2290, 1515, MATCH($B$2, resultados!$A$1:$ZZ$1, 0))</f>
        <v/>
      </c>
      <c r="C1521">
        <f>INDEX(resultados!$A$2:$ZZ$2290, 1515, MATCH($B$3, resultados!$A$1:$ZZ$1, 0))</f>
        <v/>
      </c>
    </row>
    <row r="1522">
      <c r="A1522">
        <f>INDEX(resultados!$A$2:$ZZ$2290, 1516, MATCH($B$1, resultados!$A$1:$ZZ$1, 0))</f>
        <v/>
      </c>
      <c r="B1522">
        <f>INDEX(resultados!$A$2:$ZZ$2290, 1516, MATCH($B$2, resultados!$A$1:$ZZ$1, 0))</f>
        <v/>
      </c>
      <c r="C1522">
        <f>INDEX(resultados!$A$2:$ZZ$2290, 1516, MATCH($B$3, resultados!$A$1:$ZZ$1, 0))</f>
        <v/>
      </c>
    </row>
    <row r="1523">
      <c r="A1523">
        <f>INDEX(resultados!$A$2:$ZZ$2290, 1517, MATCH($B$1, resultados!$A$1:$ZZ$1, 0))</f>
        <v/>
      </c>
      <c r="B1523">
        <f>INDEX(resultados!$A$2:$ZZ$2290, 1517, MATCH($B$2, resultados!$A$1:$ZZ$1, 0))</f>
        <v/>
      </c>
      <c r="C1523">
        <f>INDEX(resultados!$A$2:$ZZ$2290, 1517, MATCH($B$3, resultados!$A$1:$ZZ$1, 0))</f>
        <v/>
      </c>
    </row>
    <row r="1524">
      <c r="A1524">
        <f>INDEX(resultados!$A$2:$ZZ$2290, 1518, MATCH($B$1, resultados!$A$1:$ZZ$1, 0))</f>
        <v/>
      </c>
      <c r="B1524">
        <f>INDEX(resultados!$A$2:$ZZ$2290, 1518, MATCH($B$2, resultados!$A$1:$ZZ$1, 0))</f>
        <v/>
      </c>
      <c r="C1524">
        <f>INDEX(resultados!$A$2:$ZZ$2290, 1518, MATCH($B$3, resultados!$A$1:$ZZ$1, 0))</f>
        <v/>
      </c>
    </row>
    <row r="1525">
      <c r="A1525">
        <f>INDEX(resultados!$A$2:$ZZ$2290, 1519, MATCH($B$1, resultados!$A$1:$ZZ$1, 0))</f>
        <v/>
      </c>
      <c r="B1525">
        <f>INDEX(resultados!$A$2:$ZZ$2290, 1519, MATCH($B$2, resultados!$A$1:$ZZ$1, 0))</f>
        <v/>
      </c>
      <c r="C1525">
        <f>INDEX(resultados!$A$2:$ZZ$2290, 1519, MATCH($B$3, resultados!$A$1:$ZZ$1, 0))</f>
        <v/>
      </c>
    </row>
    <row r="1526">
      <c r="A1526">
        <f>INDEX(resultados!$A$2:$ZZ$2290, 1520, MATCH($B$1, resultados!$A$1:$ZZ$1, 0))</f>
        <v/>
      </c>
      <c r="B1526">
        <f>INDEX(resultados!$A$2:$ZZ$2290, 1520, MATCH($B$2, resultados!$A$1:$ZZ$1, 0))</f>
        <v/>
      </c>
      <c r="C1526">
        <f>INDEX(resultados!$A$2:$ZZ$2290, 1520, MATCH($B$3, resultados!$A$1:$ZZ$1, 0))</f>
        <v/>
      </c>
    </row>
    <row r="1527">
      <c r="A1527">
        <f>INDEX(resultados!$A$2:$ZZ$2290, 1521, MATCH($B$1, resultados!$A$1:$ZZ$1, 0))</f>
        <v/>
      </c>
      <c r="B1527">
        <f>INDEX(resultados!$A$2:$ZZ$2290, 1521, MATCH($B$2, resultados!$A$1:$ZZ$1, 0))</f>
        <v/>
      </c>
      <c r="C1527">
        <f>INDEX(resultados!$A$2:$ZZ$2290, 1521, MATCH($B$3, resultados!$A$1:$ZZ$1, 0))</f>
        <v/>
      </c>
    </row>
    <row r="1528">
      <c r="A1528">
        <f>INDEX(resultados!$A$2:$ZZ$2290, 1522, MATCH($B$1, resultados!$A$1:$ZZ$1, 0))</f>
        <v/>
      </c>
      <c r="B1528">
        <f>INDEX(resultados!$A$2:$ZZ$2290, 1522, MATCH($B$2, resultados!$A$1:$ZZ$1, 0))</f>
        <v/>
      </c>
      <c r="C1528">
        <f>INDEX(resultados!$A$2:$ZZ$2290, 1522, MATCH($B$3, resultados!$A$1:$ZZ$1, 0))</f>
        <v/>
      </c>
    </row>
    <row r="1529">
      <c r="A1529">
        <f>INDEX(resultados!$A$2:$ZZ$2290, 1523, MATCH($B$1, resultados!$A$1:$ZZ$1, 0))</f>
        <v/>
      </c>
      <c r="B1529">
        <f>INDEX(resultados!$A$2:$ZZ$2290, 1523, MATCH($B$2, resultados!$A$1:$ZZ$1, 0))</f>
        <v/>
      </c>
      <c r="C1529">
        <f>INDEX(resultados!$A$2:$ZZ$2290, 1523, MATCH($B$3, resultados!$A$1:$ZZ$1, 0))</f>
        <v/>
      </c>
    </row>
    <row r="1530">
      <c r="A1530">
        <f>INDEX(resultados!$A$2:$ZZ$2290, 1524, MATCH($B$1, resultados!$A$1:$ZZ$1, 0))</f>
        <v/>
      </c>
      <c r="B1530">
        <f>INDEX(resultados!$A$2:$ZZ$2290, 1524, MATCH($B$2, resultados!$A$1:$ZZ$1, 0))</f>
        <v/>
      </c>
      <c r="C1530">
        <f>INDEX(resultados!$A$2:$ZZ$2290, 1524, MATCH($B$3, resultados!$A$1:$ZZ$1, 0))</f>
        <v/>
      </c>
    </row>
    <row r="1531">
      <c r="A1531">
        <f>INDEX(resultados!$A$2:$ZZ$2290, 1525, MATCH($B$1, resultados!$A$1:$ZZ$1, 0))</f>
        <v/>
      </c>
      <c r="B1531">
        <f>INDEX(resultados!$A$2:$ZZ$2290, 1525, MATCH($B$2, resultados!$A$1:$ZZ$1, 0))</f>
        <v/>
      </c>
      <c r="C1531">
        <f>INDEX(resultados!$A$2:$ZZ$2290, 1525, MATCH($B$3, resultados!$A$1:$ZZ$1, 0))</f>
        <v/>
      </c>
    </row>
    <row r="1532">
      <c r="A1532">
        <f>INDEX(resultados!$A$2:$ZZ$2290, 1526, MATCH($B$1, resultados!$A$1:$ZZ$1, 0))</f>
        <v/>
      </c>
      <c r="B1532">
        <f>INDEX(resultados!$A$2:$ZZ$2290, 1526, MATCH($B$2, resultados!$A$1:$ZZ$1, 0))</f>
        <v/>
      </c>
      <c r="C1532">
        <f>INDEX(resultados!$A$2:$ZZ$2290, 1526, MATCH($B$3, resultados!$A$1:$ZZ$1, 0))</f>
        <v/>
      </c>
    </row>
    <row r="1533">
      <c r="A1533">
        <f>INDEX(resultados!$A$2:$ZZ$2290, 1527, MATCH($B$1, resultados!$A$1:$ZZ$1, 0))</f>
        <v/>
      </c>
      <c r="B1533">
        <f>INDEX(resultados!$A$2:$ZZ$2290, 1527, MATCH($B$2, resultados!$A$1:$ZZ$1, 0))</f>
        <v/>
      </c>
      <c r="C1533">
        <f>INDEX(resultados!$A$2:$ZZ$2290, 1527, MATCH($B$3, resultados!$A$1:$ZZ$1, 0))</f>
        <v/>
      </c>
    </row>
    <row r="1534">
      <c r="A1534">
        <f>INDEX(resultados!$A$2:$ZZ$2290, 1528, MATCH($B$1, resultados!$A$1:$ZZ$1, 0))</f>
        <v/>
      </c>
      <c r="B1534">
        <f>INDEX(resultados!$A$2:$ZZ$2290, 1528, MATCH($B$2, resultados!$A$1:$ZZ$1, 0))</f>
        <v/>
      </c>
      <c r="C1534">
        <f>INDEX(resultados!$A$2:$ZZ$2290, 1528, MATCH($B$3, resultados!$A$1:$ZZ$1, 0))</f>
        <v/>
      </c>
    </row>
    <row r="1535">
      <c r="A1535">
        <f>INDEX(resultados!$A$2:$ZZ$2290, 1529, MATCH($B$1, resultados!$A$1:$ZZ$1, 0))</f>
        <v/>
      </c>
      <c r="B1535">
        <f>INDEX(resultados!$A$2:$ZZ$2290, 1529, MATCH($B$2, resultados!$A$1:$ZZ$1, 0))</f>
        <v/>
      </c>
      <c r="C1535">
        <f>INDEX(resultados!$A$2:$ZZ$2290, 1529, MATCH($B$3, resultados!$A$1:$ZZ$1, 0))</f>
        <v/>
      </c>
    </row>
    <row r="1536">
      <c r="A1536">
        <f>INDEX(resultados!$A$2:$ZZ$2290, 1530, MATCH($B$1, resultados!$A$1:$ZZ$1, 0))</f>
        <v/>
      </c>
      <c r="B1536">
        <f>INDEX(resultados!$A$2:$ZZ$2290, 1530, MATCH($B$2, resultados!$A$1:$ZZ$1, 0))</f>
        <v/>
      </c>
      <c r="C1536">
        <f>INDEX(resultados!$A$2:$ZZ$2290, 1530, MATCH($B$3, resultados!$A$1:$ZZ$1, 0))</f>
        <v/>
      </c>
    </row>
    <row r="1537">
      <c r="A1537">
        <f>INDEX(resultados!$A$2:$ZZ$2290, 1531, MATCH($B$1, resultados!$A$1:$ZZ$1, 0))</f>
        <v/>
      </c>
      <c r="B1537">
        <f>INDEX(resultados!$A$2:$ZZ$2290, 1531, MATCH($B$2, resultados!$A$1:$ZZ$1, 0))</f>
        <v/>
      </c>
      <c r="C1537">
        <f>INDEX(resultados!$A$2:$ZZ$2290, 1531, MATCH($B$3, resultados!$A$1:$ZZ$1, 0))</f>
        <v/>
      </c>
    </row>
    <row r="1538">
      <c r="A1538">
        <f>INDEX(resultados!$A$2:$ZZ$2290, 1532, MATCH($B$1, resultados!$A$1:$ZZ$1, 0))</f>
        <v/>
      </c>
      <c r="B1538">
        <f>INDEX(resultados!$A$2:$ZZ$2290, 1532, MATCH($B$2, resultados!$A$1:$ZZ$1, 0))</f>
        <v/>
      </c>
      <c r="C1538">
        <f>INDEX(resultados!$A$2:$ZZ$2290, 1532, MATCH($B$3, resultados!$A$1:$ZZ$1, 0))</f>
        <v/>
      </c>
    </row>
    <row r="1539">
      <c r="A1539">
        <f>INDEX(resultados!$A$2:$ZZ$2290, 1533, MATCH($B$1, resultados!$A$1:$ZZ$1, 0))</f>
        <v/>
      </c>
      <c r="B1539">
        <f>INDEX(resultados!$A$2:$ZZ$2290, 1533, MATCH($B$2, resultados!$A$1:$ZZ$1, 0))</f>
        <v/>
      </c>
      <c r="C1539">
        <f>INDEX(resultados!$A$2:$ZZ$2290, 1533, MATCH($B$3, resultados!$A$1:$ZZ$1, 0))</f>
        <v/>
      </c>
    </row>
    <row r="1540">
      <c r="A1540">
        <f>INDEX(resultados!$A$2:$ZZ$2290, 1534, MATCH($B$1, resultados!$A$1:$ZZ$1, 0))</f>
        <v/>
      </c>
      <c r="B1540">
        <f>INDEX(resultados!$A$2:$ZZ$2290, 1534, MATCH($B$2, resultados!$A$1:$ZZ$1, 0))</f>
        <v/>
      </c>
      <c r="C1540">
        <f>INDEX(resultados!$A$2:$ZZ$2290, 1534, MATCH($B$3, resultados!$A$1:$ZZ$1, 0))</f>
        <v/>
      </c>
    </row>
    <row r="1541">
      <c r="A1541">
        <f>INDEX(resultados!$A$2:$ZZ$2290, 1535, MATCH($B$1, resultados!$A$1:$ZZ$1, 0))</f>
        <v/>
      </c>
      <c r="B1541">
        <f>INDEX(resultados!$A$2:$ZZ$2290, 1535, MATCH($B$2, resultados!$A$1:$ZZ$1, 0))</f>
        <v/>
      </c>
      <c r="C1541">
        <f>INDEX(resultados!$A$2:$ZZ$2290, 1535, MATCH($B$3, resultados!$A$1:$ZZ$1, 0))</f>
        <v/>
      </c>
    </row>
    <row r="1542">
      <c r="A1542">
        <f>INDEX(resultados!$A$2:$ZZ$2290, 1536, MATCH($B$1, resultados!$A$1:$ZZ$1, 0))</f>
        <v/>
      </c>
      <c r="B1542">
        <f>INDEX(resultados!$A$2:$ZZ$2290, 1536, MATCH($B$2, resultados!$A$1:$ZZ$1, 0))</f>
        <v/>
      </c>
      <c r="C1542">
        <f>INDEX(resultados!$A$2:$ZZ$2290, 1536, MATCH($B$3, resultados!$A$1:$ZZ$1, 0))</f>
        <v/>
      </c>
    </row>
    <row r="1543">
      <c r="A1543">
        <f>INDEX(resultados!$A$2:$ZZ$2290, 1537, MATCH($B$1, resultados!$A$1:$ZZ$1, 0))</f>
        <v/>
      </c>
      <c r="B1543">
        <f>INDEX(resultados!$A$2:$ZZ$2290, 1537, MATCH($B$2, resultados!$A$1:$ZZ$1, 0))</f>
        <v/>
      </c>
      <c r="C1543">
        <f>INDEX(resultados!$A$2:$ZZ$2290, 1537, MATCH($B$3, resultados!$A$1:$ZZ$1, 0))</f>
        <v/>
      </c>
    </row>
    <row r="1544">
      <c r="A1544">
        <f>INDEX(resultados!$A$2:$ZZ$2290, 1538, MATCH($B$1, resultados!$A$1:$ZZ$1, 0))</f>
        <v/>
      </c>
      <c r="B1544">
        <f>INDEX(resultados!$A$2:$ZZ$2290, 1538, MATCH($B$2, resultados!$A$1:$ZZ$1, 0))</f>
        <v/>
      </c>
      <c r="C1544">
        <f>INDEX(resultados!$A$2:$ZZ$2290, 1538, MATCH($B$3, resultados!$A$1:$ZZ$1, 0))</f>
        <v/>
      </c>
    </row>
    <row r="1545">
      <c r="A1545">
        <f>INDEX(resultados!$A$2:$ZZ$2290, 1539, MATCH($B$1, resultados!$A$1:$ZZ$1, 0))</f>
        <v/>
      </c>
      <c r="B1545">
        <f>INDEX(resultados!$A$2:$ZZ$2290, 1539, MATCH($B$2, resultados!$A$1:$ZZ$1, 0))</f>
        <v/>
      </c>
      <c r="C1545">
        <f>INDEX(resultados!$A$2:$ZZ$2290, 1539, MATCH($B$3, resultados!$A$1:$ZZ$1, 0))</f>
        <v/>
      </c>
    </row>
    <row r="1546">
      <c r="A1546">
        <f>INDEX(resultados!$A$2:$ZZ$2290, 1540, MATCH($B$1, resultados!$A$1:$ZZ$1, 0))</f>
        <v/>
      </c>
      <c r="B1546">
        <f>INDEX(resultados!$A$2:$ZZ$2290, 1540, MATCH($B$2, resultados!$A$1:$ZZ$1, 0))</f>
        <v/>
      </c>
      <c r="C1546">
        <f>INDEX(resultados!$A$2:$ZZ$2290, 1540, MATCH($B$3, resultados!$A$1:$ZZ$1, 0))</f>
        <v/>
      </c>
    </row>
    <row r="1547">
      <c r="A1547">
        <f>INDEX(resultados!$A$2:$ZZ$2290, 1541, MATCH($B$1, resultados!$A$1:$ZZ$1, 0))</f>
        <v/>
      </c>
      <c r="B1547">
        <f>INDEX(resultados!$A$2:$ZZ$2290, 1541, MATCH($B$2, resultados!$A$1:$ZZ$1, 0))</f>
        <v/>
      </c>
      <c r="C1547">
        <f>INDEX(resultados!$A$2:$ZZ$2290, 1541, MATCH($B$3, resultados!$A$1:$ZZ$1, 0))</f>
        <v/>
      </c>
    </row>
    <row r="1548">
      <c r="A1548">
        <f>INDEX(resultados!$A$2:$ZZ$2290, 1542, MATCH($B$1, resultados!$A$1:$ZZ$1, 0))</f>
        <v/>
      </c>
      <c r="B1548">
        <f>INDEX(resultados!$A$2:$ZZ$2290, 1542, MATCH($B$2, resultados!$A$1:$ZZ$1, 0))</f>
        <v/>
      </c>
      <c r="C1548">
        <f>INDEX(resultados!$A$2:$ZZ$2290, 1542, MATCH($B$3, resultados!$A$1:$ZZ$1, 0))</f>
        <v/>
      </c>
    </row>
    <row r="1549">
      <c r="A1549">
        <f>INDEX(resultados!$A$2:$ZZ$2290, 1543, MATCH($B$1, resultados!$A$1:$ZZ$1, 0))</f>
        <v/>
      </c>
      <c r="B1549">
        <f>INDEX(resultados!$A$2:$ZZ$2290, 1543, MATCH($B$2, resultados!$A$1:$ZZ$1, 0))</f>
        <v/>
      </c>
      <c r="C1549">
        <f>INDEX(resultados!$A$2:$ZZ$2290, 1543, MATCH($B$3, resultados!$A$1:$ZZ$1, 0))</f>
        <v/>
      </c>
    </row>
    <row r="1550">
      <c r="A1550">
        <f>INDEX(resultados!$A$2:$ZZ$2290, 1544, MATCH($B$1, resultados!$A$1:$ZZ$1, 0))</f>
        <v/>
      </c>
      <c r="B1550">
        <f>INDEX(resultados!$A$2:$ZZ$2290, 1544, MATCH($B$2, resultados!$A$1:$ZZ$1, 0))</f>
        <v/>
      </c>
      <c r="C1550">
        <f>INDEX(resultados!$A$2:$ZZ$2290, 1544, MATCH($B$3, resultados!$A$1:$ZZ$1, 0))</f>
        <v/>
      </c>
    </row>
    <row r="1551">
      <c r="A1551">
        <f>INDEX(resultados!$A$2:$ZZ$2290, 1545, MATCH($B$1, resultados!$A$1:$ZZ$1, 0))</f>
        <v/>
      </c>
      <c r="B1551">
        <f>INDEX(resultados!$A$2:$ZZ$2290, 1545, MATCH($B$2, resultados!$A$1:$ZZ$1, 0))</f>
        <v/>
      </c>
      <c r="C1551">
        <f>INDEX(resultados!$A$2:$ZZ$2290, 1545, MATCH($B$3, resultados!$A$1:$ZZ$1, 0))</f>
        <v/>
      </c>
    </row>
    <row r="1552">
      <c r="A1552">
        <f>INDEX(resultados!$A$2:$ZZ$2290, 1546, MATCH($B$1, resultados!$A$1:$ZZ$1, 0))</f>
        <v/>
      </c>
      <c r="B1552">
        <f>INDEX(resultados!$A$2:$ZZ$2290, 1546, MATCH($B$2, resultados!$A$1:$ZZ$1, 0))</f>
        <v/>
      </c>
      <c r="C1552">
        <f>INDEX(resultados!$A$2:$ZZ$2290, 1546, MATCH($B$3, resultados!$A$1:$ZZ$1, 0))</f>
        <v/>
      </c>
    </row>
    <row r="1553">
      <c r="A1553">
        <f>INDEX(resultados!$A$2:$ZZ$2290, 1547, MATCH($B$1, resultados!$A$1:$ZZ$1, 0))</f>
        <v/>
      </c>
      <c r="B1553">
        <f>INDEX(resultados!$A$2:$ZZ$2290, 1547, MATCH($B$2, resultados!$A$1:$ZZ$1, 0))</f>
        <v/>
      </c>
      <c r="C1553">
        <f>INDEX(resultados!$A$2:$ZZ$2290, 1547, MATCH($B$3, resultados!$A$1:$ZZ$1, 0))</f>
        <v/>
      </c>
    </row>
    <row r="1554">
      <c r="A1554">
        <f>INDEX(resultados!$A$2:$ZZ$2290, 1548, MATCH($B$1, resultados!$A$1:$ZZ$1, 0))</f>
        <v/>
      </c>
      <c r="B1554">
        <f>INDEX(resultados!$A$2:$ZZ$2290, 1548, MATCH($B$2, resultados!$A$1:$ZZ$1, 0))</f>
        <v/>
      </c>
      <c r="C1554">
        <f>INDEX(resultados!$A$2:$ZZ$2290, 1548, MATCH($B$3, resultados!$A$1:$ZZ$1, 0))</f>
        <v/>
      </c>
    </row>
    <row r="1555">
      <c r="A1555">
        <f>INDEX(resultados!$A$2:$ZZ$2290, 1549, MATCH($B$1, resultados!$A$1:$ZZ$1, 0))</f>
        <v/>
      </c>
      <c r="B1555">
        <f>INDEX(resultados!$A$2:$ZZ$2290, 1549, MATCH($B$2, resultados!$A$1:$ZZ$1, 0))</f>
        <v/>
      </c>
      <c r="C1555">
        <f>INDEX(resultados!$A$2:$ZZ$2290, 1549, MATCH($B$3, resultados!$A$1:$ZZ$1, 0))</f>
        <v/>
      </c>
    </row>
    <row r="1556">
      <c r="A1556">
        <f>INDEX(resultados!$A$2:$ZZ$2290, 1550, MATCH($B$1, resultados!$A$1:$ZZ$1, 0))</f>
        <v/>
      </c>
      <c r="B1556">
        <f>INDEX(resultados!$A$2:$ZZ$2290, 1550, MATCH($B$2, resultados!$A$1:$ZZ$1, 0))</f>
        <v/>
      </c>
      <c r="C1556">
        <f>INDEX(resultados!$A$2:$ZZ$2290, 1550, MATCH($B$3, resultados!$A$1:$ZZ$1, 0))</f>
        <v/>
      </c>
    </row>
    <row r="1557">
      <c r="A1557">
        <f>INDEX(resultados!$A$2:$ZZ$2290, 1551, MATCH($B$1, resultados!$A$1:$ZZ$1, 0))</f>
        <v/>
      </c>
      <c r="B1557">
        <f>INDEX(resultados!$A$2:$ZZ$2290, 1551, MATCH($B$2, resultados!$A$1:$ZZ$1, 0))</f>
        <v/>
      </c>
      <c r="C1557">
        <f>INDEX(resultados!$A$2:$ZZ$2290, 1551, MATCH($B$3, resultados!$A$1:$ZZ$1, 0))</f>
        <v/>
      </c>
    </row>
    <row r="1558">
      <c r="A1558">
        <f>INDEX(resultados!$A$2:$ZZ$2290, 1552, MATCH($B$1, resultados!$A$1:$ZZ$1, 0))</f>
        <v/>
      </c>
      <c r="B1558">
        <f>INDEX(resultados!$A$2:$ZZ$2290, 1552, MATCH($B$2, resultados!$A$1:$ZZ$1, 0))</f>
        <v/>
      </c>
      <c r="C1558">
        <f>INDEX(resultados!$A$2:$ZZ$2290, 1552, MATCH($B$3, resultados!$A$1:$ZZ$1, 0))</f>
        <v/>
      </c>
    </row>
    <row r="1559">
      <c r="A1559">
        <f>INDEX(resultados!$A$2:$ZZ$2290, 1553, MATCH($B$1, resultados!$A$1:$ZZ$1, 0))</f>
        <v/>
      </c>
      <c r="B1559">
        <f>INDEX(resultados!$A$2:$ZZ$2290, 1553, MATCH($B$2, resultados!$A$1:$ZZ$1, 0))</f>
        <v/>
      </c>
      <c r="C1559">
        <f>INDEX(resultados!$A$2:$ZZ$2290, 1553, MATCH($B$3, resultados!$A$1:$ZZ$1, 0))</f>
        <v/>
      </c>
    </row>
    <row r="1560">
      <c r="A1560">
        <f>INDEX(resultados!$A$2:$ZZ$2290, 1554, MATCH($B$1, resultados!$A$1:$ZZ$1, 0))</f>
        <v/>
      </c>
      <c r="B1560">
        <f>INDEX(resultados!$A$2:$ZZ$2290, 1554, MATCH($B$2, resultados!$A$1:$ZZ$1, 0))</f>
        <v/>
      </c>
      <c r="C1560">
        <f>INDEX(resultados!$A$2:$ZZ$2290, 1554, MATCH($B$3, resultados!$A$1:$ZZ$1, 0))</f>
        <v/>
      </c>
    </row>
    <row r="1561">
      <c r="A1561">
        <f>INDEX(resultados!$A$2:$ZZ$2290, 1555, MATCH($B$1, resultados!$A$1:$ZZ$1, 0))</f>
        <v/>
      </c>
      <c r="B1561">
        <f>INDEX(resultados!$A$2:$ZZ$2290, 1555, MATCH($B$2, resultados!$A$1:$ZZ$1, 0))</f>
        <v/>
      </c>
      <c r="C1561">
        <f>INDEX(resultados!$A$2:$ZZ$2290, 1555, MATCH($B$3, resultados!$A$1:$ZZ$1, 0))</f>
        <v/>
      </c>
    </row>
    <row r="1562">
      <c r="A1562">
        <f>INDEX(resultados!$A$2:$ZZ$2290, 1556, MATCH($B$1, resultados!$A$1:$ZZ$1, 0))</f>
        <v/>
      </c>
      <c r="B1562">
        <f>INDEX(resultados!$A$2:$ZZ$2290, 1556, MATCH($B$2, resultados!$A$1:$ZZ$1, 0))</f>
        <v/>
      </c>
      <c r="C1562">
        <f>INDEX(resultados!$A$2:$ZZ$2290, 1556, MATCH($B$3, resultados!$A$1:$ZZ$1, 0))</f>
        <v/>
      </c>
    </row>
    <row r="1563">
      <c r="A1563">
        <f>INDEX(resultados!$A$2:$ZZ$2290, 1557, MATCH($B$1, resultados!$A$1:$ZZ$1, 0))</f>
        <v/>
      </c>
      <c r="B1563">
        <f>INDEX(resultados!$A$2:$ZZ$2290, 1557, MATCH($B$2, resultados!$A$1:$ZZ$1, 0))</f>
        <v/>
      </c>
      <c r="C1563">
        <f>INDEX(resultados!$A$2:$ZZ$2290, 1557, MATCH($B$3, resultados!$A$1:$ZZ$1, 0))</f>
        <v/>
      </c>
    </row>
    <row r="1564">
      <c r="A1564">
        <f>INDEX(resultados!$A$2:$ZZ$2290, 1558, MATCH($B$1, resultados!$A$1:$ZZ$1, 0))</f>
        <v/>
      </c>
      <c r="B1564">
        <f>INDEX(resultados!$A$2:$ZZ$2290, 1558, MATCH($B$2, resultados!$A$1:$ZZ$1, 0))</f>
        <v/>
      </c>
      <c r="C1564">
        <f>INDEX(resultados!$A$2:$ZZ$2290, 1558, MATCH($B$3, resultados!$A$1:$ZZ$1, 0))</f>
        <v/>
      </c>
    </row>
    <row r="1565">
      <c r="A1565">
        <f>INDEX(resultados!$A$2:$ZZ$2290, 1559, MATCH($B$1, resultados!$A$1:$ZZ$1, 0))</f>
        <v/>
      </c>
      <c r="B1565">
        <f>INDEX(resultados!$A$2:$ZZ$2290, 1559, MATCH($B$2, resultados!$A$1:$ZZ$1, 0))</f>
        <v/>
      </c>
      <c r="C1565">
        <f>INDEX(resultados!$A$2:$ZZ$2290, 1559, MATCH($B$3, resultados!$A$1:$ZZ$1, 0))</f>
        <v/>
      </c>
    </row>
    <row r="1566">
      <c r="A1566">
        <f>INDEX(resultados!$A$2:$ZZ$2290, 1560, MATCH($B$1, resultados!$A$1:$ZZ$1, 0))</f>
        <v/>
      </c>
      <c r="B1566">
        <f>INDEX(resultados!$A$2:$ZZ$2290, 1560, MATCH($B$2, resultados!$A$1:$ZZ$1, 0))</f>
        <v/>
      </c>
      <c r="C1566">
        <f>INDEX(resultados!$A$2:$ZZ$2290, 1560, MATCH($B$3, resultados!$A$1:$ZZ$1, 0))</f>
        <v/>
      </c>
    </row>
    <row r="1567">
      <c r="A1567">
        <f>INDEX(resultados!$A$2:$ZZ$2290, 1561, MATCH($B$1, resultados!$A$1:$ZZ$1, 0))</f>
        <v/>
      </c>
      <c r="B1567">
        <f>INDEX(resultados!$A$2:$ZZ$2290, 1561, MATCH($B$2, resultados!$A$1:$ZZ$1, 0))</f>
        <v/>
      </c>
      <c r="C1567">
        <f>INDEX(resultados!$A$2:$ZZ$2290, 1561, MATCH($B$3, resultados!$A$1:$ZZ$1, 0))</f>
        <v/>
      </c>
    </row>
    <row r="1568">
      <c r="A1568">
        <f>INDEX(resultados!$A$2:$ZZ$2290, 1562, MATCH($B$1, resultados!$A$1:$ZZ$1, 0))</f>
        <v/>
      </c>
      <c r="B1568">
        <f>INDEX(resultados!$A$2:$ZZ$2290, 1562, MATCH($B$2, resultados!$A$1:$ZZ$1, 0))</f>
        <v/>
      </c>
      <c r="C1568">
        <f>INDEX(resultados!$A$2:$ZZ$2290, 1562, MATCH($B$3, resultados!$A$1:$ZZ$1, 0))</f>
        <v/>
      </c>
    </row>
    <row r="1569">
      <c r="A1569">
        <f>INDEX(resultados!$A$2:$ZZ$2290, 1563, MATCH($B$1, resultados!$A$1:$ZZ$1, 0))</f>
        <v/>
      </c>
      <c r="B1569">
        <f>INDEX(resultados!$A$2:$ZZ$2290, 1563, MATCH($B$2, resultados!$A$1:$ZZ$1, 0))</f>
        <v/>
      </c>
      <c r="C1569">
        <f>INDEX(resultados!$A$2:$ZZ$2290, 1563, MATCH($B$3, resultados!$A$1:$ZZ$1, 0))</f>
        <v/>
      </c>
    </row>
    <row r="1570">
      <c r="A1570">
        <f>INDEX(resultados!$A$2:$ZZ$2290, 1564, MATCH($B$1, resultados!$A$1:$ZZ$1, 0))</f>
        <v/>
      </c>
      <c r="B1570">
        <f>INDEX(resultados!$A$2:$ZZ$2290, 1564, MATCH($B$2, resultados!$A$1:$ZZ$1, 0))</f>
        <v/>
      </c>
      <c r="C1570">
        <f>INDEX(resultados!$A$2:$ZZ$2290, 1564, MATCH($B$3, resultados!$A$1:$ZZ$1, 0))</f>
        <v/>
      </c>
    </row>
    <row r="1571">
      <c r="A1571">
        <f>INDEX(resultados!$A$2:$ZZ$2290, 1565, MATCH($B$1, resultados!$A$1:$ZZ$1, 0))</f>
        <v/>
      </c>
      <c r="B1571">
        <f>INDEX(resultados!$A$2:$ZZ$2290, 1565, MATCH($B$2, resultados!$A$1:$ZZ$1, 0))</f>
        <v/>
      </c>
      <c r="C1571">
        <f>INDEX(resultados!$A$2:$ZZ$2290, 1565, MATCH($B$3, resultados!$A$1:$ZZ$1, 0))</f>
        <v/>
      </c>
    </row>
    <row r="1572">
      <c r="A1572">
        <f>INDEX(resultados!$A$2:$ZZ$2290, 1566, MATCH($B$1, resultados!$A$1:$ZZ$1, 0))</f>
        <v/>
      </c>
      <c r="B1572">
        <f>INDEX(resultados!$A$2:$ZZ$2290, 1566, MATCH($B$2, resultados!$A$1:$ZZ$1, 0))</f>
        <v/>
      </c>
      <c r="C1572">
        <f>INDEX(resultados!$A$2:$ZZ$2290, 1566, MATCH($B$3, resultados!$A$1:$ZZ$1, 0))</f>
        <v/>
      </c>
    </row>
    <row r="1573">
      <c r="A1573">
        <f>INDEX(resultados!$A$2:$ZZ$2290, 1567, MATCH($B$1, resultados!$A$1:$ZZ$1, 0))</f>
        <v/>
      </c>
      <c r="B1573">
        <f>INDEX(resultados!$A$2:$ZZ$2290, 1567, MATCH($B$2, resultados!$A$1:$ZZ$1, 0))</f>
        <v/>
      </c>
      <c r="C1573">
        <f>INDEX(resultados!$A$2:$ZZ$2290, 1567, MATCH($B$3, resultados!$A$1:$ZZ$1, 0))</f>
        <v/>
      </c>
    </row>
    <row r="1574">
      <c r="A1574">
        <f>INDEX(resultados!$A$2:$ZZ$2290, 1568, MATCH($B$1, resultados!$A$1:$ZZ$1, 0))</f>
        <v/>
      </c>
      <c r="B1574">
        <f>INDEX(resultados!$A$2:$ZZ$2290, 1568, MATCH($B$2, resultados!$A$1:$ZZ$1, 0))</f>
        <v/>
      </c>
      <c r="C1574">
        <f>INDEX(resultados!$A$2:$ZZ$2290, 1568, MATCH($B$3, resultados!$A$1:$ZZ$1, 0))</f>
        <v/>
      </c>
    </row>
    <row r="1575">
      <c r="A1575">
        <f>INDEX(resultados!$A$2:$ZZ$2290, 1569, MATCH($B$1, resultados!$A$1:$ZZ$1, 0))</f>
        <v/>
      </c>
      <c r="B1575">
        <f>INDEX(resultados!$A$2:$ZZ$2290, 1569, MATCH($B$2, resultados!$A$1:$ZZ$1, 0))</f>
        <v/>
      </c>
      <c r="C1575">
        <f>INDEX(resultados!$A$2:$ZZ$2290, 1569, MATCH($B$3, resultados!$A$1:$ZZ$1, 0))</f>
        <v/>
      </c>
    </row>
    <row r="1576">
      <c r="A1576">
        <f>INDEX(resultados!$A$2:$ZZ$2290, 1570, MATCH($B$1, resultados!$A$1:$ZZ$1, 0))</f>
        <v/>
      </c>
      <c r="B1576">
        <f>INDEX(resultados!$A$2:$ZZ$2290, 1570, MATCH($B$2, resultados!$A$1:$ZZ$1, 0))</f>
        <v/>
      </c>
      <c r="C1576">
        <f>INDEX(resultados!$A$2:$ZZ$2290, 1570, MATCH($B$3, resultados!$A$1:$ZZ$1, 0))</f>
        <v/>
      </c>
    </row>
    <row r="1577">
      <c r="A1577">
        <f>INDEX(resultados!$A$2:$ZZ$2290, 1571, MATCH($B$1, resultados!$A$1:$ZZ$1, 0))</f>
        <v/>
      </c>
      <c r="B1577">
        <f>INDEX(resultados!$A$2:$ZZ$2290, 1571, MATCH($B$2, resultados!$A$1:$ZZ$1, 0))</f>
        <v/>
      </c>
      <c r="C1577">
        <f>INDEX(resultados!$A$2:$ZZ$2290, 1571, MATCH($B$3, resultados!$A$1:$ZZ$1, 0))</f>
        <v/>
      </c>
    </row>
    <row r="1578">
      <c r="A1578">
        <f>INDEX(resultados!$A$2:$ZZ$2290, 1572, MATCH($B$1, resultados!$A$1:$ZZ$1, 0))</f>
        <v/>
      </c>
      <c r="B1578">
        <f>INDEX(resultados!$A$2:$ZZ$2290, 1572, MATCH($B$2, resultados!$A$1:$ZZ$1, 0))</f>
        <v/>
      </c>
      <c r="C1578">
        <f>INDEX(resultados!$A$2:$ZZ$2290, 1572, MATCH($B$3, resultados!$A$1:$ZZ$1, 0))</f>
        <v/>
      </c>
    </row>
    <row r="1579">
      <c r="A1579">
        <f>INDEX(resultados!$A$2:$ZZ$2290, 1573, MATCH($B$1, resultados!$A$1:$ZZ$1, 0))</f>
        <v/>
      </c>
      <c r="B1579">
        <f>INDEX(resultados!$A$2:$ZZ$2290, 1573, MATCH($B$2, resultados!$A$1:$ZZ$1, 0))</f>
        <v/>
      </c>
      <c r="C1579">
        <f>INDEX(resultados!$A$2:$ZZ$2290, 1573, MATCH($B$3, resultados!$A$1:$ZZ$1, 0))</f>
        <v/>
      </c>
    </row>
    <row r="1580">
      <c r="A1580">
        <f>INDEX(resultados!$A$2:$ZZ$2290, 1574, MATCH($B$1, resultados!$A$1:$ZZ$1, 0))</f>
        <v/>
      </c>
      <c r="B1580">
        <f>INDEX(resultados!$A$2:$ZZ$2290, 1574, MATCH($B$2, resultados!$A$1:$ZZ$1, 0))</f>
        <v/>
      </c>
      <c r="C1580">
        <f>INDEX(resultados!$A$2:$ZZ$2290, 1574, MATCH($B$3, resultados!$A$1:$ZZ$1, 0))</f>
        <v/>
      </c>
    </row>
    <row r="1581">
      <c r="A1581">
        <f>INDEX(resultados!$A$2:$ZZ$2290, 1575, MATCH($B$1, resultados!$A$1:$ZZ$1, 0))</f>
        <v/>
      </c>
      <c r="B1581">
        <f>INDEX(resultados!$A$2:$ZZ$2290, 1575, MATCH($B$2, resultados!$A$1:$ZZ$1, 0))</f>
        <v/>
      </c>
      <c r="C1581">
        <f>INDEX(resultados!$A$2:$ZZ$2290, 1575, MATCH($B$3, resultados!$A$1:$ZZ$1, 0))</f>
        <v/>
      </c>
    </row>
    <row r="1582">
      <c r="A1582">
        <f>INDEX(resultados!$A$2:$ZZ$2290, 1576, MATCH($B$1, resultados!$A$1:$ZZ$1, 0))</f>
        <v/>
      </c>
      <c r="B1582">
        <f>INDEX(resultados!$A$2:$ZZ$2290, 1576, MATCH($B$2, resultados!$A$1:$ZZ$1, 0))</f>
        <v/>
      </c>
      <c r="C1582">
        <f>INDEX(resultados!$A$2:$ZZ$2290, 1576, MATCH($B$3, resultados!$A$1:$ZZ$1, 0))</f>
        <v/>
      </c>
    </row>
    <row r="1583">
      <c r="A1583">
        <f>INDEX(resultados!$A$2:$ZZ$2290, 1577, MATCH($B$1, resultados!$A$1:$ZZ$1, 0))</f>
        <v/>
      </c>
      <c r="B1583">
        <f>INDEX(resultados!$A$2:$ZZ$2290, 1577, MATCH($B$2, resultados!$A$1:$ZZ$1, 0))</f>
        <v/>
      </c>
      <c r="C1583">
        <f>INDEX(resultados!$A$2:$ZZ$2290, 1577, MATCH($B$3, resultados!$A$1:$ZZ$1, 0))</f>
        <v/>
      </c>
    </row>
    <row r="1584">
      <c r="A1584">
        <f>INDEX(resultados!$A$2:$ZZ$2290, 1578, MATCH($B$1, resultados!$A$1:$ZZ$1, 0))</f>
        <v/>
      </c>
      <c r="B1584">
        <f>INDEX(resultados!$A$2:$ZZ$2290, 1578, MATCH($B$2, resultados!$A$1:$ZZ$1, 0))</f>
        <v/>
      </c>
      <c r="C1584">
        <f>INDEX(resultados!$A$2:$ZZ$2290, 1578, MATCH($B$3, resultados!$A$1:$ZZ$1, 0))</f>
        <v/>
      </c>
    </row>
    <row r="1585">
      <c r="A1585">
        <f>INDEX(resultados!$A$2:$ZZ$2290, 1579, MATCH($B$1, resultados!$A$1:$ZZ$1, 0))</f>
        <v/>
      </c>
      <c r="B1585">
        <f>INDEX(resultados!$A$2:$ZZ$2290, 1579, MATCH($B$2, resultados!$A$1:$ZZ$1, 0))</f>
        <v/>
      </c>
      <c r="C1585">
        <f>INDEX(resultados!$A$2:$ZZ$2290, 1579, MATCH($B$3, resultados!$A$1:$ZZ$1, 0))</f>
        <v/>
      </c>
    </row>
    <row r="1586">
      <c r="A1586">
        <f>INDEX(resultados!$A$2:$ZZ$2290, 1580, MATCH($B$1, resultados!$A$1:$ZZ$1, 0))</f>
        <v/>
      </c>
      <c r="B1586">
        <f>INDEX(resultados!$A$2:$ZZ$2290, 1580, MATCH($B$2, resultados!$A$1:$ZZ$1, 0))</f>
        <v/>
      </c>
      <c r="C1586">
        <f>INDEX(resultados!$A$2:$ZZ$2290, 1580, MATCH($B$3, resultados!$A$1:$ZZ$1, 0))</f>
        <v/>
      </c>
    </row>
    <row r="1587">
      <c r="A1587">
        <f>INDEX(resultados!$A$2:$ZZ$2290, 1581, MATCH($B$1, resultados!$A$1:$ZZ$1, 0))</f>
        <v/>
      </c>
      <c r="B1587">
        <f>INDEX(resultados!$A$2:$ZZ$2290, 1581, MATCH($B$2, resultados!$A$1:$ZZ$1, 0))</f>
        <v/>
      </c>
      <c r="C1587">
        <f>INDEX(resultados!$A$2:$ZZ$2290, 1581, MATCH($B$3, resultados!$A$1:$ZZ$1, 0))</f>
        <v/>
      </c>
    </row>
    <row r="1588">
      <c r="A1588">
        <f>INDEX(resultados!$A$2:$ZZ$2290, 1582, MATCH($B$1, resultados!$A$1:$ZZ$1, 0))</f>
        <v/>
      </c>
      <c r="B1588">
        <f>INDEX(resultados!$A$2:$ZZ$2290, 1582, MATCH($B$2, resultados!$A$1:$ZZ$1, 0))</f>
        <v/>
      </c>
      <c r="C1588">
        <f>INDEX(resultados!$A$2:$ZZ$2290, 1582, MATCH($B$3, resultados!$A$1:$ZZ$1, 0))</f>
        <v/>
      </c>
    </row>
    <row r="1589">
      <c r="A1589">
        <f>INDEX(resultados!$A$2:$ZZ$2290, 1583, MATCH($B$1, resultados!$A$1:$ZZ$1, 0))</f>
        <v/>
      </c>
      <c r="B1589">
        <f>INDEX(resultados!$A$2:$ZZ$2290, 1583, MATCH($B$2, resultados!$A$1:$ZZ$1, 0))</f>
        <v/>
      </c>
      <c r="C1589">
        <f>INDEX(resultados!$A$2:$ZZ$2290, 1583, MATCH($B$3, resultados!$A$1:$ZZ$1, 0))</f>
        <v/>
      </c>
    </row>
    <row r="1590">
      <c r="A1590">
        <f>INDEX(resultados!$A$2:$ZZ$2290, 1584, MATCH($B$1, resultados!$A$1:$ZZ$1, 0))</f>
        <v/>
      </c>
      <c r="B1590">
        <f>INDEX(resultados!$A$2:$ZZ$2290, 1584, MATCH($B$2, resultados!$A$1:$ZZ$1, 0))</f>
        <v/>
      </c>
      <c r="C1590">
        <f>INDEX(resultados!$A$2:$ZZ$2290, 1584, MATCH($B$3, resultados!$A$1:$ZZ$1, 0))</f>
        <v/>
      </c>
    </row>
    <row r="1591">
      <c r="A1591">
        <f>INDEX(resultados!$A$2:$ZZ$2290, 1585, MATCH($B$1, resultados!$A$1:$ZZ$1, 0))</f>
        <v/>
      </c>
      <c r="B1591">
        <f>INDEX(resultados!$A$2:$ZZ$2290, 1585, MATCH($B$2, resultados!$A$1:$ZZ$1, 0))</f>
        <v/>
      </c>
      <c r="C1591">
        <f>INDEX(resultados!$A$2:$ZZ$2290, 1585, MATCH($B$3, resultados!$A$1:$ZZ$1, 0))</f>
        <v/>
      </c>
    </row>
    <row r="1592">
      <c r="A1592">
        <f>INDEX(resultados!$A$2:$ZZ$2290, 1586, MATCH($B$1, resultados!$A$1:$ZZ$1, 0))</f>
        <v/>
      </c>
      <c r="B1592">
        <f>INDEX(resultados!$A$2:$ZZ$2290, 1586, MATCH($B$2, resultados!$A$1:$ZZ$1, 0))</f>
        <v/>
      </c>
      <c r="C1592">
        <f>INDEX(resultados!$A$2:$ZZ$2290, 1586, MATCH($B$3, resultados!$A$1:$ZZ$1, 0))</f>
        <v/>
      </c>
    </row>
    <row r="1593">
      <c r="A1593">
        <f>INDEX(resultados!$A$2:$ZZ$2290, 1587, MATCH($B$1, resultados!$A$1:$ZZ$1, 0))</f>
        <v/>
      </c>
      <c r="B1593">
        <f>INDEX(resultados!$A$2:$ZZ$2290, 1587, MATCH($B$2, resultados!$A$1:$ZZ$1, 0))</f>
        <v/>
      </c>
      <c r="C1593">
        <f>INDEX(resultados!$A$2:$ZZ$2290, 1587, MATCH($B$3, resultados!$A$1:$ZZ$1, 0))</f>
        <v/>
      </c>
    </row>
    <row r="1594">
      <c r="A1594">
        <f>INDEX(resultados!$A$2:$ZZ$2290, 1588, MATCH($B$1, resultados!$A$1:$ZZ$1, 0))</f>
        <v/>
      </c>
      <c r="B1594">
        <f>INDEX(resultados!$A$2:$ZZ$2290, 1588, MATCH($B$2, resultados!$A$1:$ZZ$1, 0))</f>
        <v/>
      </c>
      <c r="C1594">
        <f>INDEX(resultados!$A$2:$ZZ$2290, 1588, MATCH($B$3, resultados!$A$1:$ZZ$1, 0))</f>
        <v/>
      </c>
    </row>
    <row r="1595">
      <c r="A1595">
        <f>INDEX(resultados!$A$2:$ZZ$2290, 1589, MATCH($B$1, resultados!$A$1:$ZZ$1, 0))</f>
        <v/>
      </c>
      <c r="B1595">
        <f>INDEX(resultados!$A$2:$ZZ$2290, 1589, MATCH($B$2, resultados!$A$1:$ZZ$1, 0))</f>
        <v/>
      </c>
      <c r="C1595">
        <f>INDEX(resultados!$A$2:$ZZ$2290, 1589, MATCH($B$3, resultados!$A$1:$ZZ$1, 0))</f>
        <v/>
      </c>
    </row>
    <row r="1596">
      <c r="A1596">
        <f>INDEX(resultados!$A$2:$ZZ$2290, 1590, MATCH($B$1, resultados!$A$1:$ZZ$1, 0))</f>
        <v/>
      </c>
      <c r="B1596">
        <f>INDEX(resultados!$A$2:$ZZ$2290, 1590, MATCH($B$2, resultados!$A$1:$ZZ$1, 0))</f>
        <v/>
      </c>
      <c r="C1596">
        <f>INDEX(resultados!$A$2:$ZZ$2290, 1590, MATCH($B$3, resultados!$A$1:$ZZ$1, 0))</f>
        <v/>
      </c>
    </row>
    <row r="1597">
      <c r="A1597">
        <f>INDEX(resultados!$A$2:$ZZ$2290, 1591, MATCH($B$1, resultados!$A$1:$ZZ$1, 0))</f>
        <v/>
      </c>
      <c r="B1597">
        <f>INDEX(resultados!$A$2:$ZZ$2290, 1591, MATCH($B$2, resultados!$A$1:$ZZ$1, 0))</f>
        <v/>
      </c>
      <c r="C1597">
        <f>INDEX(resultados!$A$2:$ZZ$2290, 1591, MATCH($B$3, resultados!$A$1:$ZZ$1, 0))</f>
        <v/>
      </c>
    </row>
    <row r="1598">
      <c r="A1598">
        <f>INDEX(resultados!$A$2:$ZZ$2290, 1592, MATCH($B$1, resultados!$A$1:$ZZ$1, 0))</f>
        <v/>
      </c>
      <c r="B1598">
        <f>INDEX(resultados!$A$2:$ZZ$2290, 1592, MATCH($B$2, resultados!$A$1:$ZZ$1, 0))</f>
        <v/>
      </c>
      <c r="C1598">
        <f>INDEX(resultados!$A$2:$ZZ$2290, 1592, MATCH($B$3, resultados!$A$1:$ZZ$1, 0))</f>
        <v/>
      </c>
    </row>
    <row r="1599">
      <c r="A1599">
        <f>INDEX(resultados!$A$2:$ZZ$2290, 1593, MATCH($B$1, resultados!$A$1:$ZZ$1, 0))</f>
        <v/>
      </c>
      <c r="B1599">
        <f>INDEX(resultados!$A$2:$ZZ$2290, 1593, MATCH($B$2, resultados!$A$1:$ZZ$1, 0))</f>
        <v/>
      </c>
      <c r="C1599">
        <f>INDEX(resultados!$A$2:$ZZ$2290, 1593, MATCH($B$3, resultados!$A$1:$ZZ$1, 0))</f>
        <v/>
      </c>
    </row>
    <row r="1600">
      <c r="A1600">
        <f>INDEX(resultados!$A$2:$ZZ$2290, 1594, MATCH($B$1, resultados!$A$1:$ZZ$1, 0))</f>
        <v/>
      </c>
      <c r="B1600">
        <f>INDEX(resultados!$A$2:$ZZ$2290, 1594, MATCH($B$2, resultados!$A$1:$ZZ$1, 0))</f>
        <v/>
      </c>
      <c r="C1600">
        <f>INDEX(resultados!$A$2:$ZZ$2290, 1594, MATCH($B$3, resultados!$A$1:$ZZ$1, 0))</f>
        <v/>
      </c>
    </row>
    <row r="1601">
      <c r="A1601">
        <f>INDEX(resultados!$A$2:$ZZ$2290, 1595, MATCH($B$1, resultados!$A$1:$ZZ$1, 0))</f>
        <v/>
      </c>
      <c r="B1601">
        <f>INDEX(resultados!$A$2:$ZZ$2290, 1595, MATCH($B$2, resultados!$A$1:$ZZ$1, 0))</f>
        <v/>
      </c>
      <c r="C1601">
        <f>INDEX(resultados!$A$2:$ZZ$2290, 1595, MATCH($B$3, resultados!$A$1:$ZZ$1, 0))</f>
        <v/>
      </c>
    </row>
    <row r="1602">
      <c r="A1602">
        <f>INDEX(resultados!$A$2:$ZZ$2290, 1596, MATCH($B$1, resultados!$A$1:$ZZ$1, 0))</f>
        <v/>
      </c>
      <c r="B1602">
        <f>INDEX(resultados!$A$2:$ZZ$2290, 1596, MATCH($B$2, resultados!$A$1:$ZZ$1, 0))</f>
        <v/>
      </c>
      <c r="C1602">
        <f>INDEX(resultados!$A$2:$ZZ$2290, 1596, MATCH($B$3, resultados!$A$1:$ZZ$1, 0))</f>
        <v/>
      </c>
    </row>
    <row r="1603">
      <c r="A1603">
        <f>INDEX(resultados!$A$2:$ZZ$2290, 1597, MATCH($B$1, resultados!$A$1:$ZZ$1, 0))</f>
        <v/>
      </c>
      <c r="B1603">
        <f>INDEX(resultados!$A$2:$ZZ$2290, 1597, MATCH($B$2, resultados!$A$1:$ZZ$1, 0))</f>
        <v/>
      </c>
      <c r="C1603">
        <f>INDEX(resultados!$A$2:$ZZ$2290, 1597, MATCH($B$3, resultados!$A$1:$ZZ$1, 0))</f>
        <v/>
      </c>
    </row>
    <row r="1604">
      <c r="A1604">
        <f>INDEX(resultados!$A$2:$ZZ$2290, 1598, MATCH($B$1, resultados!$A$1:$ZZ$1, 0))</f>
        <v/>
      </c>
      <c r="B1604">
        <f>INDEX(resultados!$A$2:$ZZ$2290, 1598, MATCH($B$2, resultados!$A$1:$ZZ$1, 0))</f>
        <v/>
      </c>
      <c r="C1604">
        <f>INDEX(resultados!$A$2:$ZZ$2290, 1598, MATCH($B$3, resultados!$A$1:$ZZ$1, 0))</f>
        <v/>
      </c>
    </row>
    <row r="1605">
      <c r="A1605">
        <f>INDEX(resultados!$A$2:$ZZ$2290, 1599, MATCH($B$1, resultados!$A$1:$ZZ$1, 0))</f>
        <v/>
      </c>
      <c r="B1605">
        <f>INDEX(resultados!$A$2:$ZZ$2290, 1599, MATCH($B$2, resultados!$A$1:$ZZ$1, 0))</f>
        <v/>
      </c>
      <c r="C1605">
        <f>INDEX(resultados!$A$2:$ZZ$2290, 1599, MATCH($B$3, resultados!$A$1:$ZZ$1, 0))</f>
        <v/>
      </c>
    </row>
    <row r="1606">
      <c r="A1606">
        <f>INDEX(resultados!$A$2:$ZZ$2290, 1600, MATCH($B$1, resultados!$A$1:$ZZ$1, 0))</f>
        <v/>
      </c>
      <c r="B1606">
        <f>INDEX(resultados!$A$2:$ZZ$2290, 1600, MATCH($B$2, resultados!$A$1:$ZZ$1, 0))</f>
        <v/>
      </c>
      <c r="C1606">
        <f>INDEX(resultados!$A$2:$ZZ$2290, 1600, MATCH($B$3, resultados!$A$1:$ZZ$1, 0))</f>
        <v/>
      </c>
    </row>
    <row r="1607">
      <c r="A1607">
        <f>INDEX(resultados!$A$2:$ZZ$2290, 1601, MATCH($B$1, resultados!$A$1:$ZZ$1, 0))</f>
        <v/>
      </c>
      <c r="B1607">
        <f>INDEX(resultados!$A$2:$ZZ$2290, 1601, MATCH($B$2, resultados!$A$1:$ZZ$1, 0))</f>
        <v/>
      </c>
      <c r="C1607">
        <f>INDEX(resultados!$A$2:$ZZ$2290, 1601, MATCH($B$3, resultados!$A$1:$ZZ$1, 0))</f>
        <v/>
      </c>
    </row>
    <row r="1608">
      <c r="A1608">
        <f>INDEX(resultados!$A$2:$ZZ$2290, 1602, MATCH($B$1, resultados!$A$1:$ZZ$1, 0))</f>
        <v/>
      </c>
      <c r="B1608">
        <f>INDEX(resultados!$A$2:$ZZ$2290, 1602, MATCH($B$2, resultados!$A$1:$ZZ$1, 0))</f>
        <v/>
      </c>
      <c r="C1608">
        <f>INDEX(resultados!$A$2:$ZZ$2290, 1602, MATCH($B$3, resultados!$A$1:$ZZ$1, 0))</f>
        <v/>
      </c>
    </row>
    <row r="1609">
      <c r="A1609">
        <f>INDEX(resultados!$A$2:$ZZ$2290, 1603, MATCH($B$1, resultados!$A$1:$ZZ$1, 0))</f>
        <v/>
      </c>
      <c r="B1609">
        <f>INDEX(resultados!$A$2:$ZZ$2290, 1603, MATCH($B$2, resultados!$A$1:$ZZ$1, 0))</f>
        <v/>
      </c>
      <c r="C1609">
        <f>INDEX(resultados!$A$2:$ZZ$2290, 1603, MATCH($B$3, resultados!$A$1:$ZZ$1, 0))</f>
        <v/>
      </c>
    </row>
    <row r="1610">
      <c r="A1610">
        <f>INDEX(resultados!$A$2:$ZZ$2290, 1604, MATCH($B$1, resultados!$A$1:$ZZ$1, 0))</f>
        <v/>
      </c>
      <c r="B1610">
        <f>INDEX(resultados!$A$2:$ZZ$2290, 1604, MATCH($B$2, resultados!$A$1:$ZZ$1, 0))</f>
        <v/>
      </c>
      <c r="C1610">
        <f>INDEX(resultados!$A$2:$ZZ$2290, 1604, MATCH($B$3, resultados!$A$1:$ZZ$1, 0))</f>
        <v/>
      </c>
    </row>
    <row r="1611">
      <c r="A1611">
        <f>INDEX(resultados!$A$2:$ZZ$2290, 1605, MATCH($B$1, resultados!$A$1:$ZZ$1, 0))</f>
        <v/>
      </c>
      <c r="B1611">
        <f>INDEX(resultados!$A$2:$ZZ$2290, 1605, MATCH($B$2, resultados!$A$1:$ZZ$1, 0))</f>
        <v/>
      </c>
      <c r="C1611">
        <f>INDEX(resultados!$A$2:$ZZ$2290, 1605, MATCH($B$3, resultados!$A$1:$ZZ$1, 0))</f>
        <v/>
      </c>
    </row>
    <row r="1612">
      <c r="A1612">
        <f>INDEX(resultados!$A$2:$ZZ$2290, 1606, MATCH($B$1, resultados!$A$1:$ZZ$1, 0))</f>
        <v/>
      </c>
      <c r="B1612">
        <f>INDEX(resultados!$A$2:$ZZ$2290, 1606, MATCH($B$2, resultados!$A$1:$ZZ$1, 0))</f>
        <v/>
      </c>
      <c r="C1612">
        <f>INDEX(resultados!$A$2:$ZZ$2290, 1606, MATCH($B$3, resultados!$A$1:$ZZ$1, 0))</f>
        <v/>
      </c>
    </row>
    <row r="1613">
      <c r="A1613">
        <f>INDEX(resultados!$A$2:$ZZ$2290, 1607, MATCH($B$1, resultados!$A$1:$ZZ$1, 0))</f>
        <v/>
      </c>
      <c r="B1613">
        <f>INDEX(resultados!$A$2:$ZZ$2290, 1607, MATCH($B$2, resultados!$A$1:$ZZ$1, 0))</f>
        <v/>
      </c>
      <c r="C1613">
        <f>INDEX(resultados!$A$2:$ZZ$2290, 1607, MATCH($B$3, resultados!$A$1:$ZZ$1, 0))</f>
        <v/>
      </c>
    </row>
    <row r="1614">
      <c r="A1614">
        <f>INDEX(resultados!$A$2:$ZZ$2290, 1608, MATCH($B$1, resultados!$A$1:$ZZ$1, 0))</f>
        <v/>
      </c>
      <c r="B1614">
        <f>INDEX(resultados!$A$2:$ZZ$2290, 1608, MATCH($B$2, resultados!$A$1:$ZZ$1, 0))</f>
        <v/>
      </c>
      <c r="C1614">
        <f>INDEX(resultados!$A$2:$ZZ$2290, 1608, MATCH($B$3, resultados!$A$1:$ZZ$1, 0))</f>
        <v/>
      </c>
    </row>
    <row r="1615">
      <c r="A1615">
        <f>INDEX(resultados!$A$2:$ZZ$2290, 1609, MATCH($B$1, resultados!$A$1:$ZZ$1, 0))</f>
        <v/>
      </c>
      <c r="B1615">
        <f>INDEX(resultados!$A$2:$ZZ$2290, 1609, MATCH($B$2, resultados!$A$1:$ZZ$1, 0))</f>
        <v/>
      </c>
      <c r="C1615">
        <f>INDEX(resultados!$A$2:$ZZ$2290, 1609, MATCH($B$3, resultados!$A$1:$ZZ$1, 0))</f>
        <v/>
      </c>
    </row>
    <row r="1616">
      <c r="A1616">
        <f>INDEX(resultados!$A$2:$ZZ$2290, 1610, MATCH($B$1, resultados!$A$1:$ZZ$1, 0))</f>
        <v/>
      </c>
      <c r="B1616">
        <f>INDEX(resultados!$A$2:$ZZ$2290, 1610, MATCH($B$2, resultados!$A$1:$ZZ$1, 0))</f>
        <v/>
      </c>
      <c r="C1616">
        <f>INDEX(resultados!$A$2:$ZZ$2290, 1610, MATCH($B$3, resultados!$A$1:$ZZ$1, 0))</f>
        <v/>
      </c>
    </row>
    <row r="1617">
      <c r="A1617">
        <f>INDEX(resultados!$A$2:$ZZ$2290, 1611, MATCH($B$1, resultados!$A$1:$ZZ$1, 0))</f>
        <v/>
      </c>
      <c r="B1617">
        <f>INDEX(resultados!$A$2:$ZZ$2290, 1611, MATCH($B$2, resultados!$A$1:$ZZ$1, 0))</f>
        <v/>
      </c>
      <c r="C1617">
        <f>INDEX(resultados!$A$2:$ZZ$2290, 1611, MATCH($B$3, resultados!$A$1:$ZZ$1, 0))</f>
        <v/>
      </c>
    </row>
    <row r="1618">
      <c r="A1618">
        <f>INDEX(resultados!$A$2:$ZZ$2290, 1612, MATCH($B$1, resultados!$A$1:$ZZ$1, 0))</f>
        <v/>
      </c>
      <c r="B1618">
        <f>INDEX(resultados!$A$2:$ZZ$2290, 1612, MATCH($B$2, resultados!$A$1:$ZZ$1, 0))</f>
        <v/>
      </c>
      <c r="C1618">
        <f>INDEX(resultados!$A$2:$ZZ$2290, 1612, MATCH($B$3, resultados!$A$1:$ZZ$1, 0))</f>
        <v/>
      </c>
    </row>
    <row r="1619">
      <c r="A1619">
        <f>INDEX(resultados!$A$2:$ZZ$2290, 1613, MATCH($B$1, resultados!$A$1:$ZZ$1, 0))</f>
        <v/>
      </c>
      <c r="B1619">
        <f>INDEX(resultados!$A$2:$ZZ$2290, 1613, MATCH($B$2, resultados!$A$1:$ZZ$1, 0))</f>
        <v/>
      </c>
      <c r="C1619">
        <f>INDEX(resultados!$A$2:$ZZ$2290, 1613, MATCH($B$3, resultados!$A$1:$ZZ$1, 0))</f>
        <v/>
      </c>
    </row>
    <row r="1620">
      <c r="A1620">
        <f>INDEX(resultados!$A$2:$ZZ$2290, 1614, MATCH($B$1, resultados!$A$1:$ZZ$1, 0))</f>
        <v/>
      </c>
      <c r="B1620">
        <f>INDEX(resultados!$A$2:$ZZ$2290, 1614, MATCH($B$2, resultados!$A$1:$ZZ$1, 0))</f>
        <v/>
      </c>
      <c r="C1620">
        <f>INDEX(resultados!$A$2:$ZZ$2290, 1614, MATCH($B$3, resultados!$A$1:$ZZ$1, 0))</f>
        <v/>
      </c>
    </row>
    <row r="1621">
      <c r="A1621">
        <f>INDEX(resultados!$A$2:$ZZ$2290, 1615, MATCH($B$1, resultados!$A$1:$ZZ$1, 0))</f>
        <v/>
      </c>
      <c r="B1621">
        <f>INDEX(resultados!$A$2:$ZZ$2290, 1615, MATCH($B$2, resultados!$A$1:$ZZ$1, 0))</f>
        <v/>
      </c>
      <c r="C1621">
        <f>INDEX(resultados!$A$2:$ZZ$2290, 1615, MATCH($B$3, resultados!$A$1:$ZZ$1, 0))</f>
        <v/>
      </c>
    </row>
    <row r="1622">
      <c r="A1622">
        <f>INDEX(resultados!$A$2:$ZZ$2290, 1616, MATCH($B$1, resultados!$A$1:$ZZ$1, 0))</f>
        <v/>
      </c>
      <c r="B1622">
        <f>INDEX(resultados!$A$2:$ZZ$2290, 1616, MATCH($B$2, resultados!$A$1:$ZZ$1, 0))</f>
        <v/>
      </c>
      <c r="C1622">
        <f>INDEX(resultados!$A$2:$ZZ$2290, 1616, MATCH($B$3, resultados!$A$1:$ZZ$1, 0))</f>
        <v/>
      </c>
    </row>
    <row r="1623">
      <c r="A1623">
        <f>INDEX(resultados!$A$2:$ZZ$2290, 1617, MATCH($B$1, resultados!$A$1:$ZZ$1, 0))</f>
        <v/>
      </c>
      <c r="B1623">
        <f>INDEX(resultados!$A$2:$ZZ$2290, 1617, MATCH($B$2, resultados!$A$1:$ZZ$1, 0))</f>
        <v/>
      </c>
      <c r="C1623">
        <f>INDEX(resultados!$A$2:$ZZ$2290, 1617, MATCH($B$3, resultados!$A$1:$ZZ$1, 0))</f>
        <v/>
      </c>
    </row>
    <row r="1624">
      <c r="A1624">
        <f>INDEX(resultados!$A$2:$ZZ$2290, 1618, MATCH($B$1, resultados!$A$1:$ZZ$1, 0))</f>
        <v/>
      </c>
      <c r="B1624">
        <f>INDEX(resultados!$A$2:$ZZ$2290, 1618, MATCH($B$2, resultados!$A$1:$ZZ$1, 0))</f>
        <v/>
      </c>
      <c r="C1624">
        <f>INDEX(resultados!$A$2:$ZZ$2290, 1618, MATCH($B$3, resultados!$A$1:$ZZ$1, 0))</f>
        <v/>
      </c>
    </row>
    <row r="1625">
      <c r="A1625">
        <f>INDEX(resultados!$A$2:$ZZ$2290, 1619, MATCH($B$1, resultados!$A$1:$ZZ$1, 0))</f>
        <v/>
      </c>
      <c r="B1625">
        <f>INDEX(resultados!$A$2:$ZZ$2290, 1619, MATCH($B$2, resultados!$A$1:$ZZ$1, 0))</f>
        <v/>
      </c>
      <c r="C1625">
        <f>INDEX(resultados!$A$2:$ZZ$2290, 1619, MATCH($B$3, resultados!$A$1:$ZZ$1, 0))</f>
        <v/>
      </c>
    </row>
    <row r="1626">
      <c r="A1626">
        <f>INDEX(resultados!$A$2:$ZZ$2290, 1620, MATCH($B$1, resultados!$A$1:$ZZ$1, 0))</f>
        <v/>
      </c>
      <c r="B1626">
        <f>INDEX(resultados!$A$2:$ZZ$2290, 1620, MATCH($B$2, resultados!$A$1:$ZZ$1, 0))</f>
        <v/>
      </c>
      <c r="C1626">
        <f>INDEX(resultados!$A$2:$ZZ$2290, 1620, MATCH($B$3, resultados!$A$1:$ZZ$1, 0))</f>
        <v/>
      </c>
    </row>
    <row r="1627">
      <c r="A1627">
        <f>INDEX(resultados!$A$2:$ZZ$2290, 1621, MATCH($B$1, resultados!$A$1:$ZZ$1, 0))</f>
        <v/>
      </c>
      <c r="B1627">
        <f>INDEX(resultados!$A$2:$ZZ$2290, 1621, MATCH($B$2, resultados!$A$1:$ZZ$1, 0))</f>
        <v/>
      </c>
      <c r="C1627">
        <f>INDEX(resultados!$A$2:$ZZ$2290, 1621, MATCH($B$3, resultados!$A$1:$ZZ$1, 0))</f>
        <v/>
      </c>
    </row>
    <row r="1628">
      <c r="A1628">
        <f>INDEX(resultados!$A$2:$ZZ$2290, 1622, MATCH($B$1, resultados!$A$1:$ZZ$1, 0))</f>
        <v/>
      </c>
      <c r="B1628">
        <f>INDEX(resultados!$A$2:$ZZ$2290, 1622, MATCH($B$2, resultados!$A$1:$ZZ$1, 0))</f>
        <v/>
      </c>
      <c r="C1628">
        <f>INDEX(resultados!$A$2:$ZZ$2290, 1622, MATCH($B$3, resultados!$A$1:$ZZ$1, 0))</f>
        <v/>
      </c>
    </row>
    <row r="1629">
      <c r="A1629">
        <f>INDEX(resultados!$A$2:$ZZ$2290, 1623, MATCH($B$1, resultados!$A$1:$ZZ$1, 0))</f>
        <v/>
      </c>
      <c r="B1629">
        <f>INDEX(resultados!$A$2:$ZZ$2290, 1623, MATCH($B$2, resultados!$A$1:$ZZ$1, 0))</f>
        <v/>
      </c>
      <c r="C1629">
        <f>INDEX(resultados!$A$2:$ZZ$2290, 1623, MATCH($B$3, resultados!$A$1:$ZZ$1, 0))</f>
        <v/>
      </c>
    </row>
    <row r="1630">
      <c r="A1630">
        <f>INDEX(resultados!$A$2:$ZZ$2290, 1624, MATCH($B$1, resultados!$A$1:$ZZ$1, 0))</f>
        <v/>
      </c>
      <c r="B1630">
        <f>INDEX(resultados!$A$2:$ZZ$2290, 1624, MATCH($B$2, resultados!$A$1:$ZZ$1, 0))</f>
        <v/>
      </c>
      <c r="C1630">
        <f>INDEX(resultados!$A$2:$ZZ$2290, 1624, MATCH($B$3, resultados!$A$1:$ZZ$1, 0))</f>
        <v/>
      </c>
    </row>
    <row r="1631">
      <c r="A1631">
        <f>INDEX(resultados!$A$2:$ZZ$2290, 1625, MATCH($B$1, resultados!$A$1:$ZZ$1, 0))</f>
        <v/>
      </c>
      <c r="B1631">
        <f>INDEX(resultados!$A$2:$ZZ$2290, 1625, MATCH($B$2, resultados!$A$1:$ZZ$1, 0))</f>
        <v/>
      </c>
      <c r="C1631">
        <f>INDEX(resultados!$A$2:$ZZ$2290, 1625, MATCH($B$3, resultados!$A$1:$ZZ$1, 0))</f>
        <v/>
      </c>
    </row>
    <row r="1632">
      <c r="A1632">
        <f>INDEX(resultados!$A$2:$ZZ$2290, 1626, MATCH($B$1, resultados!$A$1:$ZZ$1, 0))</f>
        <v/>
      </c>
      <c r="B1632">
        <f>INDEX(resultados!$A$2:$ZZ$2290, 1626, MATCH($B$2, resultados!$A$1:$ZZ$1, 0))</f>
        <v/>
      </c>
      <c r="C1632">
        <f>INDEX(resultados!$A$2:$ZZ$2290, 1626, MATCH($B$3, resultados!$A$1:$ZZ$1, 0))</f>
        <v/>
      </c>
    </row>
    <row r="1633">
      <c r="A1633">
        <f>INDEX(resultados!$A$2:$ZZ$2290, 1627, MATCH($B$1, resultados!$A$1:$ZZ$1, 0))</f>
        <v/>
      </c>
      <c r="B1633">
        <f>INDEX(resultados!$A$2:$ZZ$2290, 1627, MATCH($B$2, resultados!$A$1:$ZZ$1, 0))</f>
        <v/>
      </c>
      <c r="C1633">
        <f>INDEX(resultados!$A$2:$ZZ$2290, 1627, MATCH($B$3, resultados!$A$1:$ZZ$1, 0))</f>
        <v/>
      </c>
    </row>
    <row r="1634">
      <c r="A1634">
        <f>INDEX(resultados!$A$2:$ZZ$2290, 1628, MATCH($B$1, resultados!$A$1:$ZZ$1, 0))</f>
        <v/>
      </c>
      <c r="B1634">
        <f>INDEX(resultados!$A$2:$ZZ$2290, 1628, MATCH($B$2, resultados!$A$1:$ZZ$1, 0))</f>
        <v/>
      </c>
      <c r="C1634">
        <f>INDEX(resultados!$A$2:$ZZ$2290, 1628, MATCH($B$3, resultados!$A$1:$ZZ$1, 0))</f>
        <v/>
      </c>
    </row>
    <row r="1635">
      <c r="A1635">
        <f>INDEX(resultados!$A$2:$ZZ$2290, 1629, MATCH($B$1, resultados!$A$1:$ZZ$1, 0))</f>
        <v/>
      </c>
      <c r="B1635">
        <f>INDEX(resultados!$A$2:$ZZ$2290, 1629, MATCH($B$2, resultados!$A$1:$ZZ$1, 0))</f>
        <v/>
      </c>
      <c r="C1635">
        <f>INDEX(resultados!$A$2:$ZZ$2290, 1629, MATCH($B$3, resultados!$A$1:$ZZ$1, 0))</f>
        <v/>
      </c>
    </row>
    <row r="1636">
      <c r="A1636">
        <f>INDEX(resultados!$A$2:$ZZ$2290, 1630, MATCH($B$1, resultados!$A$1:$ZZ$1, 0))</f>
        <v/>
      </c>
      <c r="B1636">
        <f>INDEX(resultados!$A$2:$ZZ$2290, 1630, MATCH($B$2, resultados!$A$1:$ZZ$1, 0))</f>
        <v/>
      </c>
      <c r="C1636">
        <f>INDEX(resultados!$A$2:$ZZ$2290, 1630, MATCH($B$3, resultados!$A$1:$ZZ$1, 0))</f>
        <v/>
      </c>
    </row>
    <row r="1637">
      <c r="A1637">
        <f>INDEX(resultados!$A$2:$ZZ$2290, 1631, MATCH($B$1, resultados!$A$1:$ZZ$1, 0))</f>
        <v/>
      </c>
      <c r="B1637">
        <f>INDEX(resultados!$A$2:$ZZ$2290, 1631, MATCH($B$2, resultados!$A$1:$ZZ$1, 0))</f>
        <v/>
      </c>
      <c r="C1637">
        <f>INDEX(resultados!$A$2:$ZZ$2290, 1631, MATCH($B$3, resultados!$A$1:$ZZ$1, 0))</f>
        <v/>
      </c>
    </row>
    <row r="1638">
      <c r="A1638">
        <f>INDEX(resultados!$A$2:$ZZ$2290, 1632, MATCH($B$1, resultados!$A$1:$ZZ$1, 0))</f>
        <v/>
      </c>
      <c r="B1638">
        <f>INDEX(resultados!$A$2:$ZZ$2290, 1632, MATCH($B$2, resultados!$A$1:$ZZ$1, 0))</f>
        <v/>
      </c>
      <c r="C1638">
        <f>INDEX(resultados!$A$2:$ZZ$2290, 1632, MATCH($B$3, resultados!$A$1:$ZZ$1, 0))</f>
        <v/>
      </c>
    </row>
    <row r="1639">
      <c r="A1639">
        <f>INDEX(resultados!$A$2:$ZZ$2290, 1633, MATCH($B$1, resultados!$A$1:$ZZ$1, 0))</f>
        <v/>
      </c>
      <c r="B1639">
        <f>INDEX(resultados!$A$2:$ZZ$2290, 1633, MATCH($B$2, resultados!$A$1:$ZZ$1, 0))</f>
        <v/>
      </c>
      <c r="C1639">
        <f>INDEX(resultados!$A$2:$ZZ$2290, 1633, MATCH($B$3, resultados!$A$1:$ZZ$1, 0))</f>
        <v/>
      </c>
    </row>
    <row r="1640">
      <c r="A1640">
        <f>INDEX(resultados!$A$2:$ZZ$2290, 1634, MATCH($B$1, resultados!$A$1:$ZZ$1, 0))</f>
        <v/>
      </c>
      <c r="B1640">
        <f>INDEX(resultados!$A$2:$ZZ$2290, 1634, MATCH($B$2, resultados!$A$1:$ZZ$1, 0))</f>
        <v/>
      </c>
      <c r="C1640">
        <f>INDEX(resultados!$A$2:$ZZ$2290, 1634, MATCH($B$3, resultados!$A$1:$ZZ$1, 0))</f>
        <v/>
      </c>
    </row>
    <row r="1641">
      <c r="A1641">
        <f>INDEX(resultados!$A$2:$ZZ$2290, 1635, MATCH($B$1, resultados!$A$1:$ZZ$1, 0))</f>
        <v/>
      </c>
      <c r="B1641">
        <f>INDEX(resultados!$A$2:$ZZ$2290, 1635, MATCH($B$2, resultados!$A$1:$ZZ$1, 0))</f>
        <v/>
      </c>
      <c r="C1641">
        <f>INDEX(resultados!$A$2:$ZZ$2290, 1635, MATCH($B$3, resultados!$A$1:$ZZ$1, 0))</f>
        <v/>
      </c>
    </row>
    <row r="1642">
      <c r="A1642">
        <f>INDEX(resultados!$A$2:$ZZ$2290, 1636, MATCH($B$1, resultados!$A$1:$ZZ$1, 0))</f>
        <v/>
      </c>
      <c r="B1642">
        <f>INDEX(resultados!$A$2:$ZZ$2290, 1636, MATCH($B$2, resultados!$A$1:$ZZ$1, 0))</f>
        <v/>
      </c>
      <c r="C1642">
        <f>INDEX(resultados!$A$2:$ZZ$2290, 1636, MATCH($B$3, resultados!$A$1:$ZZ$1, 0))</f>
        <v/>
      </c>
    </row>
    <row r="1643">
      <c r="A1643">
        <f>INDEX(resultados!$A$2:$ZZ$2290, 1637, MATCH($B$1, resultados!$A$1:$ZZ$1, 0))</f>
        <v/>
      </c>
      <c r="B1643">
        <f>INDEX(resultados!$A$2:$ZZ$2290, 1637, MATCH($B$2, resultados!$A$1:$ZZ$1, 0))</f>
        <v/>
      </c>
      <c r="C1643">
        <f>INDEX(resultados!$A$2:$ZZ$2290, 1637, MATCH($B$3, resultados!$A$1:$ZZ$1, 0))</f>
        <v/>
      </c>
    </row>
    <row r="1644">
      <c r="A1644">
        <f>INDEX(resultados!$A$2:$ZZ$2290, 1638, MATCH($B$1, resultados!$A$1:$ZZ$1, 0))</f>
        <v/>
      </c>
      <c r="B1644">
        <f>INDEX(resultados!$A$2:$ZZ$2290, 1638, MATCH($B$2, resultados!$A$1:$ZZ$1, 0))</f>
        <v/>
      </c>
      <c r="C1644">
        <f>INDEX(resultados!$A$2:$ZZ$2290, 1638, MATCH($B$3, resultados!$A$1:$ZZ$1, 0))</f>
        <v/>
      </c>
    </row>
    <row r="1645">
      <c r="A1645">
        <f>INDEX(resultados!$A$2:$ZZ$2290, 1639, MATCH($B$1, resultados!$A$1:$ZZ$1, 0))</f>
        <v/>
      </c>
      <c r="B1645">
        <f>INDEX(resultados!$A$2:$ZZ$2290, 1639, MATCH($B$2, resultados!$A$1:$ZZ$1, 0))</f>
        <v/>
      </c>
      <c r="C1645">
        <f>INDEX(resultados!$A$2:$ZZ$2290, 1639, MATCH($B$3, resultados!$A$1:$ZZ$1, 0))</f>
        <v/>
      </c>
    </row>
    <row r="1646">
      <c r="A1646">
        <f>INDEX(resultados!$A$2:$ZZ$2290, 1640, MATCH($B$1, resultados!$A$1:$ZZ$1, 0))</f>
        <v/>
      </c>
      <c r="B1646">
        <f>INDEX(resultados!$A$2:$ZZ$2290, 1640, MATCH($B$2, resultados!$A$1:$ZZ$1, 0))</f>
        <v/>
      </c>
      <c r="C1646">
        <f>INDEX(resultados!$A$2:$ZZ$2290, 1640, MATCH($B$3, resultados!$A$1:$ZZ$1, 0))</f>
        <v/>
      </c>
    </row>
    <row r="1647">
      <c r="A1647">
        <f>INDEX(resultados!$A$2:$ZZ$2290, 1641, MATCH($B$1, resultados!$A$1:$ZZ$1, 0))</f>
        <v/>
      </c>
      <c r="B1647">
        <f>INDEX(resultados!$A$2:$ZZ$2290, 1641, MATCH($B$2, resultados!$A$1:$ZZ$1, 0))</f>
        <v/>
      </c>
      <c r="C1647">
        <f>INDEX(resultados!$A$2:$ZZ$2290, 1641, MATCH($B$3, resultados!$A$1:$ZZ$1, 0))</f>
        <v/>
      </c>
    </row>
    <row r="1648">
      <c r="A1648">
        <f>INDEX(resultados!$A$2:$ZZ$2290, 1642, MATCH($B$1, resultados!$A$1:$ZZ$1, 0))</f>
        <v/>
      </c>
      <c r="B1648">
        <f>INDEX(resultados!$A$2:$ZZ$2290, 1642, MATCH($B$2, resultados!$A$1:$ZZ$1, 0))</f>
        <v/>
      </c>
      <c r="C1648">
        <f>INDEX(resultados!$A$2:$ZZ$2290, 1642, MATCH($B$3, resultados!$A$1:$ZZ$1, 0))</f>
        <v/>
      </c>
    </row>
    <row r="1649">
      <c r="A1649">
        <f>INDEX(resultados!$A$2:$ZZ$2290, 1643, MATCH($B$1, resultados!$A$1:$ZZ$1, 0))</f>
        <v/>
      </c>
      <c r="B1649">
        <f>INDEX(resultados!$A$2:$ZZ$2290, 1643, MATCH($B$2, resultados!$A$1:$ZZ$1, 0))</f>
        <v/>
      </c>
      <c r="C1649">
        <f>INDEX(resultados!$A$2:$ZZ$2290, 1643, MATCH($B$3, resultados!$A$1:$ZZ$1, 0))</f>
        <v/>
      </c>
    </row>
    <row r="1650">
      <c r="A1650">
        <f>INDEX(resultados!$A$2:$ZZ$2290, 1644, MATCH($B$1, resultados!$A$1:$ZZ$1, 0))</f>
        <v/>
      </c>
      <c r="B1650">
        <f>INDEX(resultados!$A$2:$ZZ$2290, 1644, MATCH($B$2, resultados!$A$1:$ZZ$1, 0))</f>
        <v/>
      </c>
      <c r="C1650">
        <f>INDEX(resultados!$A$2:$ZZ$2290, 1644, MATCH($B$3, resultados!$A$1:$ZZ$1, 0))</f>
        <v/>
      </c>
    </row>
    <row r="1651">
      <c r="A1651">
        <f>INDEX(resultados!$A$2:$ZZ$2290, 1645, MATCH($B$1, resultados!$A$1:$ZZ$1, 0))</f>
        <v/>
      </c>
      <c r="B1651">
        <f>INDEX(resultados!$A$2:$ZZ$2290, 1645, MATCH($B$2, resultados!$A$1:$ZZ$1, 0))</f>
        <v/>
      </c>
      <c r="C1651">
        <f>INDEX(resultados!$A$2:$ZZ$2290, 1645, MATCH($B$3, resultados!$A$1:$ZZ$1, 0))</f>
        <v/>
      </c>
    </row>
    <row r="1652">
      <c r="A1652">
        <f>INDEX(resultados!$A$2:$ZZ$2290, 1646, MATCH($B$1, resultados!$A$1:$ZZ$1, 0))</f>
        <v/>
      </c>
      <c r="B1652">
        <f>INDEX(resultados!$A$2:$ZZ$2290, 1646, MATCH($B$2, resultados!$A$1:$ZZ$1, 0))</f>
        <v/>
      </c>
      <c r="C1652">
        <f>INDEX(resultados!$A$2:$ZZ$2290, 1646, MATCH($B$3, resultados!$A$1:$ZZ$1, 0))</f>
        <v/>
      </c>
    </row>
    <row r="1653">
      <c r="A1653">
        <f>INDEX(resultados!$A$2:$ZZ$2290, 1647, MATCH($B$1, resultados!$A$1:$ZZ$1, 0))</f>
        <v/>
      </c>
      <c r="B1653">
        <f>INDEX(resultados!$A$2:$ZZ$2290, 1647, MATCH($B$2, resultados!$A$1:$ZZ$1, 0))</f>
        <v/>
      </c>
      <c r="C1653">
        <f>INDEX(resultados!$A$2:$ZZ$2290, 1647, MATCH($B$3, resultados!$A$1:$ZZ$1, 0))</f>
        <v/>
      </c>
    </row>
    <row r="1654">
      <c r="A1654">
        <f>INDEX(resultados!$A$2:$ZZ$2290, 1648, MATCH($B$1, resultados!$A$1:$ZZ$1, 0))</f>
        <v/>
      </c>
      <c r="B1654">
        <f>INDEX(resultados!$A$2:$ZZ$2290, 1648, MATCH($B$2, resultados!$A$1:$ZZ$1, 0))</f>
        <v/>
      </c>
      <c r="C1654">
        <f>INDEX(resultados!$A$2:$ZZ$2290, 1648, MATCH($B$3, resultados!$A$1:$ZZ$1, 0))</f>
        <v/>
      </c>
    </row>
    <row r="1655">
      <c r="A1655">
        <f>INDEX(resultados!$A$2:$ZZ$2290, 1649, MATCH($B$1, resultados!$A$1:$ZZ$1, 0))</f>
        <v/>
      </c>
      <c r="B1655">
        <f>INDEX(resultados!$A$2:$ZZ$2290, 1649, MATCH($B$2, resultados!$A$1:$ZZ$1, 0))</f>
        <v/>
      </c>
      <c r="C1655">
        <f>INDEX(resultados!$A$2:$ZZ$2290, 1649, MATCH($B$3, resultados!$A$1:$ZZ$1, 0))</f>
        <v/>
      </c>
    </row>
    <row r="1656">
      <c r="A1656">
        <f>INDEX(resultados!$A$2:$ZZ$2290, 1650, MATCH($B$1, resultados!$A$1:$ZZ$1, 0))</f>
        <v/>
      </c>
      <c r="B1656">
        <f>INDEX(resultados!$A$2:$ZZ$2290, 1650, MATCH($B$2, resultados!$A$1:$ZZ$1, 0))</f>
        <v/>
      </c>
      <c r="C1656">
        <f>INDEX(resultados!$A$2:$ZZ$2290, 1650, MATCH($B$3, resultados!$A$1:$ZZ$1, 0))</f>
        <v/>
      </c>
    </row>
    <row r="1657">
      <c r="A1657">
        <f>INDEX(resultados!$A$2:$ZZ$2290, 1651, MATCH($B$1, resultados!$A$1:$ZZ$1, 0))</f>
        <v/>
      </c>
      <c r="B1657">
        <f>INDEX(resultados!$A$2:$ZZ$2290, 1651, MATCH($B$2, resultados!$A$1:$ZZ$1, 0))</f>
        <v/>
      </c>
      <c r="C1657">
        <f>INDEX(resultados!$A$2:$ZZ$2290, 1651, MATCH($B$3, resultados!$A$1:$ZZ$1, 0))</f>
        <v/>
      </c>
    </row>
    <row r="1658">
      <c r="A1658">
        <f>INDEX(resultados!$A$2:$ZZ$2290, 1652, MATCH($B$1, resultados!$A$1:$ZZ$1, 0))</f>
        <v/>
      </c>
      <c r="B1658">
        <f>INDEX(resultados!$A$2:$ZZ$2290, 1652, MATCH($B$2, resultados!$A$1:$ZZ$1, 0))</f>
        <v/>
      </c>
      <c r="C1658">
        <f>INDEX(resultados!$A$2:$ZZ$2290, 1652, MATCH($B$3, resultados!$A$1:$ZZ$1, 0))</f>
        <v/>
      </c>
    </row>
    <row r="1659">
      <c r="A1659">
        <f>INDEX(resultados!$A$2:$ZZ$2290, 1653, MATCH($B$1, resultados!$A$1:$ZZ$1, 0))</f>
        <v/>
      </c>
      <c r="B1659">
        <f>INDEX(resultados!$A$2:$ZZ$2290, 1653, MATCH($B$2, resultados!$A$1:$ZZ$1, 0))</f>
        <v/>
      </c>
      <c r="C1659">
        <f>INDEX(resultados!$A$2:$ZZ$2290, 1653, MATCH($B$3, resultados!$A$1:$ZZ$1, 0))</f>
        <v/>
      </c>
    </row>
    <row r="1660">
      <c r="A1660">
        <f>INDEX(resultados!$A$2:$ZZ$2290, 1654, MATCH($B$1, resultados!$A$1:$ZZ$1, 0))</f>
        <v/>
      </c>
      <c r="B1660">
        <f>INDEX(resultados!$A$2:$ZZ$2290, 1654, MATCH($B$2, resultados!$A$1:$ZZ$1, 0))</f>
        <v/>
      </c>
      <c r="C1660">
        <f>INDEX(resultados!$A$2:$ZZ$2290, 1654, MATCH($B$3, resultados!$A$1:$ZZ$1, 0))</f>
        <v/>
      </c>
    </row>
    <row r="1661">
      <c r="A1661">
        <f>INDEX(resultados!$A$2:$ZZ$2290, 1655, MATCH($B$1, resultados!$A$1:$ZZ$1, 0))</f>
        <v/>
      </c>
      <c r="B1661">
        <f>INDEX(resultados!$A$2:$ZZ$2290, 1655, MATCH($B$2, resultados!$A$1:$ZZ$1, 0))</f>
        <v/>
      </c>
      <c r="C1661">
        <f>INDEX(resultados!$A$2:$ZZ$2290, 1655, MATCH($B$3, resultados!$A$1:$ZZ$1, 0))</f>
        <v/>
      </c>
    </row>
    <row r="1662">
      <c r="A1662">
        <f>INDEX(resultados!$A$2:$ZZ$2290, 1656, MATCH($B$1, resultados!$A$1:$ZZ$1, 0))</f>
        <v/>
      </c>
      <c r="B1662">
        <f>INDEX(resultados!$A$2:$ZZ$2290, 1656, MATCH($B$2, resultados!$A$1:$ZZ$1, 0))</f>
        <v/>
      </c>
      <c r="C1662">
        <f>INDEX(resultados!$A$2:$ZZ$2290, 1656, MATCH($B$3, resultados!$A$1:$ZZ$1, 0))</f>
        <v/>
      </c>
    </row>
    <row r="1663">
      <c r="A1663">
        <f>INDEX(resultados!$A$2:$ZZ$2290, 1657, MATCH($B$1, resultados!$A$1:$ZZ$1, 0))</f>
        <v/>
      </c>
      <c r="B1663">
        <f>INDEX(resultados!$A$2:$ZZ$2290, 1657, MATCH($B$2, resultados!$A$1:$ZZ$1, 0))</f>
        <v/>
      </c>
      <c r="C1663">
        <f>INDEX(resultados!$A$2:$ZZ$2290, 1657, MATCH($B$3, resultados!$A$1:$ZZ$1, 0))</f>
        <v/>
      </c>
    </row>
    <row r="1664">
      <c r="A1664">
        <f>INDEX(resultados!$A$2:$ZZ$2290, 1658, MATCH($B$1, resultados!$A$1:$ZZ$1, 0))</f>
        <v/>
      </c>
      <c r="B1664">
        <f>INDEX(resultados!$A$2:$ZZ$2290, 1658, MATCH($B$2, resultados!$A$1:$ZZ$1, 0))</f>
        <v/>
      </c>
      <c r="C1664">
        <f>INDEX(resultados!$A$2:$ZZ$2290, 1658, MATCH($B$3, resultados!$A$1:$ZZ$1, 0))</f>
        <v/>
      </c>
    </row>
    <row r="1665">
      <c r="A1665">
        <f>INDEX(resultados!$A$2:$ZZ$2290, 1659, MATCH($B$1, resultados!$A$1:$ZZ$1, 0))</f>
        <v/>
      </c>
      <c r="B1665">
        <f>INDEX(resultados!$A$2:$ZZ$2290, 1659, MATCH($B$2, resultados!$A$1:$ZZ$1, 0))</f>
        <v/>
      </c>
      <c r="C1665">
        <f>INDEX(resultados!$A$2:$ZZ$2290, 1659, MATCH($B$3, resultados!$A$1:$ZZ$1, 0))</f>
        <v/>
      </c>
    </row>
    <row r="1666">
      <c r="A1666">
        <f>INDEX(resultados!$A$2:$ZZ$2290, 1660, MATCH($B$1, resultados!$A$1:$ZZ$1, 0))</f>
        <v/>
      </c>
      <c r="B1666">
        <f>INDEX(resultados!$A$2:$ZZ$2290, 1660, MATCH($B$2, resultados!$A$1:$ZZ$1, 0))</f>
        <v/>
      </c>
      <c r="C1666">
        <f>INDEX(resultados!$A$2:$ZZ$2290, 1660, MATCH($B$3, resultados!$A$1:$ZZ$1, 0))</f>
        <v/>
      </c>
    </row>
    <row r="1667">
      <c r="A1667">
        <f>INDEX(resultados!$A$2:$ZZ$2290, 1661, MATCH($B$1, resultados!$A$1:$ZZ$1, 0))</f>
        <v/>
      </c>
      <c r="B1667">
        <f>INDEX(resultados!$A$2:$ZZ$2290, 1661, MATCH($B$2, resultados!$A$1:$ZZ$1, 0))</f>
        <v/>
      </c>
      <c r="C1667">
        <f>INDEX(resultados!$A$2:$ZZ$2290, 1661, MATCH($B$3, resultados!$A$1:$ZZ$1, 0))</f>
        <v/>
      </c>
    </row>
    <row r="1668">
      <c r="A1668">
        <f>INDEX(resultados!$A$2:$ZZ$2290, 1662, MATCH($B$1, resultados!$A$1:$ZZ$1, 0))</f>
        <v/>
      </c>
      <c r="B1668">
        <f>INDEX(resultados!$A$2:$ZZ$2290, 1662, MATCH($B$2, resultados!$A$1:$ZZ$1, 0))</f>
        <v/>
      </c>
      <c r="C1668">
        <f>INDEX(resultados!$A$2:$ZZ$2290, 1662, MATCH($B$3, resultados!$A$1:$ZZ$1, 0))</f>
        <v/>
      </c>
    </row>
    <row r="1669">
      <c r="A1669">
        <f>INDEX(resultados!$A$2:$ZZ$2290, 1663, MATCH($B$1, resultados!$A$1:$ZZ$1, 0))</f>
        <v/>
      </c>
      <c r="B1669">
        <f>INDEX(resultados!$A$2:$ZZ$2290, 1663, MATCH($B$2, resultados!$A$1:$ZZ$1, 0))</f>
        <v/>
      </c>
      <c r="C1669">
        <f>INDEX(resultados!$A$2:$ZZ$2290, 1663, MATCH($B$3, resultados!$A$1:$ZZ$1, 0))</f>
        <v/>
      </c>
    </row>
    <row r="1670">
      <c r="A1670">
        <f>INDEX(resultados!$A$2:$ZZ$2290, 1664, MATCH($B$1, resultados!$A$1:$ZZ$1, 0))</f>
        <v/>
      </c>
      <c r="B1670">
        <f>INDEX(resultados!$A$2:$ZZ$2290, 1664, MATCH($B$2, resultados!$A$1:$ZZ$1, 0))</f>
        <v/>
      </c>
      <c r="C1670">
        <f>INDEX(resultados!$A$2:$ZZ$2290, 1664, MATCH($B$3, resultados!$A$1:$ZZ$1, 0))</f>
        <v/>
      </c>
    </row>
    <row r="1671">
      <c r="A1671">
        <f>INDEX(resultados!$A$2:$ZZ$2290, 1665, MATCH($B$1, resultados!$A$1:$ZZ$1, 0))</f>
        <v/>
      </c>
      <c r="B1671">
        <f>INDEX(resultados!$A$2:$ZZ$2290, 1665, MATCH($B$2, resultados!$A$1:$ZZ$1, 0))</f>
        <v/>
      </c>
      <c r="C1671">
        <f>INDEX(resultados!$A$2:$ZZ$2290, 1665, MATCH($B$3, resultados!$A$1:$ZZ$1, 0))</f>
        <v/>
      </c>
    </row>
    <row r="1672">
      <c r="A1672">
        <f>INDEX(resultados!$A$2:$ZZ$2290, 1666, MATCH($B$1, resultados!$A$1:$ZZ$1, 0))</f>
        <v/>
      </c>
      <c r="B1672">
        <f>INDEX(resultados!$A$2:$ZZ$2290, 1666, MATCH($B$2, resultados!$A$1:$ZZ$1, 0))</f>
        <v/>
      </c>
      <c r="C1672">
        <f>INDEX(resultados!$A$2:$ZZ$2290, 1666, MATCH($B$3, resultados!$A$1:$ZZ$1, 0))</f>
        <v/>
      </c>
    </row>
    <row r="1673">
      <c r="A1673">
        <f>INDEX(resultados!$A$2:$ZZ$2290, 1667, MATCH($B$1, resultados!$A$1:$ZZ$1, 0))</f>
        <v/>
      </c>
      <c r="B1673">
        <f>INDEX(resultados!$A$2:$ZZ$2290, 1667, MATCH($B$2, resultados!$A$1:$ZZ$1, 0))</f>
        <v/>
      </c>
      <c r="C1673">
        <f>INDEX(resultados!$A$2:$ZZ$2290, 1667, MATCH($B$3, resultados!$A$1:$ZZ$1, 0))</f>
        <v/>
      </c>
    </row>
    <row r="1674">
      <c r="A1674">
        <f>INDEX(resultados!$A$2:$ZZ$2290, 1668, MATCH($B$1, resultados!$A$1:$ZZ$1, 0))</f>
        <v/>
      </c>
      <c r="B1674">
        <f>INDEX(resultados!$A$2:$ZZ$2290, 1668, MATCH($B$2, resultados!$A$1:$ZZ$1, 0))</f>
        <v/>
      </c>
      <c r="C1674">
        <f>INDEX(resultados!$A$2:$ZZ$2290, 1668, MATCH($B$3, resultados!$A$1:$ZZ$1, 0))</f>
        <v/>
      </c>
    </row>
    <row r="1675">
      <c r="A1675">
        <f>INDEX(resultados!$A$2:$ZZ$2290, 1669, MATCH($B$1, resultados!$A$1:$ZZ$1, 0))</f>
        <v/>
      </c>
      <c r="B1675">
        <f>INDEX(resultados!$A$2:$ZZ$2290, 1669, MATCH($B$2, resultados!$A$1:$ZZ$1, 0))</f>
        <v/>
      </c>
      <c r="C1675">
        <f>INDEX(resultados!$A$2:$ZZ$2290, 1669, MATCH($B$3, resultados!$A$1:$ZZ$1, 0))</f>
        <v/>
      </c>
    </row>
    <row r="1676">
      <c r="A1676">
        <f>INDEX(resultados!$A$2:$ZZ$2290, 1670, MATCH($B$1, resultados!$A$1:$ZZ$1, 0))</f>
        <v/>
      </c>
      <c r="B1676">
        <f>INDEX(resultados!$A$2:$ZZ$2290, 1670, MATCH($B$2, resultados!$A$1:$ZZ$1, 0))</f>
        <v/>
      </c>
      <c r="C1676">
        <f>INDEX(resultados!$A$2:$ZZ$2290, 1670, MATCH($B$3, resultados!$A$1:$ZZ$1, 0))</f>
        <v/>
      </c>
    </row>
    <row r="1677">
      <c r="A1677">
        <f>INDEX(resultados!$A$2:$ZZ$2290, 1671, MATCH($B$1, resultados!$A$1:$ZZ$1, 0))</f>
        <v/>
      </c>
      <c r="B1677">
        <f>INDEX(resultados!$A$2:$ZZ$2290, 1671, MATCH($B$2, resultados!$A$1:$ZZ$1, 0))</f>
        <v/>
      </c>
      <c r="C1677">
        <f>INDEX(resultados!$A$2:$ZZ$2290, 1671, MATCH($B$3, resultados!$A$1:$ZZ$1, 0))</f>
        <v/>
      </c>
    </row>
    <row r="1678">
      <c r="A1678">
        <f>INDEX(resultados!$A$2:$ZZ$2290, 1672, MATCH($B$1, resultados!$A$1:$ZZ$1, 0))</f>
        <v/>
      </c>
      <c r="B1678">
        <f>INDEX(resultados!$A$2:$ZZ$2290, 1672, MATCH($B$2, resultados!$A$1:$ZZ$1, 0))</f>
        <v/>
      </c>
      <c r="C1678">
        <f>INDEX(resultados!$A$2:$ZZ$2290, 1672, MATCH($B$3, resultados!$A$1:$ZZ$1, 0))</f>
        <v/>
      </c>
    </row>
    <row r="1679">
      <c r="A1679">
        <f>INDEX(resultados!$A$2:$ZZ$2290, 1673, MATCH($B$1, resultados!$A$1:$ZZ$1, 0))</f>
        <v/>
      </c>
      <c r="B1679">
        <f>INDEX(resultados!$A$2:$ZZ$2290, 1673, MATCH($B$2, resultados!$A$1:$ZZ$1, 0))</f>
        <v/>
      </c>
      <c r="C1679">
        <f>INDEX(resultados!$A$2:$ZZ$2290, 1673, MATCH($B$3, resultados!$A$1:$ZZ$1, 0))</f>
        <v/>
      </c>
    </row>
    <row r="1680">
      <c r="A1680">
        <f>INDEX(resultados!$A$2:$ZZ$2290, 1674, MATCH($B$1, resultados!$A$1:$ZZ$1, 0))</f>
        <v/>
      </c>
      <c r="B1680">
        <f>INDEX(resultados!$A$2:$ZZ$2290, 1674, MATCH($B$2, resultados!$A$1:$ZZ$1, 0))</f>
        <v/>
      </c>
      <c r="C1680">
        <f>INDEX(resultados!$A$2:$ZZ$2290, 1674, MATCH($B$3, resultados!$A$1:$ZZ$1, 0))</f>
        <v/>
      </c>
    </row>
    <row r="1681">
      <c r="A1681">
        <f>INDEX(resultados!$A$2:$ZZ$2290, 1675, MATCH($B$1, resultados!$A$1:$ZZ$1, 0))</f>
        <v/>
      </c>
      <c r="B1681">
        <f>INDEX(resultados!$A$2:$ZZ$2290, 1675, MATCH($B$2, resultados!$A$1:$ZZ$1, 0))</f>
        <v/>
      </c>
      <c r="C1681">
        <f>INDEX(resultados!$A$2:$ZZ$2290, 1675, MATCH($B$3, resultados!$A$1:$ZZ$1, 0))</f>
        <v/>
      </c>
    </row>
    <row r="1682">
      <c r="A1682">
        <f>INDEX(resultados!$A$2:$ZZ$2290, 1676, MATCH($B$1, resultados!$A$1:$ZZ$1, 0))</f>
        <v/>
      </c>
      <c r="B1682">
        <f>INDEX(resultados!$A$2:$ZZ$2290, 1676, MATCH($B$2, resultados!$A$1:$ZZ$1, 0))</f>
        <v/>
      </c>
      <c r="C1682">
        <f>INDEX(resultados!$A$2:$ZZ$2290, 1676, MATCH($B$3, resultados!$A$1:$ZZ$1, 0))</f>
        <v/>
      </c>
    </row>
    <row r="1683">
      <c r="A1683">
        <f>INDEX(resultados!$A$2:$ZZ$2290, 1677, MATCH($B$1, resultados!$A$1:$ZZ$1, 0))</f>
        <v/>
      </c>
      <c r="B1683">
        <f>INDEX(resultados!$A$2:$ZZ$2290, 1677, MATCH($B$2, resultados!$A$1:$ZZ$1, 0))</f>
        <v/>
      </c>
      <c r="C1683">
        <f>INDEX(resultados!$A$2:$ZZ$2290, 1677, MATCH($B$3, resultados!$A$1:$ZZ$1, 0))</f>
        <v/>
      </c>
    </row>
    <row r="1684">
      <c r="A1684">
        <f>INDEX(resultados!$A$2:$ZZ$2290, 1678, MATCH($B$1, resultados!$A$1:$ZZ$1, 0))</f>
        <v/>
      </c>
      <c r="B1684">
        <f>INDEX(resultados!$A$2:$ZZ$2290, 1678, MATCH($B$2, resultados!$A$1:$ZZ$1, 0))</f>
        <v/>
      </c>
      <c r="C1684">
        <f>INDEX(resultados!$A$2:$ZZ$2290, 1678, MATCH($B$3, resultados!$A$1:$ZZ$1, 0))</f>
        <v/>
      </c>
    </row>
    <row r="1685">
      <c r="A1685">
        <f>INDEX(resultados!$A$2:$ZZ$2290, 1679, MATCH($B$1, resultados!$A$1:$ZZ$1, 0))</f>
        <v/>
      </c>
      <c r="B1685">
        <f>INDEX(resultados!$A$2:$ZZ$2290, 1679, MATCH($B$2, resultados!$A$1:$ZZ$1, 0))</f>
        <v/>
      </c>
      <c r="C1685">
        <f>INDEX(resultados!$A$2:$ZZ$2290, 1679, MATCH($B$3, resultados!$A$1:$ZZ$1, 0))</f>
        <v/>
      </c>
    </row>
    <row r="1686">
      <c r="A1686">
        <f>INDEX(resultados!$A$2:$ZZ$2290, 1680, MATCH($B$1, resultados!$A$1:$ZZ$1, 0))</f>
        <v/>
      </c>
      <c r="B1686">
        <f>INDEX(resultados!$A$2:$ZZ$2290, 1680, MATCH($B$2, resultados!$A$1:$ZZ$1, 0))</f>
        <v/>
      </c>
      <c r="C1686">
        <f>INDEX(resultados!$A$2:$ZZ$2290, 1680, MATCH($B$3, resultados!$A$1:$ZZ$1, 0))</f>
        <v/>
      </c>
    </row>
    <row r="1687">
      <c r="A1687">
        <f>INDEX(resultados!$A$2:$ZZ$2290, 1681, MATCH($B$1, resultados!$A$1:$ZZ$1, 0))</f>
        <v/>
      </c>
      <c r="B1687">
        <f>INDEX(resultados!$A$2:$ZZ$2290, 1681, MATCH($B$2, resultados!$A$1:$ZZ$1, 0))</f>
        <v/>
      </c>
      <c r="C1687">
        <f>INDEX(resultados!$A$2:$ZZ$2290, 1681, MATCH($B$3, resultados!$A$1:$ZZ$1, 0))</f>
        <v/>
      </c>
    </row>
    <row r="1688">
      <c r="A1688">
        <f>INDEX(resultados!$A$2:$ZZ$2290, 1682, MATCH($B$1, resultados!$A$1:$ZZ$1, 0))</f>
        <v/>
      </c>
      <c r="B1688">
        <f>INDEX(resultados!$A$2:$ZZ$2290, 1682, MATCH($B$2, resultados!$A$1:$ZZ$1, 0))</f>
        <v/>
      </c>
      <c r="C1688">
        <f>INDEX(resultados!$A$2:$ZZ$2290, 1682, MATCH($B$3, resultados!$A$1:$ZZ$1, 0))</f>
        <v/>
      </c>
    </row>
    <row r="1689">
      <c r="A1689">
        <f>INDEX(resultados!$A$2:$ZZ$2290, 1683, MATCH($B$1, resultados!$A$1:$ZZ$1, 0))</f>
        <v/>
      </c>
      <c r="B1689">
        <f>INDEX(resultados!$A$2:$ZZ$2290, 1683, MATCH($B$2, resultados!$A$1:$ZZ$1, 0))</f>
        <v/>
      </c>
      <c r="C1689">
        <f>INDEX(resultados!$A$2:$ZZ$2290, 1683, MATCH($B$3, resultados!$A$1:$ZZ$1, 0))</f>
        <v/>
      </c>
    </row>
    <row r="1690">
      <c r="A1690">
        <f>INDEX(resultados!$A$2:$ZZ$2290, 1684, MATCH($B$1, resultados!$A$1:$ZZ$1, 0))</f>
        <v/>
      </c>
      <c r="B1690">
        <f>INDEX(resultados!$A$2:$ZZ$2290, 1684, MATCH($B$2, resultados!$A$1:$ZZ$1, 0))</f>
        <v/>
      </c>
      <c r="C1690">
        <f>INDEX(resultados!$A$2:$ZZ$2290, 1684, MATCH($B$3, resultados!$A$1:$ZZ$1, 0))</f>
        <v/>
      </c>
    </row>
    <row r="1691">
      <c r="A1691">
        <f>INDEX(resultados!$A$2:$ZZ$2290, 1685, MATCH($B$1, resultados!$A$1:$ZZ$1, 0))</f>
        <v/>
      </c>
      <c r="B1691">
        <f>INDEX(resultados!$A$2:$ZZ$2290, 1685, MATCH($B$2, resultados!$A$1:$ZZ$1, 0))</f>
        <v/>
      </c>
      <c r="C1691">
        <f>INDEX(resultados!$A$2:$ZZ$2290, 1685, MATCH($B$3, resultados!$A$1:$ZZ$1, 0))</f>
        <v/>
      </c>
    </row>
    <row r="1692">
      <c r="A1692">
        <f>INDEX(resultados!$A$2:$ZZ$2290, 1686, MATCH($B$1, resultados!$A$1:$ZZ$1, 0))</f>
        <v/>
      </c>
      <c r="B1692">
        <f>INDEX(resultados!$A$2:$ZZ$2290, 1686, MATCH($B$2, resultados!$A$1:$ZZ$1, 0))</f>
        <v/>
      </c>
      <c r="C1692">
        <f>INDEX(resultados!$A$2:$ZZ$2290, 1686, MATCH($B$3, resultados!$A$1:$ZZ$1, 0))</f>
        <v/>
      </c>
    </row>
    <row r="1693">
      <c r="A1693">
        <f>INDEX(resultados!$A$2:$ZZ$2290, 1687, MATCH($B$1, resultados!$A$1:$ZZ$1, 0))</f>
        <v/>
      </c>
      <c r="B1693">
        <f>INDEX(resultados!$A$2:$ZZ$2290, 1687, MATCH($B$2, resultados!$A$1:$ZZ$1, 0))</f>
        <v/>
      </c>
      <c r="C1693">
        <f>INDEX(resultados!$A$2:$ZZ$2290, 1687, MATCH($B$3, resultados!$A$1:$ZZ$1, 0))</f>
        <v/>
      </c>
    </row>
    <row r="1694">
      <c r="A1694">
        <f>INDEX(resultados!$A$2:$ZZ$2290, 1688, MATCH($B$1, resultados!$A$1:$ZZ$1, 0))</f>
        <v/>
      </c>
      <c r="B1694">
        <f>INDEX(resultados!$A$2:$ZZ$2290, 1688, MATCH($B$2, resultados!$A$1:$ZZ$1, 0))</f>
        <v/>
      </c>
      <c r="C1694">
        <f>INDEX(resultados!$A$2:$ZZ$2290, 1688, MATCH($B$3, resultados!$A$1:$ZZ$1, 0))</f>
        <v/>
      </c>
    </row>
    <row r="1695">
      <c r="A1695">
        <f>INDEX(resultados!$A$2:$ZZ$2290, 1689, MATCH($B$1, resultados!$A$1:$ZZ$1, 0))</f>
        <v/>
      </c>
      <c r="B1695">
        <f>INDEX(resultados!$A$2:$ZZ$2290, 1689, MATCH($B$2, resultados!$A$1:$ZZ$1, 0))</f>
        <v/>
      </c>
      <c r="C1695">
        <f>INDEX(resultados!$A$2:$ZZ$2290, 1689, MATCH($B$3, resultados!$A$1:$ZZ$1, 0))</f>
        <v/>
      </c>
    </row>
    <row r="1696">
      <c r="A1696">
        <f>INDEX(resultados!$A$2:$ZZ$2290, 1690, MATCH($B$1, resultados!$A$1:$ZZ$1, 0))</f>
        <v/>
      </c>
      <c r="B1696">
        <f>INDEX(resultados!$A$2:$ZZ$2290, 1690, MATCH($B$2, resultados!$A$1:$ZZ$1, 0))</f>
        <v/>
      </c>
      <c r="C1696">
        <f>INDEX(resultados!$A$2:$ZZ$2290, 1690, MATCH($B$3, resultados!$A$1:$ZZ$1, 0))</f>
        <v/>
      </c>
    </row>
    <row r="1697">
      <c r="A1697">
        <f>INDEX(resultados!$A$2:$ZZ$2290, 1691, MATCH($B$1, resultados!$A$1:$ZZ$1, 0))</f>
        <v/>
      </c>
      <c r="B1697">
        <f>INDEX(resultados!$A$2:$ZZ$2290, 1691, MATCH($B$2, resultados!$A$1:$ZZ$1, 0))</f>
        <v/>
      </c>
      <c r="C1697">
        <f>INDEX(resultados!$A$2:$ZZ$2290, 1691, MATCH($B$3, resultados!$A$1:$ZZ$1, 0))</f>
        <v/>
      </c>
    </row>
    <row r="1698">
      <c r="A1698">
        <f>INDEX(resultados!$A$2:$ZZ$2290, 1692, MATCH($B$1, resultados!$A$1:$ZZ$1, 0))</f>
        <v/>
      </c>
      <c r="B1698">
        <f>INDEX(resultados!$A$2:$ZZ$2290, 1692, MATCH($B$2, resultados!$A$1:$ZZ$1, 0))</f>
        <v/>
      </c>
      <c r="C1698">
        <f>INDEX(resultados!$A$2:$ZZ$2290, 1692, MATCH($B$3, resultados!$A$1:$ZZ$1, 0))</f>
        <v/>
      </c>
    </row>
    <row r="1699">
      <c r="A1699">
        <f>INDEX(resultados!$A$2:$ZZ$2290, 1693, MATCH($B$1, resultados!$A$1:$ZZ$1, 0))</f>
        <v/>
      </c>
      <c r="B1699">
        <f>INDEX(resultados!$A$2:$ZZ$2290, 1693, MATCH($B$2, resultados!$A$1:$ZZ$1, 0))</f>
        <v/>
      </c>
      <c r="C1699">
        <f>INDEX(resultados!$A$2:$ZZ$2290, 1693, MATCH($B$3, resultados!$A$1:$ZZ$1, 0))</f>
        <v/>
      </c>
    </row>
    <row r="1700">
      <c r="A1700">
        <f>INDEX(resultados!$A$2:$ZZ$2290, 1694, MATCH($B$1, resultados!$A$1:$ZZ$1, 0))</f>
        <v/>
      </c>
      <c r="B1700">
        <f>INDEX(resultados!$A$2:$ZZ$2290, 1694, MATCH($B$2, resultados!$A$1:$ZZ$1, 0))</f>
        <v/>
      </c>
      <c r="C1700">
        <f>INDEX(resultados!$A$2:$ZZ$2290, 1694, MATCH($B$3, resultados!$A$1:$ZZ$1, 0))</f>
        <v/>
      </c>
    </row>
    <row r="1701">
      <c r="A1701">
        <f>INDEX(resultados!$A$2:$ZZ$2290, 1695, MATCH($B$1, resultados!$A$1:$ZZ$1, 0))</f>
        <v/>
      </c>
      <c r="B1701">
        <f>INDEX(resultados!$A$2:$ZZ$2290, 1695, MATCH($B$2, resultados!$A$1:$ZZ$1, 0))</f>
        <v/>
      </c>
      <c r="C1701">
        <f>INDEX(resultados!$A$2:$ZZ$2290, 1695, MATCH($B$3, resultados!$A$1:$ZZ$1, 0))</f>
        <v/>
      </c>
    </row>
    <row r="1702">
      <c r="A1702">
        <f>INDEX(resultados!$A$2:$ZZ$2290, 1696, MATCH($B$1, resultados!$A$1:$ZZ$1, 0))</f>
        <v/>
      </c>
      <c r="B1702">
        <f>INDEX(resultados!$A$2:$ZZ$2290, 1696, MATCH($B$2, resultados!$A$1:$ZZ$1, 0))</f>
        <v/>
      </c>
      <c r="C1702">
        <f>INDEX(resultados!$A$2:$ZZ$2290, 1696, MATCH($B$3, resultados!$A$1:$ZZ$1, 0))</f>
        <v/>
      </c>
    </row>
    <row r="1703">
      <c r="A1703">
        <f>INDEX(resultados!$A$2:$ZZ$2290, 1697, MATCH($B$1, resultados!$A$1:$ZZ$1, 0))</f>
        <v/>
      </c>
      <c r="B1703">
        <f>INDEX(resultados!$A$2:$ZZ$2290, 1697, MATCH($B$2, resultados!$A$1:$ZZ$1, 0))</f>
        <v/>
      </c>
      <c r="C1703">
        <f>INDEX(resultados!$A$2:$ZZ$2290, 1697, MATCH($B$3, resultados!$A$1:$ZZ$1, 0))</f>
        <v/>
      </c>
    </row>
    <row r="1704">
      <c r="A1704">
        <f>INDEX(resultados!$A$2:$ZZ$2290, 1698, MATCH($B$1, resultados!$A$1:$ZZ$1, 0))</f>
        <v/>
      </c>
      <c r="B1704">
        <f>INDEX(resultados!$A$2:$ZZ$2290, 1698, MATCH($B$2, resultados!$A$1:$ZZ$1, 0))</f>
        <v/>
      </c>
      <c r="C1704">
        <f>INDEX(resultados!$A$2:$ZZ$2290, 1698, MATCH($B$3, resultados!$A$1:$ZZ$1, 0))</f>
        <v/>
      </c>
    </row>
    <row r="1705">
      <c r="A1705">
        <f>INDEX(resultados!$A$2:$ZZ$2290, 1699, MATCH($B$1, resultados!$A$1:$ZZ$1, 0))</f>
        <v/>
      </c>
      <c r="B1705">
        <f>INDEX(resultados!$A$2:$ZZ$2290, 1699, MATCH($B$2, resultados!$A$1:$ZZ$1, 0))</f>
        <v/>
      </c>
      <c r="C1705">
        <f>INDEX(resultados!$A$2:$ZZ$2290, 1699, MATCH($B$3, resultados!$A$1:$ZZ$1, 0))</f>
        <v/>
      </c>
    </row>
    <row r="1706">
      <c r="A1706">
        <f>INDEX(resultados!$A$2:$ZZ$2290, 1700, MATCH($B$1, resultados!$A$1:$ZZ$1, 0))</f>
        <v/>
      </c>
      <c r="B1706">
        <f>INDEX(resultados!$A$2:$ZZ$2290, 1700, MATCH($B$2, resultados!$A$1:$ZZ$1, 0))</f>
        <v/>
      </c>
      <c r="C1706">
        <f>INDEX(resultados!$A$2:$ZZ$2290, 1700, MATCH($B$3, resultados!$A$1:$ZZ$1, 0))</f>
        <v/>
      </c>
    </row>
    <row r="1707">
      <c r="A1707">
        <f>INDEX(resultados!$A$2:$ZZ$2290, 1701, MATCH($B$1, resultados!$A$1:$ZZ$1, 0))</f>
        <v/>
      </c>
      <c r="B1707">
        <f>INDEX(resultados!$A$2:$ZZ$2290, 1701, MATCH($B$2, resultados!$A$1:$ZZ$1, 0))</f>
        <v/>
      </c>
      <c r="C1707">
        <f>INDEX(resultados!$A$2:$ZZ$2290, 1701, MATCH($B$3, resultados!$A$1:$ZZ$1, 0))</f>
        <v/>
      </c>
    </row>
    <row r="1708">
      <c r="A1708">
        <f>INDEX(resultados!$A$2:$ZZ$2290, 1702, MATCH($B$1, resultados!$A$1:$ZZ$1, 0))</f>
        <v/>
      </c>
      <c r="B1708">
        <f>INDEX(resultados!$A$2:$ZZ$2290, 1702, MATCH($B$2, resultados!$A$1:$ZZ$1, 0))</f>
        <v/>
      </c>
      <c r="C1708">
        <f>INDEX(resultados!$A$2:$ZZ$2290, 1702, MATCH($B$3, resultados!$A$1:$ZZ$1, 0))</f>
        <v/>
      </c>
    </row>
    <row r="1709">
      <c r="A1709">
        <f>INDEX(resultados!$A$2:$ZZ$2290, 1703, MATCH($B$1, resultados!$A$1:$ZZ$1, 0))</f>
        <v/>
      </c>
      <c r="B1709">
        <f>INDEX(resultados!$A$2:$ZZ$2290, 1703, MATCH($B$2, resultados!$A$1:$ZZ$1, 0))</f>
        <v/>
      </c>
      <c r="C1709">
        <f>INDEX(resultados!$A$2:$ZZ$2290, 1703, MATCH($B$3, resultados!$A$1:$ZZ$1, 0))</f>
        <v/>
      </c>
    </row>
    <row r="1710">
      <c r="A1710">
        <f>INDEX(resultados!$A$2:$ZZ$2290, 1704, MATCH($B$1, resultados!$A$1:$ZZ$1, 0))</f>
        <v/>
      </c>
      <c r="B1710">
        <f>INDEX(resultados!$A$2:$ZZ$2290, 1704, MATCH($B$2, resultados!$A$1:$ZZ$1, 0))</f>
        <v/>
      </c>
      <c r="C1710">
        <f>INDEX(resultados!$A$2:$ZZ$2290, 1704, MATCH($B$3, resultados!$A$1:$ZZ$1, 0))</f>
        <v/>
      </c>
    </row>
    <row r="1711">
      <c r="A1711">
        <f>INDEX(resultados!$A$2:$ZZ$2290, 1705, MATCH($B$1, resultados!$A$1:$ZZ$1, 0))</f>
        <v/>
      </c>
      <c r="B1711">
        <f>INDEX(resultados!$A$2:$ZZ$2290, 1705, MATCH($B$2, resultados!$A$1:$ZZ$1, 0))</f>
        <v/>
      </c>
      <c r="C1711">
        <f>INDEX(resultados!$A$2:$ZZ$2290, 1705, MATCH($B$3, resultados!$A$1:$ZZ$1, 0))</f>
        <v/>
      </c>
    </row>
    <row r="1712">
      <c r="A1712">
        <f>INDEX(resultados!$A$2:$ZZ$2290, 1706, MATCH($B$1, resultados!$A$1:$ZZ$1, 0))</f>
        <v/>
      </c>
      <c r="B1712">
        <f>INDEX(resultados!$A$2:$ZZ$2290, 1706, MATCH($B$2, resultados!$A$1:$ZZ$1, 0))</f>
        <v/>
      </c>
      <c r="C1712">
        <f>INDEX(resultados!$A$2:$ZZ$2290, 1706, MATCH($B$3, resultados!$A$1:$ZZ$1, 0))</f>
        <v/>
      </c>
    </row>
    <row r="1713">
      <c r="A1713">
        <f>INDEX(resultados!$A$2:$ZZ$2290, 1707, MATCH($B$1, resultados!$A$1:$ZZ$1, 0))</f>
        <v/>
      </c>
      <c r="B1713">
        <f>INDEX(resultados!$A$2:$ZZ$2290, 1707, MATCH($B$2, resultados!$A$1:$ZZ$1, 0))</f>
        <v/>
      </c>
      <c r="C1713">
        <f>INDEX(resultados!$A$2:$ZZ$2290, 1707, MATCH($B$3, resultados!$A$1:$ZZ$1, 0))</f>
        <v/>
      </c>
    </row>
    <row r="1714">
      <c r="A1714">
        <f>INDEX(resultados!$A$2:$ZZ$2290, 1708, MATCH($B$1, resultados!$A$1:$ZZ$1, 0))</f>
        <v/>
      </c>
      <c r="B1714">
        <f>INDEX(resultados!$A$2:$ZZ$2290, 1708, MATCH($B$2, resultados!$A$1:$ZZ$1, 0))</f>
        <v/>
      </c>
      <c r="C1714">
        <f>INDEX(resultados!$A$2:$ZZ$2290, 1708, MATCH($B$3, resultados!$A$1:$ZZ$1, 0))</f>
        <v/>
      </c>
    </row>
    <row r="1715">
      <c r="A1715">
        <f>INDEX(resultados!$A$2:$ZZ$2290, 1709, MATCH($B$1, resultados!$A$1:$ZZ$1, 0))</f>
        <v/>
      </c>
      <c r="B1715">
        <f>INDEX(resultados!$A$2:$ZZ$2290, 1709, MATCH($B$2, resultados!$A$1:$ZZ$1, 0))</f>
        <v/>
      </c>
      <c r="C1715">
        <f>INDEX(resultados!$A$2:$ZZ$2290, 1709, MATCH($B$3, resultados!$A$1:$ZZ$1, 0))</f>
        <v/>
      </c>
    </row>
    <row r="1716">
      <c r="A1716">
        <f>INDEX(resultados!$A$2:$ZZ$2290, 1710, MATCH($B$1, resultados!$A$1:$ZZ$1, 0))</f>
        <v/>
      </c>
      <c r="B1716">
        <f>INDEX(resultados!$A$2:$ZZ$2290, 1710, MATCH($B$2, resultados!$A$1:$ZZ$1, 0))</f>
        <v/>
      </c>
      <c r="C1716">
        <f>INDEX(resultados!$A$2:$ZZ$2290, 1710, MATCH($B$3, resultados!$A$1:$ZZ$1, 0))</f>
        <v/>
      </c>
    </row>
    <row r="1717">
      <c r="A1717">
        <f>INDEX(resultados!$A$2:$ZZ$2290, 1711, MATCH($B$1, resultados!$A$1:$ZZ$1, 0))</f>
        <v/>
      </c>
      <c r="B1717">
        <f>INDEX(resultados!$A$2:$ZZ$2290, 1711, MATCH($B$2, resultados!$A$1:$ZZ$1, 0))</f>
        <v/>
      </c>
      <c r="C1717">
        <f>INDEX(resultados!$A$2:$ZZ$2290, 1711, MATCH($B$3, resultados!$A$1:$ZZ$1, 0))</f>
        <v/>
      </c>
    </row>
    <row r="1718">
      <c r="A1718">
        <f>INDEX(resultados!$A$2:$ZZ$2290, 1712, MATCH($B$1, resultados!$A$1:$ZZ$1, 0))</f>
        <v/>
      </c>
      <c r="B1718">
        <f>INDEX(resultados!$A$2:$ZZ$2290, 1712, MATCH($B$2, resultados!$A$1:$ZZ$1, 0))</f>
        <v/>
      </c>
      <c r="C1718">
        <f>INDEX(resultados!$A$2:$ZZ$2290, 1712, MATCH($B$3, resultados!$A$1:$ZZ$1, 0))</f>
        <v/>
      </c>
    </row>
    <row r="1719">
      <c r="A1719">
        <f>INDEX(resultados!$A$2:$ZZ$2290, 1713, MATCH($B$1, resultados!$A$1:$ZZ$1, 0))</f>
        <v/>
      </c>
      <c r="B1719">
        <f>INDEX(resultados!$A$2:$ZZ$2290, 1713, MATCH($B$2, resultados!$A$1:$ZZ$1, 0))</f>
        <v/>
      </c>
      <c r="C1719">
        <f>INDEX(resultados!$A$2:$ZZ$2290, 1713, MATCH($B$3, resultados!$A$1:$ZZ$1, 0))</f>
        <v/>
      </c>
    </row>
    <row r="1720">
      <c r="A1720">
        <f>INDEX(resultados!$A$2:$ZZ$2290, 1714, MATCH($B$1, resultados!$A$1:$ZZ$1, 0))</f>
        <v/>
      </c>
      <c r="B1720">
        <f>INDEX(resultados!$A$2:$ZZ$2290, 1714, MATCH($B$2, resultados!$A$1:$ZZ$1, 0))</f>
        <v/>
      </c>
      <c r="C1720">
        <f>INDEX(resultados!$A$2:$ZZ$2290, 1714, MATCH($B$3, resultados!$A$1:$ZZ$1, 0))</f>
        <v/>
      </c>
    </row>
    <row r="1721">
      <c r="A1721">
        <f>INDEX(resultados!$A$2:$ZZ$2290, 1715, MATCH($B$1, resultados!$A$1:$ZZ$1, 0))</f>
        <v/>
      </c>
      <c r="B1721">
        <f>INDEX(resultados!$A$2:$ZZ$2290, 1715, MATCH($B$2, resultados!$A$1:$ZZ$1, 0))</f>
        <v/>
      </c>
      <c r="C1721">
        <f>INDEX(resultados!$A$2:$ZZ$2290, 1715, MATCH($B$3, resultados!$A$1:$ZZ$1, 0))</f>
        <v/>
      </c>
    </row>
    <row r="1722">
      <c r="A1722">
        <f>INDEX(resultados!$A$2:$ZZ$2290, 1716, MATCH($B$1, resultados!$A$1:$ZZ$1, 0))</f>
        <v/>
      </c>
      <c r="B1722">
        <f>INDEX(resultados!$A$2:$ZZ$2290, 1716, MATCH($B$2, resultados!$A$1:$ZZ$1, 0))</f>
        <v/>
      </c>
      <c r="C1722">
        <f>INDEX(resultados!$A$2:$ZZ$2290, 1716, MATCH($B$3, resultados!$A$1:$ZZ$1, 0))</f>
        <v/>
      </c>
    </row>
    <row r="1723">
      <c r="A1723">
        <f>INDEX(resultados!$A$2:$ZZ$2290, 1717, MATCH($B$1, resultados!$A$1:$ZZ$1, 0))</f>
        <v/>
      </c>
      <c r="B1723">
        <f>INDEX(resultados!$A$2:$ZZ$2290, 1717, MATCH($B$2, resultados!$A$1:$ZZ$1, 0))</f>
        <v/>
      </c>
      <c r="C1723">
        <f>INDEX(resultados!$A$2:$ZZ$2290, 1717, MATCH($B$3, resultados!$A$1:$ZZ$1, 0))</f>
        <v/>
      </c>
    </row>
    <row r="1724">
      <c r="A1724">
        <f>INDEX(resultados!$A$2:$ZZ$2290, 1718, MATCH($B$1, resultados!$A$1:$ZZ$1, 0))</f>
        <v/>
      </c>
      <c r="B1724">
        <f>INDEX(resultados!$A$2:$ZZ$2290, 1718, MATCH($B$2, resultados!$A$1:$ZZ$1, 0))</f>
        <v/>
      </c>
      <c r="C1724">
        <f>INDEX(resultados!$A$2:$ZZ$2290, 1718, MATCH($B$3, resultados!$A$1:$ZZ$1, 0))</f>
        <v/>
      </c>
    </row>
    <row r="1725">
      <c r="A1725">
        <f>INDEX(resultados!$A$2:$ZZ$2290, 1719, MATCH($B$1, resultados!$A$1:$ZZ$1, 0))</f>
        <v/>
      </c>
      <c r="B1725">
        <f>INDEX(resultados!$A$2:$ZZ$2290, 1719, MATCH($B$2, resultados!$A$1:$ZZ$1, 0))</f>
        <v/>
      </c>
      <c r="C1725">
        <f>INDEX(resultados!$A$2:$ZZ$2290, 1719, MATCH($B$3, resultados!$A$1:$ZZ$1, 0))</f>
        <v/>
      </c>
    </row>
    <row r="1726">
      <c r="A1726">
        <f>INDEX(resultados!$A$2:$ZZ$2290, 1720, MATCH($B$1, resultados!$A$1:$ZZ$1, 0))</f>
        <v/>
      </c>
      <c r="B1726">
        <f>INDEX(resultados!$A$2:$ZZ$2290, 1720, MATCH($B$2, resultados!$A$1:$ZZ$1, 0))</f>
        <v/>
      </c>
      <c r="C1726">
        <f>INDEX(resultados!$A$2:$ZZ$2290, 1720, MATCH($B$3, resultados!$A$1:$ZZ$1, 0))</f>
        <v/>
      </c>
    </row>
    <row r="1727">
      <c r="A1727">
        <f>INDEX(resultados!$A$2:$ZZ$2290, 1721, MATCH($B$1, resultados!$A$1:$ZZ$1, 0))</f>
        <v/>
      </c>
      <c r="B1727">
        <f>INDEX(resultados!$A$2:$ZZ$2290, 1721, MATCH($B$2, resultados!$A$1:$ZZ$1, 0))</f>
        <v/>
      </c>
      <c r="C1727">
        <f>INDEX(resultados!$A$2:$ZZ$2290, 1721, MATCH($B$3, resultados!$A$1:$ZZ$1, 0))</f>
        <v/>
      </c>
    </row>
    <row r="1728">
      <c r="A1728">
        <f>INDEX(resultados!$A$2:$ZZ$2290, 1722, MATCH($B$1, resultados!$A$1:$ZZ$1, 0))</f>
        <v/>
      </c>
      <c r="B1728">
        <f>INDEX(resultados!$A$2:$ZZ$2290, 1722, MATCH($B$2, resultados!$A$1:$ZZ$1, 0))</f>
        <v/>
      </c>
      <c r="C1728">
        <f>INDEX(resultados!$A$2:$ZZ$2290, 1722, MATCH($B$3, resultados!$A$1:$ZZ$1, 0))</f>
        <v/>
      </c>
    </row>
    <row r="1729">
      <c r="A1729">
        <f>INDEX(resultados!$A$2:$ZZ$2290, 1723, MATCH($B$1, resultados!$A$1:$ZZ$1, 0))</f>
        <v/>
      </c>
      <c r="B1729">
        <f>INDEX(resultados!$A$2:$ZZ$2290, 1723, MATCH($B$2, resultados!$A$1:$ZZ$1, 0))</f>
        <v/>
      </c>
      <c r="C1729">
        <f>INDEX(resultados!$A$2:$ZZ$2290, 1723, MATCH($B$3, resultados!$A$1:$ZZ$1, 0))</f>
        <v/>
      </c>
    </row>
    <row r="1730">
      <c r="A1730">
        <f>INDEX(resultados!$A$2:$ZZ$2290, 1724, MATCH($B$1, resultados!$A$1:$ZZ$1, 0))</f>
        <v/>
      </c>
      <c r="B1730">
        <f>INDEX(resultados!$A$2:$ZZ$2290, 1724, MATCH($B$2, resultados!$A$1:$ZZ$1, 0))</f>
        <v/>
      </c>
      <c r="C1730">
        <f>INDEX(resultados!$A$2:$ZZ$2290, 1724, MATCH($B$3, resultados!$A$1:$ZZ$1, 0))</f>
        <v/>
      </c>
    </row>
    <row r="1731">
      <c r="A1731">
        <f>INDEX(resultados!$A$2:$ZZ$2290, 1725, MATCH($B$1, resultados!$A$1:$ZZ$1, 0))</f>
        <v/>
      </c>
      <c r="B1731">
        <f>INDEX(resultados!$A$2:$ZZ$2290, 1725, MATCH($B$2, resultados!$A$1:$ZZ$1, 0))</f>
        <v/>
      </c>
      <c r="C1731">
        <f>INDEX(resultados!$A$2:$ZZ$2290, 1725, MATCH($B$3, resultados!$A$1:$ZZ$1, 0))</f>
        <v/>
      </c>
    </row>
    <row r="1732">
      <c r="A1732">
        <f>INDEX(resultados!$A$2:$ZZ$2290, 1726, MATCH($B$1, resultados!$A$1:$ZZ$1, 0))</f>
        <v/>
      </c>
      <c r="B1732">
        <f>INDEX(resultados!$A$2:$ZZ$2290, 1726, MATCH($B$2, resultados!$A$1:$ZZ$1, 0))</f>
        <v/>
      </c>
      <c r="C1732">
        <f>INDEX(resultados!$A$2:$ZZ$2290, 1726, MATCH($B$3, resultados!$A$1:$ZZ$1, 0))</f>
        <v/>
      </c>
    </row>
    <row r="1733">
      <c r="A1733">
        <f>INDEX(resultados!$A$2:$ZZ$2290, 1727, MATCH($B$1, resultados!$A$1:$ZZ$1, 0))</f>
        <v/>
      </c>
      <c r="B1733">
        <f>INDEX(resultados!$A$2:$ZZ$2290, 1727, MATCH($B$2, resultados!$A$1:$ZZ$1, 0))</f>
        <v/>
      </c>
      <c r="C1733">
        <f>INDEX(resultados!$A$2:$ZZ$2290, 1727, MATCH($B$3, resultados!$A$1:$ZZ$1, 0))</f>
        <v/>
      </c>
    </row>
    <row r="1734">
      <c r="A1734">
        <f>INDEX(resultados!$A$2:$ZZ$2290, 1728, MATCH($B$1, resultados!$A$1:$ZZ$1, 0))</f>
        <v/>
      </c>
      <c r="B1734">
        <f>INDEX(resultados!$A$2:$ZZ$2290, 1728, MATCH($B$2, resultados!$A$1:$ZZ$1, 0))</f>
        <v/>
      </c>
      <c r="C1734">
        <f>INDEX(resultados!$A$2:$ZZ$2290, 1728, MATCH($B$3, resultados!$A$1:$ZZ$1, 0))</f>
        <v/>
      </c>
    </row>
    <row r="1735">
      <c r="A1735">
        <f>INDEX(resultados!$A$2:$ZZ$2290, 1729, MATCH($B$1, resultados!$A$1:$ZZ$1, 0))</f>
        <v/>
      </c>
      <c r="B1735">
        <f>INDEX(resultados!$A$2:$ZZ$2290, 1729, MATCH($B$2, resultados!$A$1:$ZZ$1, 0))</f>
        <v/>
      </c>
      <c r="C1735">
        <f>INDEX(resultados!$A$2:$ZZ$2290, 1729, MATCH($B$3, resultados!$A$1:$ZZ$1, 0))</f>
        <v/>
      </c>
    </row>
    <row r="1736">
      <c r="A1736">
        <f>INDEX(resultados!$A$2:$ZZ$2290, 1730, MATCH($B$1, resultados!$A$1:$ZZ$1, 0))</f>
        <v/>
      </c>
      <c r="B1736">
        <f>INDEX(resultados!$A$2:$ZZ$2290, 1730, MATCH($B$2, resultados!$A$1:$ZZ$1, 0))</f>
        <v/>
      </c>
      <c r="C1736">
        <f>INDEX(resultados!$A$2:$ZZ$2290, 1730, MATCH($B$3, resultados!$A$1:$ZZ$1, 0))</f>
        <v/>
      </c>
    </row>
    <row r="1737">
      <c r="A1737">
        <f>INDEX(resultados!$A$2:$ZZ$2290, 1731, MATCH($B$1, resultados!$A$1:$ZZ$1, 0))</f>
        <v/>
      </c>
      <c r="B1737">
        <f>INDEX(resultados!$A$2:$ZZ$2290, 1731, MATCH($B$2, resultados!$A$1:$ZZ$1, 0))</f>
        <v/>
      </c>
      <c r="C1737">
        <f>INDEX(resultados!$A$2:$ZZ$2290, 1731, MATCH($B$3, resultados!$A$1:$ZZ$1, 0))</f>
        <v/>
      </c>
    </row>
    <row r="1738">
      <c r="A1738">
        <f>INDEX(resultados!$A$2:$ZZ$2290, 1732, MATCH($B$1, resultados!$A$1:$ZZ$1, 0))</f>
        <v/>
      </c>
      <c r="B1738">
        <f>INDEX(resultados!$A$2:$ZZ$2290, 1732, MATCH($B$2, resultados!$A$1:$ZZ$1, 0))</f>
        <v/>
      </c>
      <c r="C1738">
        <f>INDEX(resultados!$A$2:$ZZ$2290, 1732, MATCH($B$3, resultados!$A$1:$ZZ$1, 0))</f>
        <v/>
      </c>
    </row>
    <row r="1739">
      <c r="A1739">
        <f>INDEX(resultados!$A$2:$ZZ$2290, 1733, MATCH($B$1, resultados!$A$1:$ZZ$1, 0))</f>
        <v/>
      </c>
      <c r="B1739">
        <f>INDEX(resultados!$A$2:$ZZ$2290, 1733, MATCH($B$2, resultados!$A$1:$ZZ$1, 0))</f>
        <v/>
      </c>
      <c r="C1739">
        <f>INDEX(resultados!$A$2:$ZZ$2290, 1733, MATCH($B$3, resultados!$A$1:$ZZ$1, 0))</f>
        <v/>
      </c>
    </row>
    <row r="1740">
      <c r="A1740">
        <f>INDEX(resultados!$A$2:$ZZ$2290, 1734, MATCH($B$1, resultados!$A$1:$ZZ$1, 0))</f>
        <v/>
      </c>
      <c r="B1740">
        <f>INDEX(resultados!$A$2:$ZZ$2290, 1734, MATCH($B$2, resultados!$A$1:$ZZ$1, 0))</f>
        <v/>
      </c>
      <c r="C1740">
        <f>INDEX(resultados!$A$2:$ZZ$2290, 1734, MATCH($B$3, resultados!$A$1:$ZZ$1, 0))</f>
        <v/>
      </c>
    </row>
    <row r="1741">
      <c r="A1741">
        <f>INDEX(resultados!$A$2:$ZZ$2290, 1735, MATCH($B$1, resultados!$A$1:$ZZ$1, 0))</f>
        <v/>
      </c>
      <c r="B1741">
        <f>INDEX(resultados!$A$2:$ZZ$2290, 1735, MATCH($B$2, resultados!$A$1:$ZZ$1, 0))</f>
        <v/>
      </c>
      <c r="C1741">
        <f>INDEX(resultados!$A$2:$ZZ$2290, 1735, MATCH($B$3, resultados!$A$1:$ZZ$1, 0))</f>
        <v/>
      </c>
    </row>
    <row r="1742">
      <c r="A1742">
        <f>INDEX(resultados!$A$2:$ZZ$2290, 1736, MATCH($B$1, resultados!$A$1:$ZZ$1, 0))</f>
        <v/>
      </c>
      <c r="B1742">
        <f>INDEX(resultados!$A$2:$ZZ$2290, 1736, MATCH($B$2, resultados!$A$1:$ZZ$1, 0))</f>
        <v/>
      </c>
      <c r="C1742">
        <f>INDEX(resultados!$A$2:$ZZ$2290, 1736, MATCH($B$3, resultados!$A$1:$ZZ$1, 0))</f>
        <v/>
      </c>
    </row>
    <row r="1743">
      <c r="A1743">
        <f>INDEX(resultados!$A$2:$ZZ$2290, 1737, MATCH($B$1, resultados!$A$1:$ZZ$1, 0))</f>
        <v/>
      </c>
      <c r="B1743">
        <f>INDEX(resultados!$A$2:$ZZ$2290, 1737, MATCH($B$2, resultados!$A$1:$ZZ$1, 0))</f>
        <v/>
      </c>
      <c r="C1743">
        <f>INDEX(resultados!$A$2:$ZZ$2290, 1737, MATCH($B$3, resultados!$A$1:$ZZ$1, 0))</f>
        <v/>
      </c>
    </row>
    <row r="1744">
      <c r="A1744">
        <f>INDEX(resultados!$A$2:$ZZ$2290, 1738, MATCH($B$1, resultados!$A$1:$ZZ$1, 0))</f>
        <v/>
      </c>
      <c r="B1744">
        <f>INDEX(resultados!$A$2:$ZZ$2290, 1738, MATCH($B$2, resultados!$A$1:$ZZ$1, 0))</f>
        <v/>
      </c>
      <c r="C1744">
        <f>INDEX(resultados!$A$2:$ZZ$2290, 1738, MATCH($B$3, resultados!$A$1:$ZZ$1, 0))</f>
        <v/>
      </c>
    </row>
    <row r="1745">
      <c r="A1745">
        <f>INDEX(resultados!$A$2:$ZZ$2290, 1739, MATCH($B$1, resultados!$A$1:$ZZ$1, 0))</f>
        <v/>
      </c>
      <c r="B1745">
        <f>INDEX(resultados!$A$2:$ZZ$2290, 1739, MATCH($B$2, resultados!$A$1:$ZZ$1, 0))</f>
        <v/>
      </c>
      <c r="C1745">
        <f>INDEX(resultados!$A$2:$ZZ$2290, 1739, MATCH($B$3, resultados!$A$1:$ZZ$1, 0))</f>
        <v/>
      </c>
    </row>
    <row r="1746">
      <c r="A1746">
        <f>INDEX(resultados!$A$2:$ZZ$2290, 1740, MATCH($B$1, resultados!$A$1:$ZZ$1, 0))</f>
        <v/>
      </c>
      <c r="B1746">
        <f>INDEX(resultados!$A$2:$ZZ$2290, 1740, MATCH($B$2, resultados!$A$1:$ZZ$1, 0))</f>
        <v/>
      </c>
      <c r="C1746">
        <f>INDEX(resultados!$A$2:$ZZ$2290, 1740, MATCH($B$3, resultados!$A$1:$ZZ$1, 0))</f>
        <v/>
      </c>
    </row>
    <row r="1747">
      <c r="A1747">
        <f>INDEX(resultados!$A$2:$ZZ$2290, 1741, MATCH($B$1, resultados!$A$1:$ZZ$1, 0))</f>
        <v/>
      </c>
      <c r="B1747">
        <f>INDEX(resultados!$A$2:$ZZ$2290, 1741, MATCH($B$2, resultados!$A$1:$ZZ$1, 0))</f>
        <v/>
      </c>
      <c r="C1747">
        <f>INDEX(resultados!$A$2:$ZZ$2290, 1741, MATCH($B$3, resultados!$A$1:$ZZ$1, 0))</f>
        <v/>
      </c>
    </row>
    <row r="1748">
      <c r="A1748">
        <f>INDEX(resultados!$A$2:$ZZ$2290, 1742, MATCH($B$1, resultados!$A$1:$ZZ$1, 0))</f>
        <v/>
      </c>
      <c r="B1748">
        <f>INDEX(resultados!$A$2:$ZZ$2290, 1742, MATCH($B$2, resultados!$A$1:$ZZ$1, 0))</f>
        <v/>
      </c>
      <c r="C1748">
        <f>INDEX(resultados!$A$2:$ZZ$2290, 1742, MATCH($B$3, resultados!$A$1:$ZZ$1, 0))</f>
        <v/>
      </c>
    </row>
    <row r="1749">
      <c r="A1749">
        <f>INDEX(resultados!$A$2:$ZZ$2290, 1743, MATCH($B$1, resultados!$A$1:$ZZ$1, 0))</f>
        <v/>
      </c>
      <c r="B1749">
        <f>INDEX(resultados!$A$2:$ZZ$2290, 1743, MATCH($B$2, resultados!$A$1:$ZZ$1, 0))</f>
        <v/>
      </c>
      <c r="C1749">
        <f>INDEX(resultados!$A$2:$ZZ$2290, 1743, MATCH($B$3, resultados!$A$1:$ZZ$1, 0))</f>
        <v/>
      </c>
    </row>
    <row r="1750">
      <c r="A1750">
        <f>INDEX(resultados!$A$2:$ZZ$2290, 1744, MATCH($B$1, resultados!$A$1:$ZZ$1, 0))</f>
        <v/>
      </c>
      <c r="B1750">
        <f>INDEX(resultados!$A$2:$ZZ$2290, 1744, MATCH($B$2, resultados!$A$1:$ZZ$1, 0))</f>
        <v/>
      </c>
      <c r="C1750">
        <f>INDEX(resultados!$A$2:$ZZ$2290, 1744, MATCH($B$3, resultados!$A$1:$ZZ$1, 0))</f>
        <v/>
      </c>
    </row>
    <row r="1751">
      <c r="A1751">
        <f>INDEX(resultados!$A$2:$ZZ$2290, 1745, MATCH($B$1, resultados!$A$1:$ZZ$1, 0))</f>
        <v/>
      </c>
      <c r="B1751">
        <f>INDEX(resultados!$A$2:$ZZ$2290, 1745, MATCH($B$2, resultados!$A$1:$ZZ$1, 0))</f>
        <v/>
      </c>
      <c r="C1751">
        <f>INDEX(resultados!$A$2:$ZZ$2290, 1745, MATCH($B$3, resultados!$A$1:$ZZ$1, 0))</f>
        <v/>
      </c>
    </row>
    <row r="1752">
      <c r="A1752">
        <f>INDEX(resultados!$A$2:$ZZ$2290, 1746, MATCH($B$1, resultados!$A$1:$ZZ$1, 0))</f>
        <v/>
      </c>
      <c r="B1752">
        <f>INDEX(resultados!$A$2:$ZZ$2290, 1746, MATCH($B$2, resultados!$A$1:$ZZ$1, 0))</f>
        <v/>
      </c>
      <c r="C1752">
        <f>INDEX(resultados!$A$2:$ZZ$2290, 1746, MATCH($B$3, resultados!$A$1:$ZZ$1, 0))</f>
        <v/>
      </c>
    </row>
    <row r="1753">
      <c r="A1753">
        <f>INDEX(resultados!$A$2:$ZZ$2290, 1747, MATCH($B$1, resultados!$A$1:$ZZ$1, 0))</f>
        <v/>
      </c>
      <c r="B1753">
        <f>INDEX(resultados!$A$2:$ZZ$2290, 1747, MATCH($B$2, resultados!$A$1:$ZZ$1, 0))</f>
        <v/>
      </c>
      <c r="C1753">
        <f>INDEX(resultados!$A$2:$ZZ$2290, 1747, MATCH($B$3, resultados!$A$1:$ZZ$1, 0))</f>
        <v/>
      </c>
    </row>
    <row r="1754">
      <c r="A1754">
        <f>INDEX(resultados!$A$2:$ZZ$2290, 1748, MATCH($B$1, resultados!$A$1:$ZZ$1, 0))</f>
        <v/>
      </c>
      <c r="B1754">
        <f>INDEX(resultados!$A$2:$ZZ$2290, 1748, MATCH($B$2, resultados!$A$1:$ZZ$1, 0))</f>
        <v/>
      </c>
      <c r="C1754">
        <f>INDEX(resultados!$A$2:$ZZ$2290, 1748, MATCH($B$3, resultados!$A$1:$ZZ$1, 0))</f>
        <v/>
      </c>
    </row>
    <row r="1755">
      <c r="A1755">
        <f>INDEX(resultados!$A$2:$ZZ$2290, 1749, MATCH($B$1, resultados!$A$1:$ZZ$1, 0))</f>
        <v/>
      </c>
      <c r="B1755">
        <f>INDEX(resultados!$A$2:$ZZ$2290, 1749, MATCH($B$2, resultados!$A$1:$ZZ$1, 0))</f>
        <v/>
      </c>
      <c r="C1755">
        <f>INDEX(resultados!$A$2:$ZZ$2290, 1749, MATCH($B$3, resultados!$A$1:$ZZ$1, 0))</f>
        <v/>
      </c>
    </row>
    <row r="1756">
      <c r="A1756">
        <f>INDEX(resultados!$A$2:$ZZ$2290, 1750, MATCH($B$1, resultados!$A$1:$ZZ$1, 0))</f>
        <v/>
      </c>
      <c r="B1756">
        <f>INDEX(resultados!$A$2:$ZZ$2290, 1750, MATCH($B$2, resultados!$A$1:$ZZ$1, 0))</f>
        <v/>
      </c>
      <c r="C1756">
        <f>INDEX(resultados!$A$2:$ZZ$2290, 1750, MATCH($B$3, resultados!$A$1:$ZZ$1, 0))</f>
        <v/>
      </c>
    </row>
    <row r="1757">
      <c r="A1757">
        <f>INDEX(resultados!$A$2:$ZZ$2290, 1751, MATCH($B$1, resultados!$A$1:$ZZ$1, 0))</f>
        <v/>
      </c>
      <c r="B1757">
        <f>INDEX(resultados!$A$2:$ZZ$2290, 1751, MATCH($B$2, resultados!$A$1:$ZZ$1, 0))</f>
        <v/>
      </c>
      <c r="C1757">
        <f>INDEX(resultados!$A$2:$ZZ$2290, 1751, MATCH($B$3, resultados!$A$1:$ZZ$1, 0))</f>
        <v/>
      </c>
    </row>
    <row r="1758">
      <c r="A1758">
        <f>INDEX(resultados!$A$2:$ZZ$2290, 1752, MATCH($B$1, resultados!$A$1:$ZZ$1, 0))</f>
        <v/>
      </c>
      <c r="B1758">
        <f>INDEX(resultados!$A$2:$ZZ$2290, 1752, MATCH($B$2, resultados!$A$1:$ZZ$1, 0))</f>
        <v/>
      </c>
      <c r="C1758">
        <f>INDEX(resultados!$A$2:$ZZ$2290, 1752, MATCH($B$3, resultados!$A$1:$ZZ$1, 0))</f>
        <v/>
      </c>
    </row>
    <row r="1759">
      <c r="A1759">
        <f>INDEX(resultados!$A$2:$ZZ$2290, 1753, MATCH($B$1, resultados!$A$1:$ZZ$1, 0))</f>
        <v/>
      </c>
      <c r="B1759">
        <f>INDEX(resultados!$A$2:$ZZ$2290, 1753, MATCH($B$2, resultados!$A$1:$ZZ$1, 0))</f>
        <v/>
      </c>
      <c r="C1759">
        <f>INDEX(resultados!$A$2:$ZZ$2290, 1753, MATCH($B$3, resultados!$A$1:$ZZ$1, 0))</f>
        <v/>
      </c>
    </row>
    <row r="1760">
      <c r="A1760">
        <f>INDEX(resultados!$A$2:$ZZ$2290, 1754, MATCH($B$1, resultados!$A$1:$ZZ$1, 0))</f>
        <v/>
      </c>
      <c r="B1760">
        <f>INDEX(resultados!$A$2:$ZZ$2290, 1754, MATCH($B$2, resultados!$A$1:$ZZ$1, 0))</f>
        <v/>
      </c>
      <c r="C1760">
        <f>INDEX(resultados!$A$2:$ZZ$2290, 1754, MATCH($B$3, resultados!$A$1:$ZZ$1, 0))</f>
        <v/>
      </c>
    </row>
    <row r="1761">
      <c r="A1761">
        <f>INDEX(resultados!$A$2:$ZZ$2290, 1755, MATCH($B$1, resultados!$A$1:$ZZ$1, 0))</f>
        <v/>
      </c>
      <c r="B1761">
        <f>INDEX(resultados!$A$2:$ZZ$2290, 1755, MATCH($B$2, resultados!$A$1:$ZZ$1, 0))</f>
        <v/>
      </c>
      <c r="C1761">
        <f>INDEX(resultados!$A$2:$ZZ$2290, 1755, MATCH($B$3, resultados!$A$1:$ZZ$1, 0))</f>
        <v/>
      </c>
    </row>
    <row r="1762">
      <c r="A1762">
        <f>INDEX(resultados!$A$2:$ZZ$2290, 1756, MATCH($B$1, resultados!$A$1:$ZZ$1, 0))</f>
        <v/>
      </c>
      <c r="B1762">
        <f>INDEX(resultados!$A$2:$ZZ$2290, 1756, MATCH($B$2, resultados!$A$1:$ZZ$1, 0))</f>
        <v/>
      </c>
      <c r="C1762">
        <f>INDEX(resultados!$A$2:$ZZ$2290, 1756, MATCH($B$3, resultados!$A$1:$ZZ$1, 0))</f>
        <v/>
      </c>
    </row>
    <row r="1763">
      <c r="A1763">
        <f>INDEX(resultados!$A$2:$ZZ$2290, 1757, MATCH($B$1, resultados!$A$1:$ZZ$1, 0))</f>
        <v/>
      </c>
      <c r="B1763">
        <f>INDEX(resultados!$A$2:$ZZ$2290, 1757, MATCH($B$2, resultados!$A$1:$ZZ$1, 0))</f>
        <v/>
      </c>
      <c r="C1763">
        <f>INDEX(resultados!$A$2:$ZZ$2290, 1757, MATCH($B$3, resultados!$A$1:$ZZ$1, 0))</f>
        <v/>
      </c>
    </row>
    <row r="1764">
      <c r="A1764">
        <f>INDEX(resultados!$A$2:$ZZ$2290, 1758, MATCH($B$1, resultados!$A$1:$ZZ$1, 0))</f>
        <v/>
      </c>
      <c r="B1764">
        <f>INDEX(resultados!$A$2:$ZZ$2290, 1758, MATCH($B$2, resultados!$A$1:$ZZ$1, 0))</f>
        <v/>
      </c>
      <c r="C1764">
        <f>INDEX(resultados!$A$2:$ZZ$2290, 1758, MATCH($B$3, resultados!$A$1:$ZZ$1, 0))</f>
        <v/>
      </c>
    </row>
    <row r="1765">
      <c r="A1765">
        <f>INDEX(resultados!$A$2:$ZZ$2290, 1759, MATCH($B$1, resultados!$A$1:$ZZ$1, 0))</f>
        <v/>
      </c>
      <c r="B1765">
        <f>INDEX(resultados!$A$2:$ZZ$2290, 1759, MATCH($B$2, resultados!$A$1:$ZZ$1, 0))</f>
        <v/>
      </c>
      <c r="C1765">
        <f>INDEX(resultados!$A$2:$ZZ$2290, 1759, MATCH($B$3, resultados!$A$1:$ZZ$1, 0))</f>
        <v/>
      </c>
    </row>
    <row r="1766">
      <c r="A1766">
        <f>INDEX(resultados!$A$2:$ZZ$2290, 1760, MATCH($B$1, resultados!$A$1:$ZZ$1, 0))</f>
        <v/>
      </c>
      <c r="B1766">
        <f>INDEX(resultados!$A$2:$ZZ$2290, 1760, MATCH($B$2, resultados!$A$1:$ZZ$1, 0))</f>
        <v/>
      </c>
      <c r="C1766">
        <f>INDEX(resultados!$A$2:$ZZ$2290, 1760, MATCH($B$3, resultados!$A$1:$ZZ$1, 0))</f>
        <v/>
      </c>
    </row>
    <row r="1767">
      <c r="A1767">
        <f>INDEX(resultados!$A$2:$ZZ$2290, 1761, MATCH($B$1, resultados!$A$1:$ZZ$1, 0))</f>
        <v/>
      </c>
      <c r="B1767">
        <f>INDEX(resultados!$A$2:$ZZ$2290, 1761, MATCH($B$2, resultados!$A$1:$ZZ$1, 0))</f>
        <v/>
      </c>
      <c r="C1767">
        <f>INDEX(resultados!$A$2:$ZZ$2290, 1761, MATCH($B$3, resultados!$A$1:$ZZ$1, 0))</f>
        <v/>
      </c>
    </row>
    <row r="1768">
      <c r="A1768">
        <f>INDEX(resultados!$A$2:$ZZ$2290, 1762, MATCH($B$1, resultados!$A$1:$ZZ$1, 0))</f>
        <v/>
      </c>
      <c r="B1768">
        <f>INDEX(resultados!$A$2:$ZZ$2290, 1762, MATCH($B$2, resultados!$A$1:$ZZ$1, 0))</f>
        <v/>
      </c>
      <c r="C1768">
        <f>INDEX(resultados!$A$2:$ZZ$2290, 1762, MATCH($B$3, resultados!$A$1:$ZZ$1, 0))</f>
        <v/>
      </c>
    </row>
    <row r="1769">
      <c r="A1769">
        <f>INDEX(resultados!$A$2:$ZZ$2290, 1763, MATCH($B$1, resultados!$A$1:$ZZ$1, 0))</f>
        <v/>
      </c>
      <c r="B1769">
        <f>INDEX(resultados!$A$2:$ZZ$2290, 1763, MATCH($B$2, resultados!$A$1:$ZZ$1, 0))</f>
        <v/>
      </c>
      <c r="C1769">
        <f>INDEX(resultados!$A$2:$ZZ$2290, 1763, MATCH($B$3, resultados!$A$1:$ZZ$1, 0))</f>
        <v/>
      </c>
    </row>
    <row r="1770">
      <c r="A1770">
        <f>INDEX(resultados!$A$2:$ZZ$2290, 1764, MATCH($B$1, resultados!$A$1:$ZZ$1, 0))</f>
        <v/>
      </c>
      <c r="B1770">
        <f>INDEX(resultados!$A$2:$ZZ$2290, 1764, MATCH($B$2, resultados!$A$1:$ZZ$1, 0))</f>
        <v/>
      </c>
      <c r="C1770">
        <f>INDEX(resultados!$A$2:$ZZ$2290, 1764, MATCH($B$3, resultados!$A$1:$ZZ$1, 0))</f>
        <v/>
      </c>
    </row>
    <row r="1771">
      <c r="A1771">
        <f>INDEX(resultados!$A$2:$ZZ$2290, 1765, MATCH($B$1, resultados!$A$1:$ZZ$1, 0))</f>
        <v/>
      </c>
      <c r="B1771">
        <f>INDEX(resultados!$A$2:$ZZ$2290, 1765, MATCH($B$2, resultados!$A$1:$ZZ$1, 0))</f>
        <v/>
      </c>
      <c r="C1771">
        <f>INDEX(resultados!$A$2:$ZZ$2290, 1765, MATCH($B$3, resultados!$A$1:$ZZ$1, 0))</f>
        <v/>
      </c>
    </row>
    <row r="1772">
      <c r="A1772">
        <f>INDEX(resultados!$A$2:$ZZ$2290, 1766, MATCH($B$1, resultados!$A$1:$ZZ$1, 0))</f>
        <v/>
      </c>
      <c r="B1772">
        <f>INDEX(resultados!$A$2:$ZZ$2290, 1766, MATCH($B$2, resultados!$A$1:$ZZ$1, 0))</f>
        <v/>
      </c>
      <c r="C1772">
        <f>INDEX(resultados!$A$2:$ZZ$2290, 1766, MATCH($B$3, resultados!$A$1:$ZZ$1, 0))</f>
        <v/>
      </c>
    </row>
    <row r="1773">
      <c r="A1773">
        <f>INDEX(resultados!$A$2:$ZZ$2290, 1767, MATCH($B$1, resultados!$A$1:$ZZ$1, 0))</f>
        <v/>
      </c>
      <c r="B1773">
        <f>INDEX(resultados!$A$2:$ZZ$2290, 1767, MATCH($B$2, resultados!$A$1:$ZZ$1, 0))</f>
        <v/>
      </c>
      <c r="C1773">
        <f>INDEX(resultados!$A$2:$ZZ$2290, 1767, MATCH($B$3, resultados!$A$1:$ZZ$1, 0))</f>
        <v/>
      </c>
    </row>
    <row r="1774">
      <c r="A1774">
        <f>INDEX(resultados!$A$2:$ZZ$2290, 1768, MATCH($B$1, resultados!$A$1:$ZZ$1, 0))</f>
        <v/>
      </c>
      <c r="B1774">
        <f>INDEX(resultados!$A$2:$ZZ$2290, 1768, MATCH($B$2, resultados!$A$1:$ZZ$1, 0))</f>
        <v/>
      </c>
      <c r="C1774">
        <f>INDEX(resultados!$A$2:$ZZ$2290, 1768, MATCH($B$3, resultados!$A$1:$ZZ$1, 0))</f>
        <v/>
      </c>
    </row>
    <row r="1775">
      <c r="A1775">
        <f>INDEX(resultados!$A$2:$ZZ$2290, 1769, MATCH($B$1, resultados!$A$1:$ZZ$1, 0))</f>
        <v/>
      </c>
      <c r="B1775">
        <f>INDEX(resultados!$A$2:$ZZ$2290, 1769, MATCH($B$2, resultados!$A$1:$ZZ$1, 0))</f>
        <v/>
      </c>
      <c r="C1775">
        <f>INDEX(resultados!$A$2:$ZZ$2290, 1769, MATCH($B$3, resultados!$A$1:$ZZ$1, 0))</f>
        <v/>
      </c>
    </row>
    <row r="1776">
      <c r="A1776">
        <f>INDEX(resultados!$A$2:$ZZ$2290, 1770, MATCH($B$1, resultados!$A$1:$ZZ$1, 0))</f>
        <v/>
      </c>
      <c r="B1776">
        <f>INDEX(resultados!$A$2:$ZZ$2290, 1770, MATCH($B$2, resultados!$A$1:$ZZ$1, 0))</f>
        <v/>
      </c>
      <c r="C1776">
        <f>INDEX(resultados!$A$2:$ZZ$2290, 1770, MATCH($B$3, resultados!$A$1:$ZZ$1, 0))</f>
        <v/>
      </c>
    </row>
    <row r="1777">
      <c r="A1777">
        <f>INDEX(resultados!$A$2:$ZZ$2290, 1771, MATCH($B$1, resultados!$A$1:$ZZ$1, 0))</f>
        <v/>
      </c>
      <c r="B1777">
        <f>INDEX(resultados!$A$2:$ZZ$2290, 1771, MATCH($B$2, resultados!$A$1:$ZZ$1, 0))</f>
        <v/>
      </c>
      <c r="C1777">
        <f>INDEX(resultados!$A$2:$ZZ$2290, 1771, MATCH($B$3, resultados!$A$1:$ZZ$1, 0))</f>
        <v/>
      </c>
    </row>
    <row r="1778">
      <c r="A1778">
        <f>INDEX(resultados!$A$2:$ZZ$2290, 1772, MATCH($B$1, resultados!$A$1:$ZZ$1, 0))</f>
        <v/>
      </c>
      <c r="B1778">
        <f>INDEX(resultados!$A$2:$ZZ$2290, 1772, MATCH($B$2, resultados!$A$1:$ZZ$1, 0))</f>
        <v/>
      </c>
      <c r="C1778">
        <f>INDEX(resultados!$A$2:$ZZ$2290, 1772, MATCH($B$3, resultados!$A$1:$ZZ$1, 0))</f>
        <v/>
      </c>
    </row>
    <row r="1779">
      <c r="A1779">
        <f>INDEX(resultados!$A$2:$ZZ$2290, 1773, MATCH($B$1, resultados!$A$1:$ZZ$1, 0))</f>
        <v/>
      </c>
      <c r="B1779">
        <f>INDEX(resultados!$A$2:$ZZ$2290, 1773, MATCH($B$2, resultados!$A$1:$ZZ$1, 0))</f>
        <v/>
      </c>
      <c r="C1779">
        <f>INDEX(resultados!$A$2:$ZZ$2290, 1773, MATCH($B$3, resultados!$A$1:$ZZ$1, 0))</f>
        <v/>
      </c>
    </row>
    <row r="1780">
      <c r="A1780">
        <f>INDEX(resultados!$A$2:$ZZ$2290, 1774, MATCH($B$1, resultados!$A$1:$ZZ$1, 0))</f>
        <v/>
      </c>
      <c r="B1780">
        <f>INDEX(resultados!$A$2:$ZZ$2290, 1774, MATCH($B$2, resultados!$A$1:$ZZ$1, 0))</f>
        <v/>
      </c>
      <c r="C1780">
        <f>INDEX(resultados!$A$2:$ZZ$2290, 1774, MATCH($B$3, resultados!$A$1:$ZZ$1, 0))</f>
        <v/>
      </c>
    </row>
    <row r="1781">
      <c r="A1781">
        <f>INDEX(resultados!$A$2:$ZZ$2290, 1775, MATCH($B$1, resultados!$A$1:$ZZ$1, 0))</f>
        <v/>
      </c>
      <c r="B1781">
        <f>INDEX(resultados!$A$2:$ZZ$2290, 1775, MATCH($B$2, resultados!$A$1:$ZZ$1, 0))</f>
        <v/>
      </c>
      <c r="C1781">
        <f>INDEX(resultados!$A$2:$ZZ$2290, 1775, MATCH($B$3, resultados!$A$1:$ZZ$1, 0))</f>
        <v/>
      </c>
    </row>
    <row r="1782">
      <c r="A1782">
        <f>INDEX(resultados!$A$2:$ZZ$2290, 1776, MATCH($B$1, resultados!$A$1:$ZZ$1, 0))</f>
        <v/>
      </c>
      <c r="B1782">
        <f>INDEX(resultados!$A$2:$ZZ$2290, 1776, MATCH($B$2, resultados!$A$1:$ZZ$1, 0))</f>
        <v/>
      </c>
      <c r="C1782">
        <f>INDEX(resultados!$A$2:$ZZ$2290, 1776, MATCH($B$3, resultados!$A$1:$ZZ$1, 0))</f>
        <v/>
      </c>
    </row>
    <row r="1783">
      <c r="A1783">
        <f>INDEX(resultados!$A$2:$ZZ$2290, 1777, MATCH($B$1, resultados!$A$1:$ZZ$1, 0))</f>
        <v/>
      </c>
      <c r="B1783">
        <f>INDEX(resultados!$A$2:$ZZ$2290, 1777, MATCH($B$2, resultados!$A$1:$ZZ$1, 0))</f>
        <v/>
      </c>
      <c r="C1783">
        <f>INDEX(resultados!$A$2:$ZZ$2290, 1777, MATCH($B$3, resultados!$A$1:$ZZ$1, 0))</f>
        <v/>
      </c>
    </row>
    <row r="1784">
      <c r="A1784">
        <f>INDEX(resultados!$A$2:$ZZ$2290, 1778, MATCH($B$1, resultados!$A$1:$ZZ$1, 0))</f>
        <v/>
      </c>
      <c r="B1784">
        <f>INDEX(resultados!$A$2:$ZZ$2290, 1778, MATCH($B$2, resultados!$A$1:$ZZ$1, 0))</f>
        <v/>
      </c>
      <c r="C1784">
        <f>INDEX(resultados!$A$2:$ZZ$2290, 1778, MATCH($B$3, resultados!$A$1:$ZZ$1, 0))</f>
        <v/>
      </c>
    </row>
    <row r="1785">
      <c r="A1785">
        <f>INDEX(resultados!$A$2:$ZZ$2290, 1779, MATCH($B$1, resultados!$A$1:$ZZ$1, 0))</f>
        <v/>
      </c>
      <c r="B1785">
        <f>INDEX(resultados!$A$2:$ZZ$2290, 1779, MATCH($B$2, resultados!$A$1:$ZZ$1, 0))</f>
        <v/>
      </c>
      <c r="C1785">
        <f>INDEX(resultados!$A$2:$ZZ$2290, 1779, MATCH($B$3, resultados!$A$1:$ZZ$1, 0))</f>
        <v/>
      </c>
    </row>
    <row r="1786">
      <c r="A1786">
        <f>INDEX(resultados!$A$2:$ZZ$2290, 1780, MATCH($B$1, resultados!$A$1:$ZZ$1, 0))</f>
        <v/>
      </c>
      <c r="B1786">
        <f>INDEX(resultados!$A$2:$ZZ$2290, 1780, MATCH($B$2, resultados!$A$1:$ZZ$1, 0))</f>
        <v/>
      </c>
      <c r="C1786">
        <f>INDEX(resultados!$A$2:$ZZ$2290, 1780, MATCH($B$3, resultados!$A$1:$ZZ$1, 0))</f>
        <v/>
      </c>
    </row>
    <row r="1787">
      <c r="A1787">
        <f>INDEX(resultados!$A$2:$ZZ$2290, 1781, MATCH($B$1, resultados!$A$1:$ZZ$1, 0))</f>
        <v/>
      </c>
      <c r="B1787">
        <f>INDEX(resultados!$A$2:$ZZ$2290, 1781, MATCH($B$2, resultados!$A$1:$ZZ$1, 0))</f>
        <v/>
      </c>
      <c r="C1787">
        <f>INDEX(resultados!$A$2:$ZZ$2290, 1781, MATCH($B$3, resultados!$A$1:$ZZ$1, 0))</f>
        <v/>
      </c>
    </row>
    <row r="1788">
      <c r="A1788">
        <f>INDEX(resultados!$A$2:$ZZ$2290, 1782, MATCH($B$1, resultados!$A$1:$ZZ$1, 0))</f>
        <v/>
      </c>
      <c r="B1788">
        <f>INDEX(resultados!$A$2:$ZZ$2290, 1782, MATCH($B$2, resultados!$A$1:$ZZ$1, 0))</f>
        <v/>
      </c>
      <c r="C1788">
        <f>INDEX(resultados!$A$2:$ZZ$2290, 1782, MATCH($B$3, resultados!$A$1:$ZZ$1, 0))</f>
        <v/>
      </c>
    </row>
    <row r="1789">
      <c r="A1789">
        <f>INDEX(resultados!$A$2:$ZZ$2290, 1783, MATCH($B$1, resultados!$A$1:$ZZ$1, 0))</f>
        <v/>
      </c>
      <c r="B1789">
        <f>INDEX(resultados!$A$2:$ZZ$2290, 1783, MATCH($B$2, resultados!$A$1:$ZZ$1, 0))</f>
        <v/>
      </c>
      <c r="C1789">
        <f>INDEX(resultados!$A$2:$ZZ$2290, 1783, MATCH($B$3, resultados!$A$1:$ZZ$1, 0))</f>
        <v/>
      </c>
    </row>
    <row r="1790">
      <c r="A1790">
        <f>INDEX(resultados!$A$2:$ZZ$2290, 1784, MATCH($B$1, resultados!$A$1:$ZZ$1, 0))</f>
        <v/>
      </c>
      <c r="B1790">
        <f>INDEX(resultados!$A$2:$ZZ$2290, 1784, MATCH($B$2, resultados!$A$1:$ZZ$1, 0))</f>
        <v/>
      </c>
      <c r="C1790">
        <f>INDEX(resultados!$A$2:$ZZ$2290, 1784, MATCH($B$3, resultados!$A$1:$ZZ$1, 0))</f>
        <v/>
      </c>
    </row>
    <row r="1791">
      <c r="A1791">
        <f>INDEX(resultados!$A$2:$ZZ$2290, 1785, MATCH($B$1, resultados!$A$1:$ZZ$1, 0))</f>
        <v/>
      </c>
      <c r="B1791">
        <f>INDEX(resultados!$A$2:$ZZ$2290, 1785, MATCH($B$2, resultados!$A$1:$ZZ$1, 0))</f>
        <v/>
      </c>
      <c r="C1791">
        <f>INDEX(resultados!$A$2:$ZZ$2290, 1785, MATCH($B$3, resultados!$A$1:$ZZ$1, 0))</f>
        <v/>
      </c>
    </row>
    <row r="1792">
      <c r="A1792">
        <f>INDEX(resultados!$A$2:$ZZ$2290, 1786, MATCH($B$1, resultados!$A$1:$ZZ$1, 0))</f>
        <v/>
      </c>
      <c r="B1792">
        <f>INDEX(resultados!$A$2:$ZZ$2290, 1786, MATCH($B$2, resultados!$A$1:$ZZ$1, 0))</f>
        <v/>
      </c>
      <c r="C1792">
        <f>INDEX(resultados!$A$2:$ZZ$2290, 1786, MATCH($B$3, resultados!$A$1:$ZZ$1, 0))</f>
        <v/>
      </c>
    </row>
    <row r="1793">
      <c r="A1793">
        <f>INDEX(resultados!$A$2:$ZZ$2290, 1787, MATCH($B$1, resultados!$A$1:$ZZ$1, 0))</f>
        <v/>
      </c>
      <c r="B1793">
        <f>INDEX(resultados!$A$2:$ZZ$2290, 1787, MATCH($B$2, resultados!$A$1:$ZZ$1, 0))</f>
        <v/>
      </c>
      <c r="C1793">
        <f>INDEX(resultados!$A$2:$ZZ$2290, 1787, MATCH($B$3, resultados!$A$1:$ZZ$1, 0))</f>
        <v/>
      </c>
    </row>
    <row r="1794">
      <c r="A1794">
        <f>INDEX(resultados!$A$2:$ZZ$2290, 1788, MATCH($B$1, resultados!$A$1:$ZZ$1, 0))</f>
        <v/>
      </c>
      <c r="B1794">
        <f>INDEX(resultados!$A$2:$ZZ$2290, 1788, MATCH($B$2, resultados!$A$1:$ZZ$1, 0))</f>
        <v/>
      </c>
      <c r="C1794">
        <f>INDEX(resultados!$A$2:$ZZ$2290, 1788, MATCH($B$3, resultados!$A$1:$ZZ$1, 0))</f>
        <v/>
      </c>
    </row>
    <row r="1795">
      <c r="A1795">
        <f>INDEX(resultados!$A$2:$ZZ$2290, 1789, MATCH($B$1, resultados!$A$1:$ZZ$1, 0))</f>
        <v/>
      </c>
      <c r="B1795">
        <f>INDEX(resultados!$A$2:$ZZ$2290, 1789, MATCH($B$2, resultados!$A$1:$ZZ$1, 0))</f>
        <v/>
      </c>
      <c r="C1795">
        <f>INDEX(resultados!$A$2:$ZZ$2290, 1789, MATCH($B$3, resultados!$A$1:$ZZ$1, 0))</f>
        <v/>
      </c>
    </row>
    <row r="1796">
      <c r="A1796">
        <f>INDEX(resultados!$A$2:$ZZ$2290, 1790, MATCH($B$1, resultados!$A$1:$ZZ$1, 0))</f>
        <v/>
      </c>
      <c r="B1796">
        <f>INDEX(resultados!$A$2:$ZZ$2290, 1790, MATCH($B$2, resultados!$A$1:$ZZ$1, 0))</f>
        <v/>
      </c>
      <c r="C1796">
        <f>INDEX(resultados!$A$2:$ZZ$2290, 1790, MATCH($B$3, resultados!$A$1:$ZZ$1, 0))</f>
        <v/>
      </c>
    </row>
    <row r="1797">
      <c r="A1797">
        <f>INDEX(resultados!$A$2:$ZZ$2290, 1791, MATCH($B$1, resultados!$A$1:$ZZ$1, 0))</f>
        <v/>
      </c>
      <c r="B1797">
        <f>INDEX(resultados!$A$2:$ZZ$2290, 1791, MATCH($B$2, resultados!$A$1:$ZZ$1, 0))</f>
        <v/>
      </c>
      <c r="C1797">
        <f>INDEX(resultados!$A$2:$ZZ$2290, 1791, MATCH($B$3, resultados!$A$1:$ZZ$1, 0))</f>
        <v/>
      </c>
    </row>
    <row r="1798">
      <c r="A1798">
        <f>INDEX(resultados!$A$2:$ZZ$2290, 1792, MATCH($B$1, resultados!$A$1:$ZZ$1, 0))</f>
        <v/>
      </c>
      <c r="B1798">
        <f>INDEX(resultados!$A$2:$ZZ$2290, 1792, MATCH($B$2, resultados!$A$1:$ZZ$1, 0))</f>
        <v/>
      </c>
      <c r="C1798">
        <f>INDEX(resultados!$A$2:$ZZ$2290, 1792, MATCH($B$3, resultados!$A$1:$ZZ$1, 0))</f>
        <v/>
      </c>
    </row>
    <row r="1799">
      <c r="A1799">
        <f>INDEX(resultados!$A$2:$ZZ$2290, 1793, MATCH($B$1, resultados!$A$1:$ZZ$1, 0))</f>
        <v/>
      </c>
      <c r="B1799">
        <f>INDEX(resultados!$A$2:$ZZ$2290, 1793, MATCH($B$2, resultados!$A$1:$ZZ$1, 0))</f>
        <v/>
      </c>
      <c r="C1799">
        <f>INDEX(resultados!$A$2:$ZZ$2290, 1793, MATCH($B$3, resultados!$A$1:$ZZ$1, 0))</f>
        <v/>
      </c>
    </row>
    <row r="1800">
      <c r="A1800">
        <f>INDEX(resultados!$A$2:$ZZ$2290, 1794, MATCH($B$1, resultados!$A$1:$ZZ$1, 0))</f>
        <v/>
      </c>
      <c r="B1800">
        <f>INDEX(resultados!$A$2:$ZZ$2290, 1794, MATCH($B$2, resultados!$A$1:$ZZ$1, 0))</f>
        <v/>
      </c>
      <c r="C1800">
        <f>INDEX(resultados!$A$2:$ZZ$2290, 1794, MATCH($B$3, resultados!$A$1:$ZZ$1, 0))</f>
        <v/>
      </c>
    </row>
    <row r="1801">
      <c r="A1801">
        <f>INDEX(resultados!$A$2:$ZZ$2290, 1795, MATCH($B$1, resultados!$A$1:$ZZ$1, 0))</f>
        <v/>
      </c>
      <c r="B1801">
        <f>INDEX(resultados!$A$2:$ZZ$2290, 1795, MATCH($B$2, resultados!$A$1:$ZZ$1, 0))</f>
        <v/>
      </c>
      <c r="C1801">
        <f>INDEX(resultados!$A$2:$ZZ$2290, 1795, MATCH($B$3, resultados!$A$1:$ZZ$1, 0))</f>
        <v/>
      </c>
    </row>
    <row r="1802">
      <c r="A1802">
        <f>INDEX(resultados!$A$2:$ZZ$2290, 1796, MATCH($B$1, resultados!$A$1:$ZZ$1, 0))</f>
        <v/>
      </c>
      <c r="B1802">
        <f>INDEX(resultados!$A$2:$ZZ$2290, 1796, MATCH($B$2, resultados!$A$1:$ZZ$1, 0))</f>
        <v/>
      </c>
      <c r="C1802">
        <f>INDEX(resultados!$A$2:$ZZ$2290, 1796, MATCH($B$3, resultados!$A$1:$ZZ$1, 0))</f>
        <v/>
      </c>
    </row>
    <row r="1803">
      <c r="A1803">
        <f>INDEX(resultados!$A$2:$ZZ$2290, 1797, MATCH($B$1, resultados!$A$1:$ZZ$1, 0))</f>
        <v/>
      </c>
      <c r="B1803">
        <f>INDEX(resultados!$A$2:$ZZ$2290, 1797, MATCH($B$2, resultados!$A$1:$ZZ$1, 0))</f>
        <v/>
      </c>
      <c r="C1803">
        <f>INDEX(resultados!$A$2:$ZZ$2290, 1797, MATCH($B$3, resultados!$A$1:$ZZ$1, 0))</f>
        <v/>
      </c>
    </row>
    <row r="1804">
      <c r="A1804">
        <f>INDEX(resultados!$A$2:$ZZ$2290, 1798, MATCH($B$1, resultados!$A$1:$ZZ$1, 0))</f>
        <v/>
      </c>
      <c r="B1804">
        <f>INDEX(resultados!$A$2:$ZZ$2290, 1798, MATCH($B$2, resultados!$A$1:$ZZ$1, 0))</f>
        <v/>
      </c>
      <c r="C1804">
        <f>INDEX(resultados!$A$2:$ZZ$2290, 1798, MATCH($B$3, resultados!$A$1:$ZZ$1, 0))</f>
        <v/>
      </c>
    </row>
    <row r="1805">
      <c r="A1805">
        <f>INDEX(resultados!$A$2:$ZZ$2290, 1799, MATCH($B$1, resultados!$A$1:$ZZ$1, 0))</f>
        <v/>
      </c>
      <c r="B1805">
        <f>INDEX(resultados!$A$2:$ZZ$2290, 1799, MATCH($B$2, resultados!$A$1:$ZZ$1, 0))</f>
        <v/>
      </c>
      <c r="C1805">
        <f>INDEX(resultados!$A$2:$ZZ$2290, 1799, MATCH($B$3, resultados!$A$1:$ZZ$1, 0))</f>
        <v/>
      </c>
    </row>
    <row r="1806">
      <c r="A1806">
        <f>INDEX(resultados!$A$2:$ZZ$2290, 1800, MATCH($B$1, resultados!$A$1:$ZZ$1, 0))</f>
        <v/>
      </c>
      <c r="B1806">
        <f>INDEX(resultados!$A$2:$ZZ$2290, 1800, MATCH($B$2, resultados!$A$1:$ZZ$1, 0))</f>
        <v/>
      </c>
      <c r="C1806">
        <f>INDEX(resultados!$A$2:$ZZ$2290, 1800, MATCH($B$3, resultados!$A$1:$ZZ$1, 0))</f>
        <v/>
      </c>
    </row>
    <row r="1807">
      <c r="A1807">
        <f>INDEX(resultados!$A$2:$ZZ$2290, 1801, MATCH($B$1, resultados!$A$1:$ZZ$1, 0))</f>
        <v/>
      </c>
      <c r="B1807">
        <f>INDEX(resultados!$A$2:$ZZ$2290, 1801, MATCH($B$2, resultados!$A$1:$ZZ$1, 0))</f>
        <v/>
      </c>
      <c r="C1807">
        <f>INDEX(resultados!$A$2:$ZZ$2290, 1801, MATCH($B$3, resultados!$A$1:$ZZ$1, 0))</f>
        <v/>
      </c>
    </row>
    <row r="1808">
      <c r="A1808">
        <f>INDEX(resultados!$A$2:$ZZ$2290, 1802, MATCH($B$1, resultados!$A$1:$ZZ$1, 0))</f>
        <v/>
      </c>
      <c r="B1808">
        <f>INDEX(resultados!$A$2:$ZZ$2290, 1802, MATCH($B$2, resultados!$A$1:$ZZ$1, 0))</f>
        <v/>
      </c>
      <c r="C1808">
        <f>INDEX(resultados!$A$2:$ZZ$2290, 1802, MATCH($B$3, resultados!$A$1:$ZZ$1, 0))</f>
        <v/>
      </c>
    </row>
    <row r="1809">
      <c r="A1809">
        <f>INDEX(resultados!$A$2:$ZZ$2290, 1803, MATCH($B$1, resultados!$A$1:$ZZ$1, 0))</f>
        <v/>
      </c>
      <c r="B1809">
        <f>INDEX(resultados!$A$2:$ZZ$2290, 1803, MATCH($B$2, resultados!$A$1:$ZZ$1, 0))</f>
        <v/>
      </c>
      <c r="C1809">
        <f>INDEX(resultados!$A$2:$ZZ$2290, 1803, MATCH($B$3, resultados!$A$1:$ZZ$1, 0))</f>
        <v/>
      </c>
    </row>
    <row r="1810">
      <c r="A1810">
        <f>INDEX(resultados!$A$2:$ZZ$2290, 1804, MATCH($B$1, resultados!$A$1:$ZZ$1, 0))</f>
        <v/>
      </c>
      <c r="B1810">
        <f>INDEX(resultados!$A$2:$ZZ$2290, 1804, MATCH($B$2, resultados!$A$1:$ZZ$1, 0))</f>
        <v/>
      </c>
      <c r="C1810">
        <f>INDEX(resultados!$A$2:$ZZ$2290, 1804, MATCH($B$3, resultados!$A$1:$ZZ$1, 0))</f>
        <v/>
      </c>
    </row>
    <row r="1811">
      <c r="A1811">
        <f>INDEX(resultados!$A$2:$ZZ$2290, 1805, MATCH($B$1, resultados!$A$1:$ZZ$1, 0))</f>
        <v/>
      </c>
      <c r="B1811">
        <f>INDEX(resultados!$A$2:$ZZ$2290, 1805, MATCH($B$2, resultados!$A$1:$ZZ$1, 0))</f>
        <v/>
      </c>
      <c r="C1811">
        <f>INDEX(resultados!$A$2:$ZZ$2290, 1805, MATCH($B$3, resultados!$A$1:$ZZ$1, 0))</f>
        <v/>
      </c>
    </row>
    <row r="1812">
      <c r="A1812">
        <f>INDEX(resultados!$A$2:$ZZ$2290, 1806, MATCH($B$1, resultados!$A$1:$ZZ$1, 0))</f>
        <v/>
      </c>
      <c r="B1812">
        <f>INDEX(resultados!$A$2:$ZZ$2290, 1806, MATCH($B$2, resultados!$A$1:$ZZ$1, 0))</f>
        <v/>
      </c>
      <c r="C1812">
        <f>INDEX(resultados!$A$2:$ZZ$2290, 1806, MATCH($B$3, resultados!$A$1:$ZZ$1, 0))</f>
        <v/>
      </c>
    </row>
    <row r="1813">
      <c r="A1813">
        <f>INDEX(resultados!$A$2:$ZZ$2290, 1807, MATCH($B$1, resultados!$A$1:$ZZ$1, 0))</f>
        <v/>
      </c>
      <c r="B1813">
        <f>INDEX(resultados!$A$2:$ZZ$2290, 1807, MATCH($B$2, resultados!$A$1:$ZZ$1, 0))</f>
        <v/>
      </c>
      <c r="C1813">
        <f>INDEX(resultados!$A$2:$ZZ$2290, 1807, MATCH($B$3, resultados!$A$1:$ZZ$1, 0))</f>
        <v/>
      </c>
    </row>
    <row r="1814">
      <c r="A1814">
        <f>INDEX(resultados!$A$2:$ZZ$2290, 1808, MATCH($B$1, resultados!$A$1:$ZZ$1, 0))</f>
        <v/>
      </c>
      <c r="B1814">
        <f>INDEX(resultados!$A$2:$ZZ$2290, 1808, MATCH($B$2, resultados!$A$1:$ZZ$1, 0))</f>
        <v/>
      </c>
      <c r="C1814">
        <f>INDEX(resultados!$A$2:$ZZ$2290, 1808, MATCH($B$3, resultados!$A$1:$ZZ$1, 0))</f>
        <v/>
      </c>
    </row>
    <row r="1815">
      <c r="A1815">
        <f>INDEX(resultados!$A$2:$ZZ$2290, 1809, MATCH($B$1, resultados!$A$1:$ZZ$1, 0))</f>
        <v/>
      </c>
      <c r="B1815">
        <f>INDEX(resultados!$A$2:$ZZ$2290, 1809, MATCH($B$2, resultados!$A$1:$ZZ$1, 0))</f>
        <v/>
      </c>
      <c r="C1815">
        <f>INDEX(resultados!$A$2:$ZZ$2290, 1809, MATCH($B$3, resultados!$A$1:$ZZ$1, 0))</f>
        <v/>
      </c>
    </row>
    <row r="1816">
      <c r="A1816">
        <f>INDEX(resultados!$A$2:$ZZ$2290, 1810, MATCH($B$1, resultados!$A$1:$ZZ$1, 0))</f>
        <v/>
      </c>
      <c r="B1816">
        <f>INDEX(resultados!$A$2:$ZZ$2290, 1810, MATCH($B$2, resultados!$A$1:$ZZ$1, 0))</f>
        <v/>
      </c>
      <c r="C1816">
        <f>INDEX(resultados!$A$2:$ZZ$2290, 1810, MATCH($B$3, resultados!$A$1:$ZZ$1, 0))</f>
        <v/>
      </c>
    </row>
    <row r="1817">
      <c r="A1817">
        <f>INDEX(resultados!$A$2:$ZZ$2290, 1811, MATCH($B$1, resultados!$A$1:$ZZ$1, 0))</f>
        <v/>
      </c>
      <c r="B1817">
        <f>INDEX(resultados!$A$2:$ZZ$2290, 1811, MATCH($B$2, resultados!$A$1:$ZZ$1, 0))</f>
        <v/>
      </c>
      <c r="C1817">
        <f>INDEX(resultados!$A$2:$ZZ$2290, 1811, MATCH($B$3, resultados!$A$1:$ZZ$1, 0))</f>
        <v/>
      </c>
    </row>
    <row r="1818">
      <c r="A1818">
        <f>INDEX(resultados!$A$2:$ZZ$2290, 1812, MATCH($B$1, resultados!$A$1:$ZZ$1, 0))</f>
        <v/>
      </c>
      <c r="B1818">
        <f>INDEX(resultados!$A$2:$ZZ$2290, 1812, MATCH($B$2, resultados!$A$1:$ZZ$1, 0))</f>
        <v/>
      </c>
      <c r="C1818">
        <f>INDEX(resultados!$A$2:$ZZ$2290, 1812, MATCH($B$3, resultados!$A$1:$ZZ$1, 0))</f>
        <v/>
      </c>
    </row>
    <row r="1819">
      <c r="A1819">
        <f>INDEX(resultados!$A$2:$ZZ$2290, 1813, MATCH($B$1, resultados!$A$1:$ZZ$1, 0))</f>
        <v/>
      </c>
      <c r="B1819">
        <f>INDEX(resultados!$A$2:$ZZ$2290, 1813, MATCH($B$2, resultados!$A$1:$ZZ$1, 0))</f>
        <v/>
      </c>
      <c r="C1819">
        <f>INDEX(resultados!$A$2:$ZZ$2290, 1813, MATCH($B$3, resultados!$A$1:$ZZ$1, 0))</f>
        <v/>
      </c>
    </row>
    <row r="1820">
      <c r="A1820">
        <f>INDEX(resultados!$A$2:$ZZ$2290, 1814, MATCH($B$1, resultados!$A$1:$ZZ$1, 0))</f>
        <v/>
      </c>
      <c r="B1820">
        <f>INDEX(resultados!$A$2:$ZZ$2290, 1814, MATCH($B$2, resultados!$A$1:$ZZ$1, 0))</f>
        <v/>
      </c>
      <c r="C1820">
        <f>INDEX(resultados!$A$2:$ZZ$2290, 1814, MATCH($B$3, resultados!$A$1:$ZZ$1, 0))</f>
        <v/>
      </c>
    </row>
    <row r="1821">
      <c r="A1821">
        <f>INDEX(resultados!$A$2:$ZZ$2290, 1815, MATCH($B$1, resultados!$A$1:$ZZ$1, 0))</f>
        <v/>
      </c>
      <c r="B1821">
        <f>INDEX(resultados!$A$2:$ZZ$2290, 1815, MATCH($B$2, resultados!$A$1:$ZZ$1, 0))</f>
        <v/>
      </c>
      <c r="C1821">
        <f>INDEX(resultados!$A$2:$ZZ$2290, 1815, MATCH($B$3, resultados!$A$1:$ZZ$1, 0))</f>
        <v/>
      </c>
    </row>
    <row r="1822">
      <c r="A1822">
        <f>INDEX(resultados!$A$2:$ZZ$2290, 1816, MATCH($B$1, resultados!$A$1:$ZZ$1, 0))</f>
        <v/>
      </c>
      <c r="B1822">
        <f>INDEX(resultados!$A$2:$ZZ$2290, 1816, MATCH($B$2, resultados!$A$1:$ZZ$1, 0))</f>
        <v/>
      </c>
      <c r="C1822">
        <f>INDEX(resultados!$A$2:$ZZ$2290, 1816, MATCH($B$3, resultados!$A$1:$ZZ$1, 0))</f>
        <v/>
      </c>
    </row>
    <row r="1823">
      <c r="A1823">
        <f>INDEX(resultados!$A$2:$ZZ$2290, 1817, MATCH($B$1, resultados!$A$1:$ZZ$1, 0))</f>
        <v/>
      </c>
      <c r="B1823">
        <f>INDEX(resultados!$A$2:$ZZ$2290, 1817, MATCH($B$2, resultados!$A$1:$ZZ$1, 0))</f>
        <v/>
      </c>
      <c r="C1823">
        <f>INDEX(resultados!$A$2:$ZZ$2290, 1817, MATCH($B$3, resultados!$A$1:$ZZ$1, 0))</f>
        <v/>
      </c>
    </row>
    <row r="1824">
      <c r="A1824">
        <f>INDEX(resultados!$A$2:$ZZ$2290, 1818, MATCH($B$1, resultados!$A$1:$ZZ$1, 0))</f>
        <v/>
      </c>
      <c r="B1824">
        <f>INDEX(resultados!$A$2:$ZZ$2290, 1818, MATCH($B$2, resultados!$A$1:$ZZ$1, 0))</f>
        <v/>
      </c>
      <c r="C1824">
        <f>INDEX(resultados!$A$2:$ZZ$2290, 1818, MATCH($B$3, resultados!$A$1:$ZZ$1, 0))</f>
        <v/>
      </c>
    </row>
    <row r="1825">
      <c r="A1825">
        <f>INDEX(resultados!$A$2:$ZZ$2290, 1819, MATCH($B$1, resultados!$A$1:$ZZ$1, 0))</f>
        <v/>
      </c>
      <c r="B1825">
        <f>INDEX(resultados!$A$2:$ZZ$2290, 1819, MATCH($B$2, resultados!$A$1:$ZZ$1, 0))</f>
        <v/>
      </c>
      <c r="C1825">
        <f>INDEX(resultados!$A$2:$ZZ$2290, 1819, MATCH($B$3, resultados!$A$1:$ZZ$1, 0))</f>
        <v/>
      </c>
    </row>
    <row r="1826">
      <c r="A1826">
        <f>INDEX(resultados!$A$2:$ZZ$2290, 1820, MATCH($B$1, resultados!$A$1:$ZZ$1, 0))</f>
        <v/>
      </c>
      <c r="B1826">
        <f>INDEX(resultados!$A$2:$ZZ$2290, 1820, MATCH($B$2, resultados!$A$1:$ZZ$1, 0))</f>
        <v/>
      </c>
      <c r="C1826">
        <f>INDEX(resultados!$A$2:$ZZ$2290, 1820, MATCH($B$3, resultados!$A$1:$ZZ$1, 0))</f>
        <v/>
      </c>
    </row>
    <row r="1827">
      <c r="A1827">
        <f>INDEX(resultados!$A$2:$ZZ$2290, 1821, MATCH($B$1, resultados!$A$1:$ZZ$1, 0))</f>
        <v/>
      </c>
      <c r="B1827">
        <f>INDEX(resultados!$A$2:$ZZ$2290, 1821, MATCH($B$2, resultados!$A$1:$ZZ$1, 0))</f>
        <v/>
      </c>
      <c r="C1827">
        <f>INDEX(resultados!$A$2:$ZZ$2290, 1821, MATCH($B$3, resultados!$A$1:$ZZ$1, 0))</f>
        <v/>
      </c>
    </row>
    <row r="1828">
      <c r="A1828">
        <f>INDEX(resultados!$A$2:$ZZ$2290, 1822, MATCH($B$1, resultados!$A$1:$ZZ$1, 0))</f>
        <v/>
      </c>
      <c r="B1828">
        <f>INDEX(resultados!$A$2:$ZZ$2290, 1822, MATCH($B$2, resultados!$A$1:$ZZ$1, 0))</f>
        <v/>
      </c>
      <c r="C1828">
        <f>INDEX(resultados!$A$2:$ZZ$2290, 1822, MATCH($B$3, resultados!$A$1:$ZZ$1, 0))</f>
        <v/>
      </c>
    </row>
    <row r="1829">
      <c r="A1829">
        <f>INDEX(resultados!$A$2:$ZZ$2290, 1823, MATCH($B$1, resultados!$A$1:$ZZ$1, 0))</f>
        <v/>
      </c>
      <c r="B1829">
        <f>INDEX(resultados!$A$2:$ZZ$2290, 1823, MATCH($B$2, resultados!$A$1:$ZZ$1, 0))</f>
        <v/>
      </c>
      <c r="C1829">
        <f>INDEX(resultados!$A$2:$ZZ$2290, 1823, MATCH($B$3, resultados!$A$1:$ZZ$1, 0))</f>
        <v/>
      </c>
    </row>
    <row r="1830">
      <c r="A1830">
        <f>INDEX(resultados!$A$2:$ZZ$2290, 1824, MATCH($B$1, resultados!$A$1:$ZZ$1, 0))</f>
        <v/>
      </c>
      <c r="B1830">
        <f>INDEX(resultados!$A$2:$ZZ$2290, 1824, MATCH($B$2, resultados!$A$1:$ZZ$1, 0))</f>
        <v/>
      </c>
      <c r="C1830">
        <f>INDEX(resultados!$A$2:$ZZ$2290, 1824, MATCH($B$3, resultados!$A$1:$ZZ$1, 0))</f>
        <v/>
      </c>
    </row>
    <row r="1831">
      <c r="A1831">
        <f>INDEX(resultados!$A$2:$ZZ$2290, 1825, MATCH($B$1, resultados!$A$1:$ZZ$1, 0))</f>
        <v/>
      </c>
      <c r="B1831">
        <f>INDEX(resultados!$A$2:$ZZ$2290, 1825, MATCH($B$2, resultados!$A$1:$ZZ$1, 0))</f>
        <v/>
      </c>
      <c r="C1831">
        <f>INDEX(resultados!$A$2:$ZZ$2290, 1825, MATCH($B$3, resultados!$A$1:$ZZ$1, 0))</f>
        <v/>
      </c>
    </row>
    <row r="1832">
      <c r="A1832">
        <f>INDEX(resultados!$A$2:$ZZ$2290, 1826, MATCH($B$1, resultados!$A$1:$ZZ$1, 0))</f>
        <v/>
      </c>
      <c r="B1832">
        <f>INDEX(resultados!$A$2:$ZZ$2290, 1826, MATCH($B$2, resultados!$A$1:$ZZ$1, 0))</f>
        <v/>
      </c>
      <c r="C1832">
        <f>INDEX(resultados!$A$2:$ZZ$2290, 1826, MATCH($B$3, resultados!$A$1:$ZZ$1, 0))</f>
        <v/>
      </c>
    </row>
    <row r="1833">
      <c r="A1833">
        <f>INDEX(resultados!$A$2:$ZZ$2290, 1827, MATCH($B$1, resultados!$A$1:$ZZ$1, 0))</f>
        <v/>
      </c>
      <c r="B1833">
        <f>INDEX(resultados!$A$2:$ZZ$2290, 1827, MATCH($B$2, resultados!$A$1:$ZZ$1, 0))</f>
        <v/>
      </c>
      <c r="C1833">
        <f>INDEX(resultados!$A$2:$ZZ$2290, 1827, MATCH($B$3, resultados!$A$1:$ZZ$1, 0))</f>
        <v/>
      </c>
    </row>
    <row r="1834">
      <c r="A1834">
        <f>INDEX(resultados!$A$2:$ZZ$2290, 1828, MATCH($B$1, resultados!$A$1:$ZZ$1, 0))</f>
        <v/>
      </c>
      <c r="B1834">
        <f>INDEX(resultados!$A$2:$ZZ$2290, 1828, MATCH($B$2, resultados!$A$1:$ZZ$1, 0))</f>
        <v/>
      </c>
      <c r="C1834">
        <f>INDEX(resultados!$A$2:$ZZ$2290, 1828, MATCH($B$3, resultados!$A$1:$ZZ$1, 0))</f>
        <v/>
      </c>
    </row>
    <row r="1835">
      <c r="A1835">
        <f>INDEX(resultados!$A$2:$ZZ$2290, 1829, MATCH($B$1, resultados!$A$1:$ZZ$1, 0))</f>
        <v/>
      </c>
      <c r="B1835">
        <f>INDEX(resultados!$A$2:$ZZ$2290, 1829, MATCH($B$2, resultados!$A$1:$ZZ$1, 0))</f>
        <v/>
      </c>
      <c r="C1835">
        <f>INDEX(resultados!$A$2:$ZZ$2290, 1829, MATCH($B$3, resultados!$A$1:$ZZ$1, 0))</f>
        <v/>
      </c>
    </row>
    <row r="1836">
      <c r="A1836">
        <f>INDEX(resultados!$A$2:$ZZ$2290, 1830, MATCH($B$1, resultados!$A$1:$ZZ$1, 0))</f>
        <v/>
      </c>
      <c r="B1836">
        <f>INDEX(resultados!$A$2:$ZZ$2290, 1830, MATCH($B$2, resultados!$A$1:$ZZ$1, 0))</f>
        <v/>
      </c>
      <c r="C1836">
        <f>INDEX(resultados!$A$2:$ZZ$2290, 1830, MATCH($B$3, resultados!$A$1:$ZZ$1, 0))</f>
        <v/>
      </c>
    </row>
    <row r="1837">
      <c r="A1837">
        <f>INDEX(resultados!$A$2:$ZZ$2290, 1831, MATCH($B$1, resultados!$A$1:$ZZ$1, 0))</f>
        <v/>
      </c>
      <c r="B1837">
        <f>INDEX(resultados!$A$2:$ZZ$2290, 1831, MATCH($B$2, resultados!$A$1:$ZZ$1, 0))</f>
        <v/>
      </c>
      <c r="C1837">
        <f>INDEX(resultados!$A$2:$ZZ$2290, 1831, MATCH($B$3, resultados!$A$1:$ZZ$1, 0))</f>
        <v/>
      </c>
    </row>
    <row r="1838">
      <c r="A1838">
        <f>INDEX(resultados!$A$2:$ZZ$2290, 1832, MATCH($B$1, resultados!$A$1:$ZZ$1, 0))</f>
        <v/>
      </c>
      <c r="B1838">
        <f>INDEX(resultados!$A$2:$ZZ$2290, 1832, MATCH($B$2, resultados!$A$1:$ZZ$1, 0))</f>
        <v/>
      </c>
      <c r="C1838">
        <f>INDEX(resultados!$A$2:$ZZ$2290, 1832, MATCH($B$3, resultados!$A$1:$ZZ$1, 0))</f>
        <v/>
      </c>
    </row>
    <row r="1839">
      <c r="A1839">
        <f>INDEX(resultados!$A$2:$ZZ$2290, 1833, MATCH($B$1, resultados!$A$1:$ZZ$1, 0))</f>
        <v/>
      </c>
      <c r="B1839">
        <f>INDEX(resultados!$A$2:$ZZ$2290, 1833, MATCH($B$2, resultados!$A$1:$ZZ$1, 0))</f>
        <v/>
      </c>
      <c r="C1839">
        <f>INDEX(resultados!$A$2:$ZZ$2290, 1833, MATCH($B$3, resultados!$A$1:$ZZ$1, 0))</f>
        <v/>
      </c>
    </row>
    <row r="1840">
      <c r="A1840">
        <f>INDEX(resultados!$A$2:$ZZ$2290, 1834, MATCH($B$1, resultados!$A$1:$ZZ$1, 0))</f>
        <v/>
      </c>
      <c r="B1840">
        <f>INDEX(resultados!$A$2:$ZZ$2290, 1834, MATCH($B$2, resultados!$A$1:$ZZ$1, 0))</f>
        <v/>
      </c>
      <c r="C1840">
        <f>INDEX(resultados!$A$2:$ZZ$2290, 1834, MATCH($B$3, resultados!$A$1:$ZZ$1, 0))</f>
        <v/>
      </c>
    </row>
    <row r="1841">
      <c r="A1841">
        <f>INDEX(resultados!$A$2:$ZZ$2290, 1835, MATCH($B$1, resultados!$A$1:$ZZ$1, 0))</f>
        <v/>
      </c>
      <c r="B1841">
        <f>INDEX(resultados!$A$2:$ZZ$2290, 1835, MATCH($B$2, resultados!$A$1:$ZZ$1, 0))</f>
        <v/>
      </c>
      <c r="C1841">
        <f>INDEX(resultados!$A$2:$ZZ$2290, 1835, MATCH($B$3, resultados!$A$1:$ZZ$1, 0))</f>
        <v/>
      </c>
    </row>
    <row r="1842">
      <c r="A1842">
        <f>INDEX(resultados!$A$2:$ZZ$2290, 1836, MATCH($B$1, resultados!$A$1:$ZZ$1, 0))</f>
        <v/>
      </c>
      <c r="B1842">
        <f>INDEX(resultados!$A$2:$ZZ$2290, 1836, MATCH($B$2, resultados!$A$1:$ZZ$1, 0))</f>
        <v/>
      </c>
      <c r="C1842">
        <f>INDEX(resultados!$A$2:$ZZ$2290, 1836, MATCH($B$3, resultados!$A$1:$ZZ$1, 0))</f>
        <v/>
      </c>
    </row>
    <row r="1843">
      <c r="A1843">
        <f>INDEX(resultados!$A$2:$ZZ$2290, 1837, MATCH($B$1, resultados!$A$1:$ZZ$1, 0))</f>
        <v/>
      </c>
      <c r="B1843">
        <f>INDEX(resultados!$A$2:$ZZ$2290, 1837, MATCH($B$2, resultados!$A$1:$ZZ$1, 0))</f>
        <v/>
      </c>
      <c r="C1843">
        <f>INDEX(resultados!$A$2:$ZZ$2290, 1837, MATCH($B$3, resultados!$A$1:$ZZ$1, 0))</f>
        <v/>
      </c>
    </row>
    <row r="1844">
      <c r="A1844">
        <f>INDEX(resultados!$A$2:$ZZ$2290, 1838, MATCH($B$1, resultados!$A$1:$ZZ$1, 0))</f>
        <v/>
      </c>
      <c r="B1844">
        <f>INDEX(resultados!$A$2:$ZZ$2290, 1838, MATCH($B$2, resultados!$A$1:$ZZ$1, 0))</f>
        <v/>
      </c>
      <c r="C1844">
        <f>INDEX(resultados!$A$2:$ZZ$2290, 1838, MATCH($B$3, resultados!$A$1:$ZZ$1, 0))</f>
        <v/>
      </c>
    </row>
    <row r="1845">
      <c r="A1845">
        <f>INDEX(resultados!$A$2:$ZZ$2290, 1839, MATCH($B$1, resultados!$A$1:$ZZ$1, 0))</f>
        <v/>
      </c>
      <c r="B1845">
        <f>INDEX(resultados!$A$2:$ZZ$2290, 1839, MATCH($B$2, resultados!$A$1:$ZZ$1, 0))</f>
        <v/>
      </c>
      <c r="C1845">
        <f>INDEX(resultados!$A$2:$ZZ$2290, 1839, MATCH($B$3, resultados!$A$1:$ZZ$1, 0))</f>
        <v/>
      </c>
    </row>
    <row r="1846">
      <c r="A1846">
        <f>INDEX(resultados!$A$2:$ZZ$2290, 1840, MATCH($B$1, resultados!$A$1:$ZZ$1, 0))</f>
        <v/>
      </c>
      <c r="B1846">
        <f>INDEX(resultados!$A$2:$ZZ$2290, 1840, MATCH($B$2, resultados!$A$1:$ZZ$1, 0))</f>
        <v/>
      </c>
      <c r="C1846">
        <f>INDEX(resultados!$A$2:$ZZ$2290, 1840, MATCH($B$3, resultados!$A$1:$ZZ$1, 0))</f>
        <v/>
      </c>
    </row>
    <row r="1847">
      <c r="A1847">
        <f>INDEX(resultados!$A$2:$ZZ$2290, 1841, MATCH($B$1, resultados!$A$1:$ZZ$1, 0))</f>
        <v/>
      </c>
      <c r="B1847">
        <f>INDEX(resultados!$A$2:$ZZ$2290, 1841, MATCH($B$2, resultados!$A$1:$ZZ$1, 0))</f>
        <v/>
      </c>
      <c r="C1847">
        <f>INDEX(resultados!$A$2:$ZZ$2290, 1841, MATCH($B$3, resultados!$A$1:$ZZ$1, 0))</f>
        <v/>
      </c>
    </row>
    <row r="1848">
      <c r="A1848">
        <f>INDEX(resultados!$A$2:$ZZ$2290, 1842, MATCH($B$1, resultados!$A$1:$ZZ$1, 0))</f>
        <v/>
      </c>
      <c r="B1848">
        <f>INDEX(resultados!$A$2:$ZZ$2290, 1842, MATCH($B$2, resultados!$A$1:$ZZ$1, 0))</f>
        <v/>
      </c>
      <c r="C1848">
        <f>INDEX(resultados!$A$2:$ZZ$2290, 1842, MATCH($B$3, resultados!$A$1:$ZZ$1, 0))</f>
        <v/>
      </c>
    </row>
    <row r="1849">
      <c r="A1849">
        <f>INDEX(resultados!$A$2:$ZZ$2290, 1843, MATCH($B$1, resultados!$A$1:$ZZ$1, 0))</f>
        <v/>
      </c>
      <c r="B1849">
        <f>INDEX(resultados!$A$2:$ZZ$2290, 1843, MATCH($B$2, resultados!$A$1:$ZZ$1, 0))</f>
        <v/>
      </c>
      <c r="C1849">
        <f>INDEX(resultados!$A$2:$ZZ$2290, 1843, MATCH($B$3, resultados!$A$1:$ZZ$1, 0))</f>
        <v/>
      </c>
    </row>
    <row r="1850">
      <c r="A1850">
        <f>INDEX(resultados!$A$2:$ZZ$2290, 1844, MATCH($B$1, resultados!$A$1:$ZZ$1, 0))</f>
        <v/>
      </c>
      <c r="B1850">
        <f>INDEX(resultados!$A$2:$ZZ$2290, 1844, MATCH($B$2, resultados!$A$1:$ZZ$1, 0))</f>
        <v/>
      </c>
      <c r="C1850">
        <f>INDEX(resultados!$A$2:$ZZ$2290, 1844, MATCH($B$3, resultados!$A$1:$ZZ$1, 0))</f>
        <v/>
      </c>
    </row>
    <row r="1851">
      <c r="A1851">
        <f>INDEX(resultados!$A$2:$ZZ$2290, 1845, MATCH($B$1, resultados!$A$1:$ZZ$1, 0))</f>
        <v/>
      </c>
      <c r="B1851">
        <f>INDEX(resultados!$A$2:$ZZ$2290, 1845, MATCH($B$2, resultados!$A$1:$ZZ$1, 0))</f>
        <v/>
      </c>
      <c r="C1851">
        <f>INDEX(resultados!$A$2:$ZZ$2290, 1845, MATCH($B$3, resultados!$A$1:$ZZ$1, 0))</f>
        <v/>
      </c>
    </row>
    <row r="1852">
      <c r="A1852">
        <f>INDEX(resultados!$A$2:$ZZ$2290, 1846, MATCH($B$1, resultados!$A$1:$ZZ$1, 0))</f>
        <v/>
      </c>
      <c r="B1852">
        <f>INDEX(resultados!$A$2:$ZZ$2290, 1846, MATCH($B$2, resultados!$A$1:$ZZ$1, 0))</f>
        <v/>
      </c>
      <c r="C1852">
        <f>INDEX(resultados!$A$2:$ZZ$2290, 1846, MATCH($B$3, resultados!$A$1:$ZZ$1, 0))</f>
        <v/>
      </c>
    </row>
    <row r="1853">
      <c r="A1853">
        <f>INDEX(resultados!$A$2:$ZZ$2290, 1847, MATCH($B$1, resultados!$A$1:$ZZ$1, 0))</f>
        <v/>
      </c>
      <c r="B1853">
        <f>INDEX(resultados!$A$2:$ZZ$2290, 1847, MATCH($B$2, resultados!$A$1:$ZZ$1, 0))</f>
        <v/>
      </c>
      <c r="C1853">
        <f>INDEX(resultados!$A$2:$ZZ$2290, 1847, MATCH($B$3, resultados!$A$1:$ZZ$1, 0))</f>
        <v/>
      </c>
    </row>
    <row r="1854">
      <c r="A1854">
        <f>INDEX(resultados!$A$2:$ZZ$2290, 1848, MATCH($B$1, resultados!$A$1:$ZZ$1, 0))</f>
        <v/>
      </c>
      <c r="B1854">
        <f>INDEX(resultados!$A$2:$ZZ$2290, 1848, MATCH($B$2, resultados!$A$1:$ZZ$1, 0))</f>
        <v/>
      </c>
      <c r="C1854">
        <f>INDEX(resultados!$A$2:$ZZ$2290, 1848, MATCH($B$3, resultados!$A$1:$ZZ$1, 0))</f>
        <v/>
      </c>
    </row>
    <row r="1855">
      <c r="A1855">
        <f>INDEX(resultados!$A$2:$ZZ$2290, 1849, MATCH($B$1, resultados!$A$1:$ZZ$1, 0))</f>
        <v/>
      </c>
      <c r="B1855">
        <f>INDEX(resultados!$A$2:$ZZ$2290, 1849, MATCH($B$2, resultados!$A$1:$ZZ$1, 0))</f>
        <v/>
      </c>
      <c r="C1855">
        <f>INDEX(resultados!$A$2:$ZZ$2290, 1849, MATCH($B$3, resultados!$A$1:$ZZ$1, 0))</f>
        <v/>
      </c>
    </row>
    <row r="1856">
      <c r="A1856">
        <f>INDEX(resultados!$A$2:$ZZ$2290, 1850, MATCH($B$1, resultados!$A$1:$ZZ$1, 0))</f>
        <v/>
      </c>
      <c r="B1856">
        <f>INDEX(resultados!$A$2:$ZZ$2290, 1850, MATCH($B$2, resultados!$A$1:$ZZ$1, 0))</f>
        <v/>
      </c>
      <c r="C1856">
        <f>INDEX(resultados!$A$2:$ZZ$2290, 1850, MATCH($B$3, resultados!$A$1:$ZZ$1, 0))</f>
        <v/>
      </c>
    </row>
    <row r="1857">
      <c r="A1857">
        <f>INDEX(resultados!$A$2:$ZZ$2290, 1851, MATCH($B$1, resultados!$A$1:$ZZ$1, 0))</f>
        <v/>
      </c>
      <c r="B1857">
        <f>INDEX(resultados!$A$2:$ZZ$2290, 1851, MATCH($B$2, resultados!$A$1:$ZZ$1, 0))</f>
        <v/>
      </c>
      <c r="C1857">
        <f>INDEX(resultados!$A$2:$ZZ$2290, 1851, MATCH($B$3, resultados!$A$1:$ZZ$1, 0))</f>
        <v/>
      </c>
    </row>
    <row r="1858">
      <c r="A1858">
        <f>INDEX(resultados!$A$2:$ZZ$2290, 1852, MATCH($B$1, resultados!$A$1:$ZZ$1, 0))</f>
        <v/>
      </c>
      <c r="B1858">
        <f>INDEX(resultados!$A$2:$ZZ$2290, 1852, MATCH($B$2, resultados!$A$1:$ZZ$1, 0))</f>
        <v/>
      </c>
      <c r="C1858">
        <f>INDEX(resultados!$A$2:$ZZ$2290, 1852, MATCH($B$3, resultados!$A$1:$ZZ$1, 0))</f>
        <v/>
      </c>
    </row>
    <row r="1859">
      <c r="A1859">
        <f>INDEX(resultados!$A$2:$ZZ$2290, 1853, MATCH($B$1, resultados!$A$1:$ZZ$1, 0))</f>
        <v/>
      </c>
      <c r="B1859">
        <f>INDEX(resultados!$A$2:$ZZ$2290, 1853, MATCH($B$2, resultados!$A$1:$ZZ$1, 0))</f>
        <v/>
      </c>
      <c r="C1859">
        <f>INDEX(resultados!$A$2:$ZZ$2290, 1853, MATCH($B$3, resultados!$A$1:$ZZ$1, 0))</f>
        <v/>
      </c>
    </row>
    <row r="1860">
      <c r="A1860">
        <f>INDEX(resultados!$A$2:$ZZ$2290, 1854, MATCH($B$1, resultados!$A$1:$ZZ$1, 0))</f>
        <v/>
      </c>
      <c r="B1860">
        <f>INDEX(resultados!$A$2:$ZZ$2290, 1854, MATCH($B$2, resultados!$A$1:$ZZ$1, 0))</f>
        <v/>
      </c>
      <c r="C1860">
        <f>INDEX(resultados!$A$2:$ZZ$2290, 1854, MATCH($B$3, resultados!$A$1:$ZZ$1, 0))</f>
        <v/>
      </c>
    </row>
    <row r="1861">
      <c r="A1861">
        <f>INDEX(resultados!$A$2:$ZZ$2290, 1855, MATCH($B$1, resultados!$A$1:$ZZ$1, 0))</f>
        <v/>
      </c>
      <c r="B1861">
        <f>INDEX(resultados!$A$2:$ZZ$2290, 1855, MATCH($B$2, resultados!$A$1:$ZZ$1, 0))</f>
        <v/>
      </c>
      <c r="C1861">
        <f>INDEX(resultados!$A$2:$ZZ$2290, 1855, MATCH($B$3, resultados!$A$1:$ZZ$1, 0))</f>
        <v/>
      </c>
    </row>
    <row r="1862">
      <c r="A1862">
        <f>INDEX(resultados!$A$2:$ZZ$2290, 1856, MATCH($B$1, resultados!$A$1:$ZZ$1, 0))</f>
        <v/>
      </c>
      <c r="B1862">
        <f>INDEX(resultados!$A$2:$ZZ$2290, 1856, MATCH($B$2, resultados!$A$1:$ZZ$1, 0))</f>
        <v/>
      </c>
      <c r="C1862">
        <f>INDEX(resultados!$A$2:$ZZ$2290, 1856, MATCH($B$3, resultados!$A$1:$ZZ$1, 0))</f>
        <v/>
      </c>
    </row>
    <row r="1863">
      <c r="A1863">
        <f>INDEX(resultados!$A$2:$ZZ$2290, 1857, MATCH($B$1, resultados!$A$1:$ZZ$1, 0))</f>
        <v/>
      </c>
      <c r="B1863">
        <f>INDEX(resultados!$A$2:$ZZ$2290, 1857, MATCH($B$2, resultados!$A$1:$ZZ$1, 0))</f>
        <v/>
      </c>
      <c r="C1863">
        <f>INDEX(resultados!$A$2:$ZZ$2290, 1857, MATCH($B$3, resultados!$A$1:$ZZ$1, 0))</f>
        <v/>
      </c>
    </row>
    <row r="1864">
      <c r="A1864">
        <f>INDEX(resultados!$A$2:$ZZ$2290, 1858, MATCH($B$1, resultados!$A$1:$ZZ$1, 0))</f>
        <v/>
      </c>
      <c r="B1864">
        <f>INDEX(resultados!$A$2:$ZZ$2290, 1858, MATCH($B$2, resultados!$A$1:$ZZ$1, 0))</f>
        <v/>
      </c>
      <c r="C1864">
        <f>INDEX(resultados!$A$2:$ZZ$2290, 1858, MATCH($B$3, resultados!$A$1:$ZZ$1, 0))</f>
        <v/>
      </c>
    </row>
    <row r="1865">
      <c r="A1865">
        <f>INDEX(resultados!$A$2:$ZZ$2290, 1859, MATCH($B$1, resultados!$A$1:$ZZ$1, 0))</f>
        <v/>
      </c>
      <c r="B1865">
        <f>INDEX(resultados!$A$2:$ZZ$2290, 1859, MATCH($B$2, resultados!$A$1:$ZZ$1, 0))</f>
        <v/>
      </c>
      <c r="C1865">
        <f>INDEX(resultados!$A$2:$ZZ$2290, 1859, MATCH($B$3, resultados!$A$1:$ZZ$1, 0))</f>
        <v/>
      </c>
    </row>
    <row r="1866">
      <c r="A1866">
        <f>INDEX(resultados!$A$2:$ZZ$2290, 1860, MATCH($B$1, resultados!$A$1:$ZZ$1, 0))</f>
        <v/>
      </c>
      <c r="B1866">
        <f>INDEX(resultados!$A$2:$ZZ$2290, 1860, MATCH($B$2, resultados!$A$1:$ZZ$1, 0))</f>
        <v/>
      </c>
      <c r="C1866">
        <f>INDEX(resultados!$A$2:$ZZ$2290, 1860, MATCH($B$3, resultados!$A$1:$ZZ$1, 0))</f>
        <v/>
      </c>
    </row>
    <row r="1867">
      <c r="A1867">
        <f>INDEX(resultados!$A$2:$ZZ$2290, 1861, MATCH($B$1, resultados!$A$1:$ZZ$1, 0))</f>
        <v/>
      </c>
      <c r="B1867">
        <f>INDEX(resultados!$A$2:$ZZ$2290, 1861, MATCH($B$2, resultados!$A$1:$ZZ$1, 0))</f>
        <v/>
      </c>
      <c r="C1867">
        <f>INDEX(resultados!$A$2:$ZZ$2290, 1861, MATCH($B$3, resultados!$A$1:$ZZ$1, 0))</f>
        <v/>
      </c>
    </row>
    <row r="1868">
      <c r="A1868">
        <f>INDEX(resultados!$A$2:$ZZ$2290, 1862, MATCH($B$1, resultados!$A$1:$ZZ$1, 0))</f>
        <v/>
      </c>
      <c r="B1868">
        <f>INDEX(resultados!$A$2:$ZZ$2290, 1862, MATCH($B$2, resultados!$A$1:$ZZ$1, 0))</f>
        <v/>
      </c>
      <c r="C1868">
        <f>INDEX(resultados!$A$2:$ZZ$2290, 1862, MATCH($B$3, resultados!$A$1:$ZZ$1, 0))</f>
        <v/>
      </c>
    </row>
    <row r="1869">
      <c r="A1869">
        <f>INDEX(resultados!$A$2:$ZZ$2290, 1863, MATCH($B$1, resultados!$A$1:$ZZ$1, 0))</f>
        <v/>
      </c>
      <c r="B1869">
        <f>INDEX(resultados!$A$2:$ZZ$2290, 1863, MATCH($B$2, resultados!$A$1:$ZZ$1, 0))</f>
        <v/>
      </c>
      <c r="C1869">
        <f>INDEX(resultados!$A$2:$ZZ$2290, 1863, MATCH($B$3, resultados!$A$1:$ZZ$1, 0))</f>
        <v/>
      </c>
    </row>
    <row r="1870">
      <c r="A1870">
        <f>INDEX(resultados!$A$2:$ZZ$2290, 1864, MATCH($B$1, resultados!$A$1:$ZZ$1, 0))</f>
        <v/>
      </c>
      <c r="B1870">
        <f>INDEX(resultados!$A$2:$ZZ$2290, 1864, MATCH($B$2, resultados!$A$1:$ZZ$1, 0))</f>
        <v/>
      </c>
      <c r="C1870">
        <f>INDEX(resultados!$A$2:$ZZ$2290, 1864, MATCH($B$3, resultados!$A$1:$ZZ$1, 0))</f>
        <v/>
      </c>
    </row>
    <row r="1871">
      <c r="A1871">
        <f>INDEX(resultados!$A$2:$ZZ$2290, 1865, MATCH($B$1, resultados!$A$1:$ZZ$1, 0))</f>
        <v/>
      </c>
      <c r="B1871">
        <f>INDEX(resultados!$A$2:$ZZ$2290, 1865, MATCH($B$2, resultados!$A$1:$ZZ$1, 0))</f>
        <v/>
      </c>
      <c r="C1871">
        <f>INDEX(resultados!$A$2:$ZZ$2290, 1865, MATCH($B$3, resultados!$A$1:$ZZ$1, 0))</f>
        <v/>
      </c>
    </row>
    <row r="1872">
      <c r="A1872">
        <f>INDEX(resultados!$A$2:$ZZ$2290, 1866, MATCH($B$1, resultados!$A$1:$ZZ$1, 0))</f>
        <v/>
      </c>
      <c r="B1872">
        <f>INDEX(resultados!$A$2:$ZZ$2290, 1866, MATCH($B$2, resultados!$A$1:$ZZ$1, 0))</f>
        <v/>
      </c>
      <c r="C1872">
        <f>INDEX(resultados!$A$2:$ZZ$2290, 1866, MATCH($B$3, resultados!$A$1:$ZZ$1, 0))</f>
        <v/>
      </c>
    </row>
    <row r="1873">
      <c r="A1873">
        <f>INDEX(resultados!$A$2:$ZZ$2290, 1867, MATCH($B$1, resultados!$A$1:$ZZ$1, 0))</f>
        <v/>
      </c>
      <c r="B1873">
        <f>INDEX(resultados!$A$2:$ZZ$2290, 1867, MATCH($B$2, resultados!$A$1:$ZZ$1, 0))</f>
        <v/>
      </c>
      <c r="C1873">
        <f>INDEX(resultados!$A$2:$ZZ$2290, 1867, MATCH($B$3, resultados!$A$1:$ZZ$1, 0))</f>
        <v/>
      </c>
    </row>
    <row r="1874">
      <c r="A1874">
        <f>INDEX(resultados!$A$2:$ZZ$2290, 1868, MATCH($B$1, resultados!$A$1:$ZZ$1, 0))</f>
        <v/>
      </c>
      <c r="B1874">
        <f>INDEX(resultados!$A$2:$ZZ$2290, 1868, MATCH($B$2, resultados!$A$1:$ZZ$1, 0))</f>
        <v/>
      </c>
      <c r="C1874">
        <f>INDEX(resultados!$A$2:$ZZ$2290, 1868, MATCH($B$3, resultados!$A$1:$ZZ$1, 0))</f>
        <v/>
      </c>
    </row>
    <row r="1875">
      <c r="A1875">
        <f>INDEX(resultados!$A$2:$ZZ$2290, 1869, MATCH($B$1, resultados!$A$1:$ZZ$1, 0))</f>
        <v/>
      </c>
      <c r="B1875">
        <f>INDEX(resultados!$A$2:$ZZ$2290, 1869, MATCH($B$2, resultados!$A$1:$ZZ$1, 0))</f>
        <v/>
      </c>
      <c r="C1875">
        <f>INDEX(resultados!$A$2:$ZZ$2290, 1869, MATCH($B$3, resultados!$A$1:$ZZ$1, 0))</f>
        <v/>
      </c>
    </row>
    <row r="1876">
      <c r="A1876">
        <f>INDEX(resultados!$A$2:$ZZ$2290, 1870, MATCH($B$1, resultados!$A$1:$ZZ$1, 0))</f>
        <v/>
      </c>
      <c r="B1876">
        <f>INDEX(resultados!$A$2:$ZZ$2290, 1870, MATCH($B$2, resultados!$A$1:$ZZ$1, 0))</f>
        <v/>
      </c>
      <c r="C1876">
        <f>INDEX(resultados!$A$2:$ZZ$2290, 1870, MATCH($B$3, resultados!$A$1:$ZZ$1, 0))</f>
        <v/>
      </c>
    </row>
    <row r="1877">
      <c r="A1877">
        <f>INDEX(resultados!$A$2:$ZZ$2290, 1871, MATCH($B$1, resultados!$A$1:$ZZ$1, 0))</f>
        <v/>
      </c>
      <c r="B1877">
        <f>INDEX(resultados!$A$2:$ZZ$2290, 1871, MATCH($B$2, resultados!$A$1:$ZZ$1, 0))</f>
        <v/>
      </c>
      <c r="C1877">
        <f>INDEX(resultados!$A$2:$ZZ$2290, 1871, MATCH($B$3, resultados!$A$1:$ZZ$1, 0))</f>
        <v/>
      </c>
    </row>
    <row r="1878">
      <c r="A1878">
        <f>INDEX(resultados!$A$2:$ZZ$2290, 1872, MATCH($B$1, resultados!$A$1:$ZZ$1, 0))</f>
        <v/>
      </c>
      <c r="B1878">
        <f>INDEX(resultados!$A$2:$ZZ$2290, 1872, MATCH($B$2, resultados!$A$1:$ZZ$1, 0))</f>
        <v/>
      </c>
      <c r="C1878">
        <f>INDEX(resultados!$A$2:$ZZ$2290, 1872, MATCH($B$3, resultados!$A$1:$ZZ$1, 0))</f>
        <v/>
      </c>
    </row>
    <row r="1879">
      <c r="A1879">
        <f>INDEX(resultados!$A$2:$ZZ$2290, 1873, MATCH($B$1, resultados!$A$1:$ZZ$1, 0))</f>
        <v/>
      </c>
      <c r="B1879">
        <f>INDEX(resultados!$A$2:$ZZ$2290, 1873, MATCH($B$2, resultados!$A$1:$ZZ$1, 0))</f>
        <v/>
      </c>
      <c r="C1879">
        <f>INDEX(resultados!$A$2:$ZZ$2290, 1873, MATCH($B$3, resultados!$A$1:$ZZ$1, 0))</f>
        <v/>
      </c>
    </row>
    <row r="1880">
      <c r="A1880">
        <f>INDEX(resultados!$A$2:$ZZ$2290, 1874, MATCH($B$1, resultados!$A$1:$ZZ$1, 0))</f>
        <v/>
      </c>
      <c r="B1880">
        <f>INDEX(resultados!$A$2:$ZZ$2290, 1874, MATCH($B$2, resultados!$A$1:$ZZ$1, 0))</f>
        <v/>
      </c>
      <c r="C1880">
        <f>INDEX(resultados!$A$2:$ZZ$2290, 1874, MATCH($B$3, resultados!$A$1:$ZZ$1, 0))</f>
        <v/>
      </c>
    </row>
    <row r="1881">
      <c r="A1881">
        <f>INDEX(resultados!$A$2:$ZZ$2290, 1875, MATCH($B$1, resultados!$A$1:$ZZ$1, 0))</f>
        <v/>
      </c>
      <c r="B1881">
        <f>INDEX(resultados!$A$2:$ZZ$2290, 1875, MATCH($B$2, resultados!$A$1:$ZZ$1, 0))</f>
        <v/>
      </c>
      <c r="C1881">
        <f>INDEX(resultados!$A$2:$ZZ$2290, 1875, MATCH($B$3, resultados!$A$1:$ZZ$1, 0))</f>
        <v/>
      </c>
    </row>
    <row r="1882">
      <c r="A1882">
        <f>INDEX(resultados!$A$2:$ZZ$2290, 1876, MATCH($B$1, resultados!$A$1:$ZZ$1, 0))</f>
        <v/>
      </c>
      <c r="B1882">
        <f>INDEX(resultados!$A$2:$ZZ$2290, 1876, MATCH($B$2, resultados!$A$1:$ZZ$1, 0))</f>
        <v/>
      </c>
      <c r="C1882">
        <f>INDEX(resultados!$A$2:$ZZ$2290, 1876, MATCH($B$3, resultados!$A$1:$ZZ$1, 0))</f>
        <v/>
      </c>
    </row>
    <row r="1883">
      <c r="A1883">
        <f>INDEX(resultados!$A$2:$ZZ$2290, 1877, MATCH($B$1, resultados!$A$1:$ZZ$1, 0))</f>
        <v/>
      </c>
      <c r="B1883">
        <f>INDEX(resultados!$A$2:$ZZ$2290, 1877, MATCH($B$2, resultados!$A$1:$ZZ$1, 0))</f>
        <v/>
      </c>
      <c r="C1883">
        <f>INDEX(resultados!$A$2:$ZZ$2290, 1877, MATCH($B$3, resultados!$A$1:$ZZ$1, 0))</f>
        <v/>
      </c>
    </row>
    <row r="1884">
      <c r="A1884">
        <f>INDEX(resultados!$A$2:$ZZ$2290, 1878, MATCH($B$1, resultados!$A$1:$ZZ$1, 0))</f>
        <v/>
      </c>
      <c r="B1884">
        <f>INDEX(resultados!$A$2:$ZZ$2290, 1878, MATCH($B$2, resultados!$A$1:$ZZ$1, 0))</f>
        <v/>
      </c>
      <c r="C1884">
        <f>INDEX(resultados!$A$2:$ZZ$2290, 1878, MATCH($B$3, resultados!$A$1:$ZZ$1, 0))</f>
        <v/>
      </c>
    </row>
    <row r="1885">
      <c r="A1885">
        <f>INDEX(resultados!$A$2:$ZZ$2290, 1879, MATCH($B$1, resultados!$A$1:$ZZ$1, 0))</f>
        <v/>
      </c>
      <c r="B1885">
        <f>INDEX(resultados!$A$2:$ZZ$2290, 1879, MATCH($B$2, resultados!$A$1:$ZZ$1, 0))</f>
        <v/>
      </c>
      <c r="C1885">
        <f>INDEX(resultados!$A$2:$ZZ$2290, 1879, MATCH($B$3, resultados!$A$1:$ZZ$1, 0))</f>
        <v/>
      </c>
    </row>
    <row r="1886">
      <c r="A1886">
        <f>INDEX(resultados!$A$2:$ZZ$2290, 1880, MATCH($B$1, resultados!$A$1:$ZZ$1, 0))</f>
        <v/>
      </c>
      <c r="B1886">
        <f>INDEX(resultados!$A$2:$ZZ$2290, 1880, MATCH($B$2, resultados!$A$1:$ZZ$1, 0))</f>
        <v/>
      </c>
      <c r="C1886">
        <f>INDEX(resultados!$A$2:$ZZ$2290, 1880, MATCH($B$3, resultados!$A$1:$ZZ$1, 0))</f>
        <v/>
      </c>
    </row>
    <row r="1887">
      <c r="A1887">
        <f>INDEX(resultados!$A$2:$ZZ$2290, 1881, MATCH($B$1, resultados!$A$1:$ZZ$1, 0))</f>
        <v/>
      </c>
      <c r="B1887">
        <f>INDEX(resultados!$A$2:$ZZ$2290, 1881, MATCH($B$2, resultados!$A$1:$ZZ$1, 0))</f>
        <v/>
      </c>
      <c r="C1887">
        <f>INDEX(resultados!$A$2:$ZZ$2290, 1881, MATCH($B$3, resultados!$A$1:$ZZ$1, 0))</f>
        <v/>
      </c>
    </row>
    <row r="1888">
      <c r="A1888">
        <f>INDEX(resultados!$A$2:$ZZ$2290, 1882, MATCH($B$1, resultados!$A$1:$ZZ$1, 0))</f>
        <v/>
      </c>
      <c r="B1888">
        <f>INDEX(resultados!$A$2:$ZZ$2290, 1882, MATCH($B$2, resultados!$A$1:$ZZ$1, 0))</f>
        <v/>
      </c>
      <c r="C1888">
        <f>INDEX(resultados!$A$2:$ZZ$2290, 1882, MATCH($B$3, resultados!$A$1:$ZZ$1, 0))</f>
        <v/>
      </c>
    </row>
    <row r="1889">
      <c r="A1889">
        <f>INDEX(resultados!$A$2:$ZZ$2290, 1883, MATCH($B$1, resultados!$A$1:$ZZ$1, 0))</f>
        <v/>
      </c>
      <c r="B1889">
        <f>INDEX(resultados!$A$2:$ZZ$2290, 1883, MATCH($B$2, resultados!$A$1:$ZZ$1, 0))</f>
        <v/>
      </c>
      <c r="C1889">
        <f>INDEX(resultados!$A$2:$ZZ$2290, 1883, MATCH($B$3, resultados!$A$1:$ZZ$1, 0))</f>
        <v/>
      </c>
    </row>
    <row r="1890">
      <c r="A1890">
        <f>INDEX(resultados!$A$2:$ZZ$2290, 1884, MATCH($B$1, resultados!$A$1:$ZZ$1, 0))</f>
        <v/>
      </c>
      <c r="B1890">
        <f>INDEX(resultados!$A$2:$ZZ$2290, 1884, MATCH($B$2, resultados!$A$1:$ZZ$1, 0))</f>
        <v/>
      </c>
      <c r="C1890">
        <f>INDEX(resultados!$A$2:$ZZ$2290, 1884, MATCH($B$3, resultados!$A$1:$ZZ$1, 0))</f>
        <v/>
      </c>
    </row>
    <row r="1891">
      <c r="A1891">
        <f>INDEX(resultados!$A$2:$ZZ$2290, 1885, MATCH($B$1, resultados!$A$1:$ZZ$1, 0))</f>
        <v/>
      </c>
      <c r="B1891">
        <f>INDEX(resultados!$A$2:$ZZ$2290, 1885, MATCH($B$2, resultados!$A$1:$ZZ$1, 0))</f>
        <v/>
      </c>
      <c r="C1891">
        <f>INDEX(resultados!$A$2:$ZZ$2290, 1885, MATCH($B$3, resultados!$A$1:$ZZ$1, 0))</f>
        <v/>
      </c>
    </row>
    <row r="1892">
      <c r="A1892">
        <f>INDEX(resultados!$A$2:$ZZ$2290, 1886, MATCH($B$1, resultados!$A$1:$ZZ$1, 0))</f>
        <v/>
      </c>
      <c r="B1892">
        <f>INDEX(resultados!$A$2:$ZZ$2290, 1886, MATCH($B$2, resultados!$A$1:$ZZ$1, 0))</f>
        <v/>
      </c>
      <c r="C1892">
        <f>INDEX(resultados!$A$2:$ZZ$2290, 1886, MATCH($B$3, resultados!$A$1:$ZZ$1, 0))</f>
        <v/>
      </c>
    </row>
    <row r="1893">
      <c r="A1893">
        <f>INDEX(resultados!$A$2:$ZZ$2290, 1887, MATCH($B$1, resultados!$A$1:$ZZ$1, 0))</f>
        <v/>
      </c>
      <c r="B1893">
        <f>INDEX(resultados!$A$2:$ZZ$2290, 1887, MATCH($B$2, resultados!$A$1:$ZZ$1, 0))</f>
        <v/>
      </c>
      <c r="C1893">
        <f>INDEX(resultados!$A$2:$ZZ$2290, 1887, MATCH($B$3, resultados!$A$1:$ZZ$1, 0))</f>
        <v/>
      </c>
    </row>
    <row r="1894">
      <c r="A1894">
        <f>INDEX(resultados!$A$2:$ZZ$2290, 1888, MATCH($B$1, resultados!$A$1:$ZZ$1, 0))</f>
        <v/>
      </c>
      <c r="B1894">
        <f>INDEX(resultados!$A$2:$ZZ$2290, 1888, MATCH($B$2, resultados!$A$1:$ZZ$1, 0))</f>
        <v/>
      </c>
      <c r="C1894">
        <f>INDEX(resultados!$A$2:$ZZ$2290, 1888, MATCH($B$3, resultados!$A$1:$ZZ$1, 0))</f>
        <v/>
      </c>
    </row>
    <row r="1895">
      <c r="A1895">
        <f>INDEX(resultados!$A$2:$ZZ$2290, 1889, MATCH($B$1, resultados!$A$1:$ZZ$1, 0))</f>
        <v/>
      </c>
      <c r="B1895">
        <f>INDEX(resultados!$A$2:$ZZ$2290, 1889, MATCH($B$2, resultados!$A$1:$ZZ$1, 0))</f>
        <v/>
      </c>
      <c r="C1895">
        <f>INDEX(resultados!$A$2:$ZZ$2290, 1889, MATCH($B$3, resultados!$A$1:$ZZ$1, 0))</f>
        <v/>
      </c>
    </row>
    <row r="1896">
      <c r="A1896">
        <f>INDEX(resultados!$A$2:$ZZ$2290, 1890, MATCH($B$1, resultados!$A$1:$ZZ$1, 0))</f>
        <v/>
      </c>
      <c r="B1896">
        <f>INDEX(resultados!$A$2:$ZZ$2290, 1890, MATCH($B$2, resultados!$A$1:$ZZ$1, 0))</f>
        <v/>
      </c>
      <c r="C1896">
        <f>INDEX(resultados!$A$2:$ZZ$2290, 1890, MATCH($B$3, resultados!$A$1:$ZZ$1, 0))</f>
        <v/>
      </c>
    </row>
    <row r="1897">
      <c r="A1897">
        <f>INDEX(resultados!$A$2:$ZZ$2290, 1891, MATCH($B$1, resultados!$A$1:$ZZ$1, 0))</f>
        <v/>
      </c>
      <c r="B1897">
        <f>INDEX(resultados!$A$2:$ZZ$2290, 1891, MATCH($B$2, resultados!$A$1:$ZZ$1, 0))</f>
        <v/>
      </c>
      <c r="C1897">
        <f>INDEX(resultados!$A$2:$ZZ$2290, 1891, MATCH($B$3, resultados!$A$1:$ZZ$1, 0))</f>
        <v/>
      </c>
    </row>
    <row r="1898">
      <c r="A1898">
        <f>INDEX(resultados!$A$2:$ZZ$2290, 1892, MATCH($B$1, resultados!$A$1:$ZZ$1, 0))</f>
        <v/>
      </c>
      <c r="B1898">
        <f>INDEX(resultados!$A$2:$ZZ$2290, 1892, MATCH($B$2, resultados!$A$1:$ZZ$1, 0))</f>
        <v/>
      </c>
      <c r="C1898">
        <f>INDEX(resultados!$A$2:$ZZ$2290, 1892, MATCH($B$3, resultados!$A$1:$ZZ$1, 0))</f>
        <v/>
      </c>
    </row>
    <row r="1899">
      <c r="A1899">
        <f>INDEX(resultados!$A$2:$ZZ$2290, 1893, MATCH($B$1, resultados!$A$1:$ZZ$1, 0))</f>
        <v/>
      </c>
      <c r="B1899">
        <f>INDEX(resultados!$A$2:$ZZ$2290, 1893, MATCH($B$2, resultados!$A$1:$ZZ$1, 0))</f>
        <v/>
      </c>
      <c r="C1899">
        <f>INDEX(resultados!$A$2:$ZZ$2290, 1893, MATCH($B$3, resultados!$A$1:$ZZ$1, 0))</f>
        <v/>
      </c>
    </row>
    <row r="1900">
      <c r="A1900">
        <f>INDEX(resultados!$A$2:$ZZ$2290, 1894, MATCH($B$1, resultados!$A$1:$ZZ$1, 0))</f>
        <v/>
      </c>
      <c r="B1900">
        <f>INDEX(resultados!$A$2:$ZZ$2290, 1894, MATCH($B$2, resultados!$A$1:$ZZ$1, 0))</f>
        <v/>
      </c>
      <c r="C1900">
        <f>INDEX(resultados!$A$2:$ZZ$2290, 1894, MATCH($B$3, resultados!$A$1:$ZZ$1, 0))</f>
        <v/>
      </c>
    </row>
    <row r="1901">
      <c r="A1901">
        <f>INDEX(resultados!$A$2:$ZZ$2290, 1895, MATCH($B$1, resultados!$A$1:$ZZ$1, 0))</f>
        <v/>
      </c>
      <c r="B1901">
        <f>INDEX(resultados!$A$2:$ZZ$2290, 1895, MATCH($B$2, resultados!$A$1:$ZZ$1, 0))</f>
        <v/>
      </c>
      <c r="C1901">
        <f>INDEX(resultados!$A$2:$ZZ$2290, 1895, MATCH($B$3, resultados!$A$1:$ZZ$1, 0))</f>
        <v/>
      </c>
    </row>
    <row r="1902">
      <c r="A1902">
        <f>INDEX(resultados!$A$2:$ZZ$2290, 1896, MATCH($B$1, resultados!$A$1:$ZZ$1, 0))</f>
        <v/>
      </c>
      <c r="B1902">
        <f>INDEX(resultados!$A$2:$ZZ$2290, 1896, MATCH($B$2, resultados!$A$1:$ZZ$1, 0))</f>
        <v/>
      </c>
      <c r="C1902">
        <f>INDEX(resultados!$A$2:$ZZ$2290, 1896, MATCH($B$3, resultados!$A$1:$ZZ$1, 0))</f>
        <v/>
      </c>
    </row>
    <row r="1903">
      <c r="A1903">
        <f>INDEX(resultados!$A$2:$ZZ$2290, 1897, MATCH($B$1, resultados!$A$1:$ZZ$1, 0))</f>
        <v/>
      </c>
      <c r="B1903">
        <f>INDEX(resultados!$A$2:$ZZ$2290, 1897, MATCH($B$2, resultados!$A$1:$ZZ$1, 0))</f>
        <v/>
      </c>
      <c r="C1903">
        <f>INDEX(resultados!$A$2:$ZZ$2290, 1897, MATCH($B$3, resultados!$A$1:$ZZ$1, 0))</f>
        <v/>
      </c>
    </row>
    <row r="1904">
      <c r="A1904">
        <f>INDEX(resultados!$A$2:$ZZ$2290, 1898, MATCH($B$1, resultados!$A$1:$ZZ$1, 0))</f>
        <v/>
      </c>
      <c r="B1904">
        <f>INDEX(resultados!$A$2:$ZZ$2290, 1898, MATCH($B$2, resultados!$A$1:$ZZ$1, 0))</f>
        <v/>
      </c>
      <c r="C1904">
        <f>INDEX(resultados!$A$2:$ZZ$2290, 1898, MATCH($B$3, resultados!$A$1:$ZZ$1, 0))</f>
        <v/>
      </c>
    </row>
    <row r="1905">
      <c r="A1905">
        <f>INDEX(resultados!$A$2:$ZZ$2290, 1899, MATCH($B$1, resultados!$A$1:$ZZ$1, 0))</f>
        <v/>
      </c>
      <c r="B1905">
        <f>INDEX(resultados!$A$2:$ZZ$2290, 1899, MATCH($B$2, resultados!$A$1:$ZZ$1, 0))</f>
        <v/>
      </c>
      <c r="C1905">
        <f>INDEX(resultados!$A$2:$ZZ$2290, 1899, MATCH($B$3, resultados!$A$1:$ZZ$1, 0))</f>
        <v/>
      </c>
    </row>
    <row r="1906">
      <c r="A1906">
        <f>INDEX(resultados!$A$2:$ZZ$2290, 1900, MATCH($B$1, resultados!$A$1:$ZZ$1, 0))</f>
        <v/>
      </c>
      <c r="B1906">
        <f>INDEX(resultados!$A$2:$ZZ$2290, 1900, MATCH($B$2, resultados!$A$1:$ZZ$1, 0))</f>
        <v/>
      </c>
      <c r="C1906">
        <f>INDEX(resultados!$A$2:$ZZ$2290, 1900, MATCH($B$3, resultados!$A$1:$ZZ$1, 0))</f>
        <v/>
      </c>
    </row>
    <row r="1907">
      <c r="A1907">
        <f>INDEX(resultados!$A$2:$ZZ$2290, 1901, MATCH($B$1, resultados!$A$1:$ZZ$1, 0))</f>
        <v/>
      </c>
      <c r="B1907">
        <f>INDEX(resultados!$A$2:$ZZ$2290, 1901, MATCH($B$2, resultados!$A$1:$ZZ$1, 0))</f>
        <v/>
      </c>
      <c r="C1907">
        <f>INDEX(resultados!$A$2:$ZZ$2290, 1901, MATCH($B$3, resultados!$A$1:$ZZ$1, 0))</f>
        <v/>
      </c>
    </row>
    <row r="1908">
      <c r="A1908">
        <f>INDEX(resultados!$A$2:$ZZ$2290, 1902, MATCH($B$1, resultados!$A$1:$ZZ$1, 0))</f>
        <v/>
      </c>
      <c r="B1908">
        <f>INDEX(resultados!$A$2:$ZZ$2290, 1902, MATCH($B$2, resultados!$A$1:$ZZ$1, 0))</f>
        <v/>
      </c>
      <c r="C1908">
        <f>INDEX(resultados!$A$2:$ZZ$2290, 1902, MATCH($B$3, resultados!$A$1:$ZZ$1, 0))</f>
        <v/>
      </c>
    </row>
    <row r="1909">
      <c r="A1909">
        <f>INDEX(resultados!$A$2:$ZZ$2290, 1903, MATCH($B$1, resultados!$A$1:$ZZ$1, 0))</f>
        <v/>
      </c>
      <c r="B1909">
        <f>INDEX(resultados!$A$2:$ZZ$2290, 1903, MATCH($B$2, resultados!$A$1:$ZZ$1, 0))</f>
        <v/>
      </c>
      <c r="C1909">
        <f>INDEX(resultados!$A$2:$ZZ$2290, 1903, MATCH($B$3, resultados!$A$1:$ZZ$1, 0))</f>
        <v/>
      </c>
    </row>
    <row r="1910">
      <c r="A1910">
        <f>INDEX(resultados!$A$2:$ZZ$2290, 1904, MATCH($B$1, resultados!$A$1:$ZZ$1, 0))</f>
        <v/>
      </c>
      <c r="B1910">
        <f>INDEX(resultados!$A$2:$ZZ$2290, 1904, MATCH($B$2, resultados!$A$1:$ZZ$1, 0))</f>
        <v/>
      </c>
      <c r="C1910">
        <f>INDEX(resultados!$A$2:$ZZ$2290, 1904, MATCH($B$3, resultados!$A$1:$ZZ$1, 0))</f>
        <v/>
      </c>
    </row>
    <row r="1911">
      <c r="A1911">
        <f>INDEX(resultados!$A$2:$ZZ$2290, 1905, MATCH($B$1, resultados!$A$1:$ZZ$1, 0))</f>
        <v/>
      </c>
      <c r="B1911">
        <f>INDEX(resultados!$A$2:$ZZ$2290, 1905, MATCH($B$2, resultados!$A$1:$ZZ$1, 0))</f>
        <v/>
      </c>
      <c r="C1911">
        <f>INDEX(resultados!$A$2:$ZZ$2290, 1905, MATCH($B$3, resultados!$A$1:$ZZ$1, 0))</f>
        <v/>
      </c>
    </row>
    <row r="1912">
      <c r="A1912">
        <f>INDEX(resultados!$A$2:$ZZ$2290, 1906, MATCH($B$1, resultados!$A$1:$ZZ$1, 0))</f>
        <v/>
      </c>
      <c r="B1912">
        <f>INDEX(resultados!$A$2:$ZZ$2290, 1906, MATCH($B$2, resultados!$A$1:$ZZ$1, 0))</f>
        <v/>
      </c>
      <c r="C1912">
        <f>INDEX(resultados!$A$2:$ZZ$2290, 1906, MATCH($B$3, resultados!$A$1:$ZZ$1, 0))</f>
        <v/>
      </c>
    </row>
    <row r="1913">
      <c r="A1913">
        <f>INDEX(resultados!$A$2:$ZZ$2290, 1907, MATCH($B$1, resultados!$A$1:$ZZ$1, 0))</f>
        <v/>
      </c>
      <c r="B1913">
        <f>INDEX(resultados!$A$2:$ZZ$2290, 1907, MATCH($B$2, resultados!$A$1:$ZZ$1, 0))</f>
        <v/>
      </c>
      <c r="C1913">
        <f>INDEX(resultados!$A$2:$ZZ$2290, 1907, MATCH($B$3, resultados!$A$1:$ZZ$1, 0))</f>
        <v/>
      </c>
    </row>
    <row r="1914">
      <c r="A1914">
        <f>INDEX(resultados!$A$2:$ZZ$2290, 1908, MATCH($B$1, resultados!$A$1:$ZZ$1, 0))</f>
        <v/>
      </c>
      <c r="B1914">
        <f>INDEX(resultados!$A$2:$ZZ$2290, 1908, MATCH($B$2, resultados!$A$1:$ZZ$1, 0))</f>
        <v/>
      </c>
      <c r="C1914">
        <f>INDEX(resultados!$A$2:$ZZ$2290, 1908, MATCH($B$3, resultados!$A$1:$ZZ$1, 0))</f>
        <v/>
      </c>
    </row>
    <row r="1915">
      <c r="A1915">
        <f>INDEX(resultados!$A$2:$ZZ$2290, 1909, MATCH($B$1, resultados!$A$1:$ZZ$1, 0))</f>
        <v/>
      </c>
      <c r="B1915">
        <f>INDEX(resultados!$A$2:$ZZ$2290, 1909, MATCH($B$2, resultados!$A$1:$ZZ$1, 0))</f>
        <v/>
      </c>
      <c r="C1915">
        <f>INDEX(resultados!$A$2:$ZZ$2290, 1909, MATCH($B$3, resultados!$A$1:$ZZ$1, 0))</f>
        <v/>
      </c>
    </row>
    <row r="1916">
      <c r="A1916">
        <f>INDEX(resultados!$A$2:$ZZ$2290, 1910, MATCH($B$1, resultados!$A$1:$ZZ$1, 0))</f>
        <v/>
      </c>
      <c r="B1916">
        <f>INDEX(resultados!$A$2:$ZZ$2290, 1910, MATCH($B$2, resultados!$A$1:$ZZ$1, 0))</f>
        <v/>
      </c>
      <c r="C1916">
        <f>INDEX(resultados!$A$2:$ZZ$2290, 1910, MATCH($B$3, resultados!$A$1:$ZZ$1, 0))</f>
        <v/>
      </c>
    </row>
    <row r="1917">
      <c r="A1917">
        <f>INDEX(resultados!$A$2:$ZZ$2290, 1911, MATCH($B$1, resultados!$A$1:$ZZ$1, 0))</f>
        <v/>
      </c>
      <c r="B1917">
        <f>INDEX(resultados!$A$2:$ZZ$2290, 1911, MATCH($B$2, resultados!$A$1:$ZZ$1, 0))</f>
        <v/>
      </c>
      <c r="C1917">
        <f>INDEX(resultados!$A$2:$ZZ$2290, 1911, MATCH($B$3, resultados!$A$1:$ZZ$1, 0))</f>
        <v/>
      </c>
    </row>
    <row r="1918">
      <c r="A1918">
        <f>INDEX(resultados!$A$2:$ZZ$2290, 1912, MATCH($B$1, resultados!$A$1:$ZZ$1, 0))</f>
        <v/>
      </c>
      <c r="B1918">
        <f>INDEX(resultados!$A$2:$ZZ$2290, 1912, MATCH($B$2, resultados!$A$1:$ZZ$1, 0))</f>
        <v/>
      </c>
      <c r="C1918">
        <f>INDEX(resultados!$A$2:$ZZ$2290, 1912, MATCH($B$3, resultados!$A$1:$ZZ$1, 0))</f>
        <v/>
      </c>
    </row>
    <row r="1919">
      <c r="A1919">
        <f>INDEX(resultados!$A$2:$ZZ$2290, 1913, MATCH($B$1, resultados!$A$1:$ZZ$1, 0))</f>
        <v/>
      </c>
      <c r="B1919">
        <f>INDEX(resultados!$A$2:$ZZ$2290, 1913, MATCH($B$2, resultados!$A$1:$ZZ$1, 0))</f>
        <v/>
      </c>
      <c r="C1919">
        <f>INDEX(resultados!$A$2:$ZZ$2290, 1913, MATCH($B$3, resultados!$A$1:$ZZ$1, 0))</f>
        <v/>
      </c>
    </row>
    <row r="1920">
      <c r="A1920">
        <f>INDEX(resultados!$A$2:$ZZ$2290, 1914, MATCH($B$1, resultados!$A$1:$ZZ$1, 0))</f>
        <v/>
      </c>
      <c r="B1920">
        <f>INDEX(resultados!$A$2:$ZZ$2290, 1914, MATCH($B$2, resultados!$A$1:$ZZ$1, 0))</f>
        <v/>
      </c>
      <c r="C1920">
        <f>INDEX(resultados!$A$2:$ZZ$2290, 1914, MATCH($B$3, resultados!$A$1:$ZZ$1, 0))</f>
        <v/>
      </c>
    </row>
    <row r="1921">
      <c r="A1921">
        <f>INDEX(resultados!$A$2:$ZZ$2290, 1915, MATCH($B$1, resultados!$A$1:$ZZ$1, 0))</f>
        <v/>
      </c>
      <c r="B1921">
        <f>INDEX(resultados!$A$2:$ZZ$2290, 1915, MATCH($B$2, resultados!$A$1:$ZZ$1, 0))</f>
        <v/>
      </c>
      <c r="C1921">
        <f>INDEX(resultados!$A$2:$ZZ$2290, 1915, MATCH($B$3, resultados!$A$1:$ZZ$1, 0))</f>
        <v/>
      </c>
    </row>
    <row r="1922">
      <c r="A1922">
        <f>INDEX(resultados!$A$2:$ZZ$2290, 1916, MATCH($B$1, resultados!$A$1:$ZZ$1, 0))</f>
        <v/>
      </c>
      <c r="B1922">
        <f>INDEX(resultados!$A$2:$ZZ$2290, 1916, MATCH($B$2, resultados!$A$1:$ZZ$1, 0))</f>
        <v/>
      </c>
      <c r="C1922">
        <f>INDEX(resultados!$A$2:$ZZ$2290, 1916, MATCH($B$3, resultados!$A$1:$ZZ$1, 0))</f>
        <v/>
      </c>
    </row>
    <row r="1923">
      <c r="A1923">
        <f>INDEX(resultados!$A$2:$ZZ$2290, 1917, MATCH($B$1, resultados!$A$1:$ZZ$1, 0))</f>
        <v/>
      </c>
      <c r="B1923">
        <f>INDEX(resultados!$A$2:$ZZ$2290, 1917, MATCH($B$2, resultados!$A$1:$ZZ$1, 0))</f>
        <v/>
      </c>
      <c r="C1923">
        <f>INDEX(resultados!$A$2:$ZZ$2290, 1917, MATCH($B$3, resultados!$A$1:$ZZ$1, 0))</f>
        <v/>
      </c>
    </row>
    <row r="1924">
      <c r="A1924">
        <f>INDEX(resultados!$A$2:$ZZ$2290, 1918, MATCH($B$1, resultados!$A$1:$ZZ$1, 0))</f>
        <v/>
      </c>
      <c r="B1924">
        <f>INDEX(resultados!$A$2:$ZZ$2290, 1918, MATCH($B$2, resultados!$A$1:$ZZ$1, 0))</f>
        <v/>
      </c>
      <c r="C1924">
        <f>INDEX(resultados!$A$2:$ZZ$2290, 1918, MATCH($B$3, resultados!$A$1:$ZZ$1, 0))</f>
        <v/>
      </c>
    </row>
    <row r="1925">
      <c r="A1925">
        <f>INDEX(resultados!$A$2:$ZZ$2290, 1919, MATCH($B$1, resultados!$A$1:$ZZ$1, 0))</f>
        <v/>
      </c>
      <c r="B1925">
        <f>INDEX(resultados!$A$2:$ZZ$2290, 1919, MATCH($B$2, resultados!$A$1:$ZZ$1, 0))</f>
        <v/>
      </c>
      <c r="C1925">
        <f>INDEX(resultados!$A$2:$ZZ$2290, 1919, MATCH($B$3, resultados!$A$1:$ZZ$1, 0))</f>
        <v/>
      </c>
    </row>
    <row r="1926">
      <c r="A1926">
        <f>INDEX(resultados!$A$2:$ZZ$2290, 1920, MATCH($B$1, resultados!$A$1:$ZZ$1, 0))</f>
        <v/>
      </c>
      <c r="B1926">
        <f>INDEX(resultados!$A$2:$ZZ$2290, 1920, MATCH($B$2, resultados!$A$1:$ZZ$1, 0))</f>
        <v/>
      </c>
      <c r="C1926">
        <f>INDEX(resultados!$A$2:$ZZ$2290, 1920, MATCH($B$3, resultados!$A$1:$ZZ$1, 0))</f>
        <v/>
      </c>
    </row>
    <row r="1927">
      <c r="A1927">
        <f>INDEX(resultados!$A$2:$ZZ$2290, 1921, MATCH($B$1, resultados!$A$1:$ZZ$1, 0))</f>
        <v/>
      </c>
      <c r="B1927">
        <f>INDEX(resultados!$A$2:$ZZ$2290, 1921, MATCH($B$2, resultados!$A$1:$ZZ$1, 0))</f>
        <v/>
      </c>
      <c r="C1927">
        <f>INDEX(resultados!$A$2:$ZZ$2290, 1921, MATCH($B$3, resultados!$A$1:$ZZ$1, 0))</f>
        <v/>
      </c>
    </row>
    <row r="1928">
      <c r="A1928">
        <f>INDEX(resultados!$A$2:$ZZ$2290, 1922, MATCH($B$1, resultados!$A$1:$ZZ$1, 0))</f>
        <v/>
      </c>
      <c r="B1928">
        <f>INDEX(resultados!$A$2:$ZZ$2290, 1922, MATCH($B$2, resultados!$A$1:$ZZ$1, 0))</f>
        <v/>
      </c>
      <c r="C1928">
        <f>INDEX(resultados!$A$2:$ZZ$2290, 1922, MATCH($B$3, resultados!$A$1:$ZZ$1, 0))</f>
        <v/>
      </c>
    </row>
    <row r="1929">
      <c r="A1929">
        <f>INDEX(resultados!$A$2:$ZZ$2290, 1923, MATCH($B$1, resultados!$A$1:$ZZ$1, 0))</f>
        <v/>
      </c>
      <c r="B1929">
        <f>INDEX(resultados!$A$2:$ZZ$2290, 1923, MATCH($B$2, resultados!$A$1:$ZZ$1, 0))</f>
        <v/>
      </c>
      <c r="C1929">
        <f>INDEX(resultados!$A$2:$ZZ$2290, 1923, MATCH($B$3, resultados!$A$1:$ZZ$1, 0))</f>
        <v/>
      </c>
    </row>
    <row r="1930">
      <c r="A1930">
        <f>INDEX(resultados!$A$2:$ZZ$2290, 1924, MATCH($B$1, resultados!$A$1:$ZZ$1, 0))</f>
        <v/>
      </c>
      <c r="B1930">
        <f>INDEX(resultados!$A$2:$ZZ$2290, 1924, MATCH($B$2, resultados!$A$1:$ZZ$1, 0))</f>
        <v/>
      </c>
      <c r="C1930">
        <f>INDEX(resultados!$A$2:$ZZ$2290, 1924, MATCH($B$3, resultados!$A$1:$ZZ$1, 0))</f>
        <v/>
      </c>
    </row>
    <row r="1931">
      <c r="A1931">
        <f>INDEX(resultados!$A$2:$ZZ$2290, 1925, MATCH($B$1, resultados!$A$1:$ZZ$1, 0))</f>
        <v/>
      </c>
      <c r="B1931">
        <f>INDEX(resultados!$A$2:$ZZ$2290, 1925, MATCH($B$2, resultados!$A$1:$ZZ$1, 0))</f>
        <v/>
      </c>
      <c r="C1931">
        <f>INDEX(resultados!$A$2:$ZZ$2290, 1925, MATCH($B$3, resultados!$A$1:$ZZ$1, 0))</f>
        <v/>
      </c>
    </row>
    <row r="1932">
      <c r="A1932">
        <f>INDEX(resultados!$A$2:$ZZ$2290, 1926, MATCH($B$1, resultados!$A$1:$ZZ$1, 0))</f>
        <v/>
      </c>
      <c r="B1932">
        <f>INDEX(resultados!$A$2:$ZZ$2290, 1926, MATCH($B$2, resultados!$A$1:$ZZ$1, 0))</f>
        <v/>
      </c>
      <c r="C1932">
        <f>INDEX(resultados!$A$2:$ZZ$2290, 1926, MATCH($B$3, resultados!$A$1:$ZZ$1, 0))</f>
        <v/>
      </c>
    </row>
    <row r="1933">
      <c r="A1933">
        <f>INDEX(resultados!$A$2:$ZZ$2290, 1927, MATCH($B$1, resultados!$A$1:$ZZ$1, 0))</f>
        <v/>
      </c>
      <c r="B1933">
        <f>INDEX(resultados!$A$2:$ZZ$2290, 1927, MATCH($B$2, resultados!$A$1:$ZZ$1, 0))</f>
        <v/>
      </c>
      <c r="C1933">
        <f>INDEX(resultados!$A$2:$ZZ$2290, 1927, MATCH($B$3, resultados!$A$1:$ZZ$1, 0))</f>
        <v/>
      </c>
    </row>
    <row r="1934">
      <c r="A1934">
        <f>INDEX(resultados!$A$2:$ZZ$2290, 1928, MATCH($B$1, resultados!$A$1:$ZZ$1, 0))</f>
        <v/>
      </c>
      <c r="B1934">
        <f>INDEX(resultados!$A$2:$ZZ$2290, 1928, MATCH($B$2, resultados!$A$1:$ZZ$1, 0))</f>
        <v/>
      </c>
      <c r="C1934">
        <f>INDEX(resultados!$A$2:$ZZ$2290, 1928, MATCH($B$3, resultados!$A$1:$ZZ$1, 0))</f>
        <v/>
      </c>
    </row>
    <row r="1935">
      <c r="A1935">
        <f>INDEX(resultados!$A$2:$ZZ$2290, 1929, MATCH($B$1, resultados!$A$1:$ZZ$1, 0))</f>
        <v/>
      </c>
      <c r="B1935">
        <f>INDEX(resultados!$A$2:$ZZ$2290, 1929, MATCH($B$2, resultados!$A$1:$ZZ$1, 0))</f>
        <v/>
      </c>
      <c r="C1935">
        <f>INDEX(resultados!$A$2:$ZZ$2290, 1929, MATCH($B$3, resultados!$A$1:$ZZ$1, 0))</f>
        <v/>
      </c>
    </row>
    <row r="1936">
      <c r="A1936">
        <f>INDEX(resultados!$A$2:$ZZ$2290, 1930, MATCH($B$1, resultados!$A$1:$ZZ$1, 0))</f>
        <v/>
      </c>
      <c r="B1936">
        <f>INDEX(resultados!$A$2:$ZZ$2290, 1930, MATCH($B$2, resultados!$A$1:$ZZ$1, 0))</f>
        <v/>
      </c>
      <c r="C1936">
        <f>INDEX(resultados!$A$2:$ZZ$2290, 1930, MATCH($B$3, resultados!$A$1:$ZZ$1, 0))</f>
        <v/>
      </c>
    </row>
    <row r="1937">
      <c r="A1937">
        <f>INDEX(resultados!$A$2:$ZZ$2290, 1931, MATCH($B$1, resultados!$A$1:$ZZ$1, 0))</f>
        <v/>
      </c>
      <c r="B1937">
        <f>INDEX(resultados!$A$2:$ZZ$2290, 1931, MATCH($B$2, resultados!$A$1:$ZZ$1, 0))</f>
        <v/>
      </c>
      <c r="C1937">
        <f>INDEX(resultados!$A$2:$ZZ$2290, 1931, MATCH($B$3, resultados!$A$1:$ZZ$1, 0))</f>
        <v/>
      </c>
    </row>
    <row r="1938">
      <c r="A1938">
        <f>INDEX(resultados!$A$2:$ZZ$2290, 1932, MATCH($B$1, resultados!$A$1:$ZZ$1, 0))</f>
        <v/>
      </c>
      <c r="B1938">
        <f>INDEX(resultados!$A$2:$ZZ$2290, 1932, MATCH($B$2, resultados!$A$1:$ZZ$1, 0))</f>
        <v/>
      </c>
      <c r="C1938">
        <f>INDEX(resultados!$A$2:$ZZ$2290, 1932, MATCH($B$3, resultados!$A$1:$ZZ$1, 0))</f>
        <v/>
      </c>
    </row>
    <row r="1939">
      <c r="A1939">
        <f>INDEX(resultados!$A$2:$ZZ$2290, 1933, MATCH($B$1, resultados!$A$1:$ZZ$1, 0))</f>
        <v/>
      </c>
      <c r="B1939">
        <f>INDEX(resultados!$A$2:$ZZ$2290, 1933, MATCH($B$2, resultados!$A$1:$ZZ$1, 0))</f>
        <v/>
      </c>
      <c r="C1939">
        <f>INDEX(resultados!$A$2:$ZZ$2290, 1933, MATCH($B$3, resultados!$A$1:$ZZ$1, 0))</f>
        <v/>
      </c>
    </row>
    <row r="1940">
      <c r="A1940">
        <f>INDEX(resultados!$A$2:$ZZ$2290, 1934, MATCH($B$1, resultados!$A$1:$ZZ$1, 0))</f>
        <v/>
      </c>
      <c r="B1940">
        <f>INDEX(resultados!$A$2:$ZZ$2290, 1934, MATCH($B$2, resultados!$A$1:$ZZ$1, 0))</f>
        <v/>
      </c>
      <c r="C1940">
        <f>INDEX(resultados!$A$2:$ZZ$2290, 1934, MATCH($B$3, resultados!$A$1:$ZZ$1, 0))</f>
        <v/>
      </c>
    </row>
    <row r="1941">
      <c r="A1941">
        <f>INDEX(resultados!$A$2:$ZZ$2290, 1935, MATCH($B$1, resultados!$A$1:$ZZ$1, 0))</f>
        <v/>
      </c>
      <c r="B1941">
        <f>INDEX(resultados!$A$2:$ZZ$2290, 1935, MATCH($B$2, resultados!$A$1:$ZZ$1, 0))</f>
        <v/>
      </c>
      <c r="C1941">
        <f>INDEX(resultados!$A$2:$ZZ$2290, 1935, MATCH($B$3, resultados!$A$1:$ZZ$1, 0))</f>
        <v/>
      </c>
    </row>
    <row r="1942">
      <c r="A1942">
        <f>INDEX(resultados!$A$2:$ZZ$2290, 1936, MATCH($B$1, resultados!$A$1:$ZZ$1, 0))</f>
        <v/>
      </c>
      <c r="B1942">
        <f>INDEX(resultados!$A$2:$ZZ$2290, 1936, MATCH($B$2, resultados!$A$1:$ZZ$1, 0))</f>
        <v/>
      </c>
      <c r="C1942">
        <f>INDEX(resultados!$A$2:$ZZ$2290, 1936, MATCH($B$3, resultados!$A$1:$ZZ$1, 0))</f>
        <v/>
      </c>
    </row>
    <row r="1943">
      <c r="A1943">
        <f>INDEX(resultados!$A$2:$ZZ$2290, 1937, MATCH($B$1, resultados!$A$1:$ZZ$1, 0))</f>
        <v/>
      </c>
      <c r="B1943">
        <f>INDEX(resultados!$A$2:$ZZ$2290, 1937, MATCH($B$2, resultados!$A$1:$ZZ$1, 0))</f>
        <v/>
      </c>
      <c r="C1943">
        <f>INDEX(resultados!$A$2:$ZZ$2290, 1937, MATCH($B$3, resultados!$A$1:$ZZ$1, 0))</f>
        <v/>
      </c>
    </row>
    <row r="1944">
      <c r="A1944">
        <f>INDEX(resultados!$A$2:$ZZ$2290, 1938, MATCH($B$1, resultados!$A$1:$ZZ$1, 0))</f>
        <v/>
      </c>
      <c r="B1944">
        <f>INDEX(resultados!$A$2:$ZZ$2290, 1938, MATCH($B$2, resultados!$A$1:$ZZ$1, 0))</f>
        <v/>
      </c>
      <c r="C1944">
        <f>INDEX(resultados!$A$2:$ZZ$2290, 1938, MATCH($B$3, resultados!$A$1:$ZZ$1, 0))</f>
        <v/>
      </c>
    </row>
    <row r="1945">
      <c r="A1945">
        <f>INDEX(resultados!$A$2:$ZZ$2290, 1939, MATCH($B$1, resultados!$A$1:$ZZ$1, 0))</f>
        <v/>
      </c>
      <c r="B1945">
        <f>INDEX(resultados!$A$2:$ZZ$2290, 1939, MATCH($B$2, resultados!$A$1:$ZZ$1, 0))</f>
        <v/>
      </c>
      <c r="C1945">
        <f>INDEX(resultados!$A$2:$ZZ$2290, 1939, MATCH($B$3, resultados!$A$1:$ZZ$1, 0))</f>
        <v/>
      </c>
    </row>
    <row r="1946">
      <c r="A1946">
        <f>INDEX(resultados!$A$2:$ZZ$2290, 1940, MATCH($B$1, resultados!$A$1:$ZZ$1, 0))</f>
        <v/>
      </c>
      <c r="B1946">
        <f>INDEX(resultados!$A$2:$ZZ$2290, 1940, MATCH($B$2, resultados!$A$1:$ZZ$1, 0))</f>
        <v/>
      </c>
      <c r="C1946">
        <f>INDEX(resultados!$A$2:$ZZ$2290, 1940, MATCH($B$3, resultados!$A$1:$ZZ$1, 0))</f>
        <v/>
      </c>
    </row>
    <row r="1947">
      <c r="A1947">
        <f>INDEX(resultados!$A$2:$ZZ$2290, 1941, MATCH($B$1, resultados!$A$1:$ZZ$1, 0))</f>
        <v/>
      </c>
      <c r="B1947">
        <f>INDEX(resultados!$A$2:$ZZ$2290, 1941, MATCH($B$2, resultados!$A$1:$ZZ$1, 0))</f>
        <v/>
      </c>
      <c r="C1947">
        <f>INDEX(resultados!$A$2:$ZZ$2290, 1941, MATCH($B$3, resultados!$A$1:$ZZ$1, 0))</f>
        <v/>
      </c>
    </row>
    <row r="1948">
      <c r="A1948">
        <f>INDEX(resultados!$A$2:$ZZ$2290, 1942, MATCH($B$1, resultados!$A$1:$ZZ$1, 0))</f>
        <v/>
      </c>
      <c r="B1948">
        <f>INDEX(resultados!$A$2:$ZZ$2290, 1942, MATCH($B$2, resultados!$A$1:$ZZ$1, 0))</f>
        <v/>
      </c>
      <c r="C1948">
        <f>INDEX(resultados!$A$2:$ZZ$2290, 1942, MATCH($B$3, resultados!$A$1:$ZZ$1, 0))</f>
        <v/>
      </c>
    </row>
    <row r="1949">
      <c r="A1949">
        <f>INDEX(resultados!$A$2:$ZZ$2290, 1943, MATCH($B$1, resultados!$A$1:$ZZ$1, 0))</f>
        <v/>
      </c>
      <c r="B1949">
        <f>INDEX(resultados!$A$2:$ZZ$2290, 1943, MATCH($B$2, resultados!$A$1:$ZZ$1, 0))</f>
        <v/>
      </c>
      <c r="C1949">
        <f>INDEX(resultados!$A$2:$ZZ$2290, 1943, MATCH($B$3, resultados!$A$1:$ZZ$1, 0))</f>
        <v/>
      </c>
    </row>
    <row r="1950">
      <c r="A1950">
        <f>INDEX(resultados!$A$2:$ZZ$2290, 1944, MATCH($B$1, resultados!$A$1:$ZZ$1, 0))</f>
        <v/>
      </c>
      <c r="B1950">
        <f>INDEX(resultados!$A$2:$ZZ$2290, 1944, MATCH($B$2, resultados!$A$1:$ZZ$1, 0))</f>
        <v/>
      </c>
      <c r="C1950">
        <f>INDEX(resultados!$A$2:$ZZ$2290, 1944, MATCH($B$3, resultados!$A$1:$ZZ$1, 0))</f>
        <v/>
      </c>
    </row>
    <row r="1951">
      <c r="A1951">
        <f>INDEX(resultados!$A$2:$ZZ$2290, 1945, MATCH($B$1, resultados!$A$1:$ZZ$1, 0))</f>
        <v/>
      </c>
      <c r="B1951">
        <f>INDEX(resultados!$A$2:$ZZ$2290, 1945, MATCH($B$2, resultados!$A$1:$ZZ$1, 0))</f>
        <v/>
      </c>
      <c r="C1951">
        <f>INDEX(resultados!$A$2:$ZZ$2290, 1945, MATCH($B$3, resultados!$A$1:$ZZ$1, 0))</f>
        <v/>
      </c>
    </row>
    <row r="1952">
      <c r="A1952">
        <f>INDEX(resultados!$A$2:$ZZ$2290, 1946, MATCH($B$1, resultados!$A$1:$ZZ$1, 0))</f>
        <v/>
      </c>
      <c r="B1952">
        <f>INDEX(resultados!$A$2:$ZZ$2290, 1946, MATCH($B$2, resultados!$A$1:$ZZ$1, 0))</f>
        <v/>
      </c>
      <c r="C1952">
        <f>INDEX(resultados!$A$2:$ZZ$2290, 1946, MATCH($B$3, resultados!$A$1:$ZZ$1, 0))</f>
        <v/>
      </c>
    </row>
    <row r="1953">
      <c r="A1953">
        <f>INDEX(resultados!$A$2:$ZZ$2290, 1947, MATCH($B$1, resultados!$A$1:$ZZ$1, 0))</f>
        <v/>
      </c>
      <c r="B1953">
        <f>INDEX(resultados!$A$2:$ZZ$2290, 1947, MATCH($B$2, resultados!$A$1:$ZZ$1, 0))</f>
        <v/>
      </c>
      <c r="C1953">
        <f>INDEX(resultados!$A$2:$ZZ$2290, 1947, MATCH($B$3, resultados!$A$1:$ZZ$1, 0))</f>
        <v/>
      </c>
    </row>
    <row r="1954">
      <c r="A1954">
        <f>INDEX(resultados!$A$2:$ZZ$2290, 1948, MATCH($B$1, resultados!$A$1:$ZZ$1, 0))</f>
        <v/>
      </c>
      <c r="B1954">
        <f>INDEX(resultados!$A$2:$ZZ$2290, 1948, MATCH($B$2, resultados!$A$1:$ZZ$1, 0))</f>
        <v/>
      </c>
      <c r="C1954">
        <f>INDEX(resultados!$A$2:$ZZ$2290, 1948, MATCH($B$3, resultados!$A$1:$ZZ$1, 0))</f>
        <v/>
      </c>
    </row>
    <row r="1955">
      <c r="A1955">
        <f>INDEX(resultados!$A$2:$ZZ$2290, 1949, MATCH($B$1, resultados!$A$1:$ZZ$1, 0))</f>
        <v/>
      </c>
      <c r="B1955">
        <f>INDEX(resultados!$A$2:$ZZ$2290, 1949, MATCH($B$2, resultados!$A$1:$ZZ$1, 0))</f>
        <v/>
      </c>
      <c r="C1955">
        <f>INDEX(resultados!$A$2:$ZZ$2290, 1949, MATCH($B$3, resultados!$A$1:$ZZ$1, 0))</f>
        <v/>
      </c>
    </row>
    <row r="1956">
      <c r="A1956">
        <f>INDEX(resultados!$A$2:$ZZ$2290, 1950, MATCH($B$1, resultados!$A$1:$ZZ$1, 0))</f>
        <v/>
      </c>
      <c r="B1956">
        <f>INDEX(resultados!$A$2:$ZZ$2290, 1950, MATCH($B$2, resultados!$A$1:$ZZ$1, 0))</f>
        <v/>
      </c>
      <c r="C1956">
        <f>INDEX(resultados!$A$2:$ZZ$2290, 1950, MATCH($B$3, resultados!$A$1:$ZZ$1, 0))</f>
        <v/>
      </c>
    </row>
    <row r="1957">
      <c r="A1957">
        <f>INDEX(resultados!$A$2:$ZZ$2290, 1951, MATCH($B$1, resultados!$A$1:$ZZ$1, 0))</f>
        <v/>
      </c>
      <c r="B1957">
        <f>INDEX(resultados!$A$2:$ZZ$2290, 1951, MATCH($B$2, resultados!$A$1:$ZZ$1, 0))</f>
        <v/>
      </c>
      <c r="C1957">
        <f>INDEX(resultados!$A$2:$ZZ$2290, 1951, MATCH($B$3, resultados!$A$1:$ZZ$1, 0))</f>
        <v/>
      </c>
    </row>
    <row r="1958">
      <c r="A1958">
        <f>INDEX(resultados!$A$2:$ZZ$2290, 1952, MATCH($B$1, resultados!$A$1:$ZZ$1, 0))</f>
        <v/>
      </c>
      <c r="B1958">
        <f>INDEX(resultados!$A$2:$ZZ$2290, 1952, MATCH($B$2, resultados!$A$1:$ZZ$1, 0))</f>
        <v/>
      </c>
      <c r="C1958">
        <f>INDEX(resultados!$A$2:$ZZ$2290, 1952, MATCH($B$3, resultados!$A$1:$ZZ$1, 0))</f>
        <v/>
      </c>
    </row>
    <row r="1959">
      <c r="A1959">
        <f>INDEX(resultados!$A$2:$ZZ$2290, 1953, MATCH($B$1, resultados!$A$1:$ZZ$1, 0))</f>
        <v/>
      </c>
      <c r="B1959">
        <f>INDEX(resultados!$A$2:$ZZ$2290, 1953, MATCH($B$2, resultados!$A$1:$ZZ$1, 0))</f>
        <v/>
      </c>
      <c r="C1959">
        <f>INDEX(resultados!$A$2:$ZZ$2290, 1953, MATCH($B$3, resultados!$A$1:$ZZ$1, 0))</f>
        <v/>
      </c>
    </row>
    <row r="1960">
      <c r="A1960">
        <f>INDEX(resultados!$A$2:$ZZ$2290, 1954, MATCH($B$1, resultados!$A$1:$ZZ$1, 0))</f>
        <v/>
      </c>
      <c r="B1960">
        <f>INDEX(resultados!$A$2:$ZZ$2290, 1954, MATCH($B$2, resultados!$A$1:$ZZ$1, 0))</f>
        <v/>
      </c>
      <c r="C1960">
        <f>INDEX(resultados!$A$2:$ZZ$2290, 1954, MATCH($B$3, resultados!$A$1:$ZZ$1, 0))</f>
        <v/>
      </c>
    </row>
    <row r="1961">
      <c r="A1961">
        <f>INDEX(resultados!$A$2:$ZZ$2290, 1955, MATCH($B$1, resultados!$A$1:$ZZ$1, 0))</f>
        <v/>
      </c>
      <c r="B1961">
        <f>INDEX(resultados!$A$2:$ZZ$2290, 1955, MATCH($B$2, resultados!$A$1:$ZZ$1, 0))</f>
        <v/>
      </c>
      <c r="C1961">
        <f>INDEX(resultados!$A$2:$ZZ$2290, 1955, MATCH($B$3, resultados!$A$1:$ZZ$1, 0))</f>
        <v/>
      </c>
    </row>
    <row r="1962">
      <c r="A1962">
        <f>INDEX(resultados!$A$2:$ZZ$2290, 1956, MATCH($B$1, resultados!$A$1:$ZZ$1, 0))</f>
        <v/>
      </c>
      <c r="B1962">
        <f>INDEX(resultados!$A$2:$ZZ$2290, 1956, MATCH($B$2, resultados!$A$1:$ZZ$1, 0))</f>
        <v/>
      </c>
      <c r="C1962">
        <f>INDEX(resultados!$A$2:$ZZ$2290, 1956, MATCH($B$3, resultados!$A$1:$ZZ$1, 0))</f>
        <v/>
      </c>
    </row>
    <row r="1963">
      <c r="A1963">
        <f>INDEX(resultados!$A$2:$ZZ$2290, 1957, MATCH($B$1, resultados!$A$1:$ZZ$1, 0))</f>
        <v/>
      </c>
      <c r="B1963">
        <f>INDEX(resultados!$A$2:$ZZ$2290, 1957, MATCH($B$2, resultados!$A$1:$ZZ$1, 0))</f>
        <v/>
      </c>
      <c r="C1963">
        <f>INDEX(resultados!$A$2:$ZZ$2290, 1957, MATCH($B$3, resultados!$A$1:$ZZ$1, 0))</f>
        <v/>
      </c>
    </row>
    <row r="1964">
      <c r="A1964">
        <f>INDEX(resultados!$A$2:$ZZ$2290, 1958, MATCH($B$1, resultados!$A$1:$ZZ$1, 0))</f>
        <v/>
      </c>
      <c r="B1964">
        <f>INDEX(resultados!$A$2:$ZZ$2290, 1958, MATCH($B$2, resultados!$A$1:$ZZ$1, 0))</f>
        <v/>
      </c>
      <c r="C1964">
        <f>INDEX(resultados!$A$2:$ZZ$2290, 1958, MATCH($B$3, resultados!$A$1:$ZZ$1, 0))</f>
        <v/>
      </c>
    </row>
    <row r="1965">
      <c r="A1965">
        <f>INDEX(resultados!$A$2:$ZZ$2290, 1959, MATCH($B$1, resultados!$A$1:$ZZ$1, 0))</f>
        <v/>
      </c>
      <c r="B1965">
        <f>INDEX(resultados!$A$2:$ZZ$2290, 1959, MATCH($B$2, resultados!$A$1:$ZZ$1, 0))</f>
        <v/>
      </c>
      <c r="C1965">
        <f>INDEX(resultados!$A$2:$ZZ$2290, 1959, MATCH($B$3, resultados!$A$1:$ZZ$1, 0))</f>
        <v/>
      </c>
    </row>
    <row r="1966">
      <c r="A1966">
        <f>INDEX(resultados!$A$2:$ZZ$2290, 1960, MATCH($B$1, resultados!$A$1:$ZZ$1, 0))</f>
        <v/>
      </c>
      <c r="B1966">
        <f>INDEX(resultados!$A$2:$ZZ$2290, 1960, MATCH($B$2, resultados!$A$1:$ZZ$1, 0))</f>
        <v/>
      </c>
      <c r="C1966">
        <f>INDEX(resultados!$A$2:$ZZ$2290, 1960, MATCH($B$3, resultados!$A$1:$ZZ$1, 0))</f>
        <v/>
      </c>
    </row>
    <row r="1967">
      <c r="A1967">
        <f>INDEX(resultados!$A$2:$ZZ$2290, 1961, MATCH($B$1, resultados!$A$1:$ZZ$1, 0))</f>
        <v/>
      </c>
      <c r="B1967">
        <f>INDEX(resultados!$A$2:$ZZ$2290, 1961, MATCH($B$2, resultados!$A$1:$ZZ$1, 0))</f>
        <v/>
      </c>
      <c r="C1967">
        <f>INDEX(resultados!$A$2:$ZZ$2290, 1961, MATCH($B$3, resultados!$A$1:$ZZ$1, 0))</f>
        <v/>
      </c>
    </row>
    <row r="1968">
      <c r="A1968">
        <f>INDEX(resultados!$A$2:$ZZ$2290, 1962, MATCH($B$1, resultados!$A$1:$ZZ$1, 0))</f>
        <v/>
      </c>
      <c r="B1968">
        <f>INDEX(resultados!$A$2:$ZZ$2290, 1962, MATCH($B$2, resultados!$A$1:$ZZ$1, 0))</f>
        <v/>
      </c>
      <c r="C1968">
        <f>INDEX(resultados!$A$2:$ZZ$2290, 1962, MATCH($B$3, resultados!$A$1:$ZZ$1, 0))</f>
        <v/>
      </c>
    </row>
    <row r="1969">
      <c r="A1969">
        <f>INDEX(resultados!$A$2:$ZZ$2290, 1963, MATCH($B$1, resultados!$A$1:$ZZ$1, 0))</f>
        <v/>
      </c>
      <c r="B1969">
        <f>INDEX(resultados!$A$2:$ZZ$2290, 1963, MATCH($B$2, resultados!$A$1:$ZZ$1, 0))</f>
        <v/>
      </c>
      <c r="C1969">
        <f>INDEX(resultados!$A$2:$ZZ$2290, 1963, MATCH($B$3, resultados!$A$1:$ZZ$1, 0))</f>
        <v/>
      </c>
    </row>
    <row r="1970">
      <c r="A1970">
        <f>INDEX(resultados!$A$2:$ZZ$2290, 1964, MATCH($B$1, resultados!$A$1:$ZZ$1, 0))</f>
        <v/>
      </c>
      <c r="B1970">
        <f>INDEX(resultados!$A$2:$ZZ$2290, 1964, MATCH($B$2, resultados!$A$1:$ZZ$1, 0))</f>
        <v/>
      </c>
      <c r="C1970">
        <f>INDEX(resultados!$A$2:$ZZ$2290, 1964, MATCH($B$3, resultados!$A$1:$ZZ$1, 0))</f>
        <v/>
      </c>
    </row>
    <row r="1971">
      <c r="A1971">
        <f>INDEX(resultados!$A$2:$ZZ$2290, 1965, MATCH($B$1, resultados!$A$1:$ZZ$1, 0))</f>
        <v/>
      </c>
      <c r="B1971">
        <f>INDEX(resultados!$A$2:$ZZ$2290, 1965, MATCH($B$2, resultados!$A$1:$ZZ$1, 0))</f>
        <v/>
      </c>
      <c r="C1971">
        <f>INDEX(resultados!$A$2:$ZZ$2290, 1965, MATCH($B$3, resultados!$A$1:$ZZ$1, 0))</f>
        <v/>
      </c>
    </row>
    <row r="1972">
      <c r="A1972">
        <f>INDEX(resultados!$A$2:$ZZ$2290, 1966, MATCH($B$1, resultados!$A$1:$ZZ$1, 0))</f>
        <v/>
      </c>
      <c r="B1972">
        <f>INDEX(resultados!$A$2:$ZZ$2290, 1966, MATCH($B$2, resultados!$A$1:$ZZ$1, 0))</f>
        <v/>
      </c>
      <c r="C1972">
        <f>INDEX(resultados!$A$2:$ZZ$2290, 1966, MATCH($B$3, resultados!$A$1:$ZZ$1, 0))</f>
        <v/>
      </c>
    </row>
    <row r="1973">
      <c r="A1973">
        <f>INDEX(resultados!$A$2:$ZZ$2290, 1967, MATCH($B$1, resultados!$A$1:$ZZ$1, 0))</f>
        <v/>
      </c>
      <c r="B1973">
        <f>INDEX(resultados!$A$2:$ZZ$2290, 1967, MATCH($B$2, resultados!$A$1:$ZZ$1, 0))</f>
        <v/>
      </c>
      <c r="C1973">
        <f>INDEX(resultados!$A$2:$ZZ$2290, 1967, MATCH($B$3, resultados!$A$1:$ZZ$1, 0))</f>
        <v/>
      </c>
    </row>
    <row r="1974">
      <c r="A1974">
        <f>INDEX(resultados!$A$2:$ZZ$2290, 1968, MATCH($B$1, resultados!$A$1:$ZZ$1, 0))</f>
        <v/>
      </c>
      <c r="B1974">
        <f>INDEX(resultados!$A$2:$ZZ$2290, 1968, MATCH($B$2, resultados!$A$1:$ZZ$1, 0))</f>
        <v/>
      </c>
      <c r="C1974">
        <f>INDEX(resultados!$A$2:$ZZ$2290, 1968, MATCH($B$3, resultados!$A$1:$ZZ$1, 0))</f>
        <v/>
      </c>
    </row>
    <row r="1975">
      <c r="A1975">
        <f>INDEX(resultados!$A$2:$ZZ$2290, 1969, MATCH($B$1, resultados!$A$1:$ZZ$1, 0))</f>
        <v/>
      </c>
      <c r="B1975">
        <f>INDEX(resultados!$A$2:$ZZ$2290, 1969, MATCH($B$2, resultados!$A$1:$ZZ$1, 0))</f>
        <v/>
      </c>
      <c r="C1975">
        <f>INDEX(resultados!$A$2:$ZZ$2290, 1969, MATCH($B$3, resultados!$A$1:$ZZ$1, 0))</f>
        <v/>
      </c>
    </row>
    <row r="1976">
      <c r="A1976">
        <f>INDEX(resultados!$A$2:$ZZ$2290, 1970, MATCH($B$1, resultados!$A$1:$ZZ$1, 0))</f>
        <v/>
      </c>
      <c r="B1976">
        <f>INDEX(resultados!$A$2:$ZZ$2290, 1970, MATCH($B$2, resultados!$A$1:$ZZ$1, 0))</f>
        <v/>
      </c>
      <c r="C1976">
        <f>INDEX(resultados!$A$2:$ZZ$2290, 1970, MATCH($B$3, resultados!$A$1:$ZZ$1, 0))</f>
        <v/>
      </c>
    </row>
    <row r="1977">
      <c r="A1977">
        <f>INDEX(resultados!$A$2:$ZZ$2290, 1971, MATCH($B$1, resultados!$A$1:$ZZ$1, 0))</f>
        <v/>
      </c>
      <c r="B1977">
        <f>INDEX(resultados!$A$2:$ZZ$2290, 1971, MATCH($B$2, resultados!$A$1:$ZZ$1, 0))</f>
        <v/>
      </c>
      <c r="C1977">
        <f>INDEX(resultados!$A$2:$ZZ$2290, 1971, MATCH($B$3, resultados!$A$1:$ZZ$1, 0))</f>
        <v/>
      </c>
    </row>
    <row r="1978">
      <c r="A1978">
        <f>INDEX(resultados!$A$2:$ZZ$2290, 1972, MATCH($B$1, resultados!$A$1:$ZZ$1, 0))</f>
        <v/>
      </c>
      <c r="B1978">
        <f>INDEX(resultados!$A$2:$ZZ$2290, 1972, MATCH($B$2, resultados!$A$1:$ZZ$1, 0))</f>
        <v/>
      </c>
      <c r="C1978">
        <f>INDEX(resultados!$A$2:$ZZ$2290, 1972, MATCH($B$3, resultados!$A$1:$ZZ$1, 0))</f>
        <v/>
      </c>
    </row>
    <row r="1979">
      <c r="A1979">
        <f>INDEX(resultados!$A$2:$ZZ$2290, 1973, MATCH($B$1, resultados!$A$1:$ZZ$1, 0))</f>
        <v/>
      </c>
      <c r="B1979">
        <f>INDEX(resultados!$A$2:$ZZ$2290, 1973, MATCH($B$2, resultados!$A$1:$ZZ$1, 0))</f>
        <v/>
      </c>
      <c r="C1979">
        <f>INDEX(resultados!$A$2:$ZZ$2290, 1973, MATCH($B$3, resultados!$A$1:$ZZ$1, 0))</f>
        <v/>
      </c>
    </row>
    <row r="1980">
      <c r="A1980">
        <f>INDEX(resultados!$A$2:$ZZ$2290, 1974, MATCH($B$1, resultados!$A$1:$ZZ$1, 0))</f>
        <v/>
      </c>
      <c r="B1980">
        <f>INDEX(resultados!$A$2:$ZZ$2290, 1974, MATCH($B$2, resultados!$A$1:$ZZ$1, 0))</f>
        <v/>
      </c>
      <c r="C1980">
        <f>INDEX(resultados!$A$2:$ZZ$2290, 1974, MATCH($B$3, resultados!$A$1:$ZZ$1, 0))</f>
        <v/>
      </c>
    </row>
    <row r="1981">
      <c r="A1981">
        <f>INDEX(resultados!$A$2:$ZZ$2290, 1975, MATCH($B$1, resultados!$A$1:$ZZ$1, 0))</f>
        <v/>
      </c>
      <c r="B1981">
        <f>INDEX(resultados!$A$2:$ZZ$2290, 1975, MATCH($B$2, resultados!$A$1:$ZZ$1, 0))</f>
        <v/>
      </c>
      <c r="C1981">
        <f>INDEX(resultados!$A$2:$ZZ$2290, 1975, MATCH($B$3, resultados!$A$1:$ZZ$1, 0))</f>
        <v/>
      </c>
    </row>
    <row r="1982">
      <c r="A1982">
        <f>INDEX(resultados!$A$2:$ZZ$2290, 1976, MATCH($B$1, resultados!$A$1:$ZZ$1, 0))</f>
        <v/>
      </c>
      <c r="B1982">
        <f>INDEX(resultados!$A$2:$ZZ$2290, 1976, MATCH($B$2, resultados!$A$1:$ZZ$1, 0))</f>
        <v/>
      </c>
      <c r="C1982">
        <f>INDEX(resultados!$A$2:$ZZ$2290, 1976, MATCH($B$3, resultados!$A$1:$ZZ$1, 0))</f>
        <v/>
      </c>
    </row>
    <row r="1983">
      <c r="A1983">
        <f>INDEX(resultados!$A$2:$ZZ$2290, 1977, MATCH($B$1, resultados!$A$1:$ZZ$1, 0))</f>
        <v/>
      </c>
      <c r="B1983">
        <f>INDEX(resultados!$A$2:$ZZ$2290, 1977, MATCH($B$2, resultados!$A$1:$ZZ$1, 0))</f>
        <v/>
      </c>
      <c r="C1983">
        <f>INDEX(resultados!$A$2:$ZZ$2290, 1977, MATCH($B$3, resultados!$A$1:$ZZ$1, 0))</f>
        <v/>
      </c>
    </row>
    <row r="1984">
      <c r="A1984">
        <f>INDEX(resultados!$A$2:$ZZ$2290, 1978, MATCH($B$1, resultados!$A$1:$ZZ$1, 0))</f>
        <v/>
      </c>
      <c r="B1984">
        <f>INDEX(resultados!$A$2:$ZZ$2290, 1978, MATCH($B$2, resultados!$A$1:$ZZ$1, 0))</f>
        <v/>
      </c>
      <c r="C1984">
        <f>INDEX(resultados!$A$2:$ZZ$2290, 1978, MATCH($B$3, resultados!$A$1:$ZZ$1, 0))</f>
        <v/>
      </c>
    </row>
    <row r="1985">
      <c r="A1985">
        <f>INDEX(resultados!$A$2:$ZZ$2290, 1979, MATCH($B$1, resultados!$A$1:$ZZ$1, 0))</f>
        <v/>
      </c>
      <c r="B1985">
        <f>INDEX(resultados!$A$2:$ZZ$2290, 1979, MATCH($B$2, resultados!$A$1:$ZZ$1, 0))</f>
        <v/>
      </c>
      <c r="C1985">
        <f>INDEX(resultados!$A$2:$ZZ$2290, 1979, MATCH($B$3, resultados!$A$1:$ZZ$1, 0))</f>
        <v/>
      </c>
    </row>
    <row r="1986">
      <c r="A1986">
        <f>INDEX(resultados!$A$2:$ZZ$2290, 1980, MATCH($B$1, resultados!$A$1:$ZZ$1, 0))</f>
        <v/>
      </c>
      <c r="B1986">
        <f>INDEX(resultados!$A$2:$ZZ$2290, 1980, MATCH($B$2, resultados!$A$1:$ZZ$1, 0))</f>
        <v/>
      </c>
      <c r="C1986">
        <f>INDEX(resultados!$A$2:$ZZ$2290, 1980, MATCH($B$3, resultados!$A$1:$ZZ$1, 0))</f>
        <v/>
      </c>
    </row>
    <row r="1987">
      <c r="A1987">
        <f>INDEX(resultados!$A$2:$ZZ$2290, 1981, MATCH($B$1, resultados!$A$1:$ZZ$1, 0))</f>
        <v/>
      </c>
      <c r="B1987">
        <f>INDEX(resultados!$A$2:$ZZ$2290, 1981, MATCH($B$2, resultados!$A$1:$ZZ$1, 0))</f>
        <v/>
      </c>
      <c r="C1987">
        <f>INDEX(resultados!$A$2:$ZZ$2290, 1981, MATCH($B$3, resultados!$A$1:$ZZ$1, 0))</f>
        <v/>
      </c>
    </row>
    <row r="1988">
      <c r="A1988">
        <f>INDEX(resultados!$A$2:$ZZ$2290, 1982, MATCH($B$1, resultados!$A$1:$ZZ$1, 0))</f>
        <v/>
      </c>
      <c r="B1988">
        <f>INDEX(resultados!$A$2:$ZZ$2290, 1982, MATCH($B$2, resultados!$A$1:$ZZ$1, 0))</f>
        <v/>
      </c>
      <c r="C1988">
        <f>INDEX(resultados!$A$2:$ZZ$2290, 1982, MATCH($B$3, resultados!$A$1:$ZZ$1, 0))</f>
        <v/>
      </c>
    </row>
    <row r="1989">
      <c r="A1989">
        <f>INDEX(resultados!$A$2:$ZZ$2290, 1983, MATCH($B$1, resultados!$A$1:$ZZ$1, 0))</f>
        <v/>
      </c>
      <c r="B1989">
        <f>INDEX(resultados!$A$2:$ZZ$2290, 1983, MATCH($B$2, resultados!$A$1:$ZZ$1, 0))</f>
        <v/>
      </c>
      <c r="C1989">
        <f>INDEX(resultados!$A$2:$ZZ$2290, 1983, MATCH($B$3, resultados!$A$1:$ZZ$1, 0))</f>
        <v/>
      </c>
    </row>
    <row r="1990">
      <c r="A1990">
        <f>INDEX(resultados!$A$2:$ZZ$2290, 1984, MATCH($B$1, resultados!$A$1:$ZZ$1, 0))</f>
        <v/>
      </c>
      <c r="B1990">
        <f>INDEX(resultados!$A$2:$ZZ$2290, 1984, MATCH($B$2, resultados!$A$1:$ZZ$1, 0))</f>
        <v/>
      </c>
      <c r="C1990">
        <f>INDEX(resultados!$A$2:$ZZ$2290, 1984, MATCH($B$3, resultados!$A$1:$ZZ$1, 0))</f>
        <v/>
      </c>
    </row>
    <row r="1991">
      <c r="A1991">
        <f>INDEX(resultados!$A$2:$ZZ$2290, 1985, MATCH($B$1, resultados!$A$1:$ZZ$1, 0))</f>
        <v/>
      </c>
      <c r="B1991">
        <f>INDEX(resultados!$A$2:$ZZ$2290, 1985, MATCH($B$2, resultados!$A$1:$ZZ$1, 0))</f>
        <v/>
      </c>
      <c r="C1991">
        <f>INDEX(resultados!$A$2:$ZZ$2290, 1985, MATCH($B$3, resultados!$A$1:$ZZ$1, 0))</f>
        <v/>
      </c>
    </row>
    <row r="1992">
      <c r="A1992">
        <f>INDEX(resultados!$A$2:$ZZ$2290, 1986, MATCH($B$1, resultados!$A$1:$ZZ$1, 0))</f>
        <v/>
      </c>
      <c r="B1992">
        <f>INDEX(resultados!$A$2:$ZZ$2290, 1986, MATCH($B$2, resultados!$A$1:$ZZ$1, 0))</f>
        <v/>
      </c>
      <c r="C1992">
        <f>INDEX(resultados!$A$2:$ZZ$2290, 1986, MATCH($B$3, resultados!$A$1:$ZZ$1, 0))</f>
        <v/>
      </c>
    </row>
    <row r="1993">
      <c r="A1993">
        <f>INDEX(resultados!$A$2:$ZZ$2290, 1987, MATCH($B$1, resultados!$A$1:$ZZ$1, 0))</f>
        <v/>
      </c>
      <c r="B1993">
        <f>INDEX(resultados!$A$2:$ZZ$2290, 1987, MATCH($B$2, resultados!$A$1:$ZZ$1, 0))</f>
        <v/>
      </c>
      <c r="C1993">
        <f>INDEX(resultados!$A$2:$ZZ$2290, 1987, MATCH($B$3, resultados!$A$1:$ZZ$1, 0))</f>
        <v/>
      </c>
    </row>
    <row r="1994">
      <c r="A1994">
        <f>INDEX(resultados!$A$2:$ZZ$2290, 1988, MATCH($B$1, resultados!$A$1:$ZZ$1, 0))</f>
        <v/>
      </c>
      <c r="B1994">
        <f>INDEX(resultados!$A$2:$ZZ$2290, 1988, MATCH($B$2, resultados!$A$1:$ZZ$1, 0))</f>
        <v/>
      </c>
      <c r="C1994">
        <f>INDEX(resultados!$A$2:$ZZ$2290, 1988, MATCH($B$3, resultados!$A$1:$ZZ$1, 0))</f>
        <v/>
      </c>
    </row>
    <row r="1995">
      <c r="A1995">
        <f>INDEX(resultados!$A$2:$ZZ$2290, 1989, MATCH($B$1, resultados!$A$1:$ZZ$1, 0))</f>
        <v/>
      </c>
      <c r="B1995">
        <f>INDEX(resultados!$A$2:$ZZ$2290, 1989, MATCH($B$2, resultados!$A$1:$ZZ$1, 0))</f>
        <v/>
      </c>
      <c r="C1995">
        <f>INDEX(resultados!$A$2:$ZZ$2290, 1989, MATCH($B$3, resultados!$A$1:$ZZ$1, 0))</f>
        <v/>
      </c>
    </row>
    <row r="1996">
      <c r="A1996">
        <f>INDEX(resultados!$A$2:$ZZ$2290, 1990, MATCH($B$1, resultados!$A$1:$ZZ$1, 0))</f>
        <v/>
      </c>
      <c r="B1996">
        <f>INDEX(resultados!$A$2:$ZZ$2290, 1990, MATCH($B$2, resultados!$A$1:$ZZ$1, 0))</f>
        <v/>
      </c>
      <c r="C1996">
        <f>INDEX(resultados!$A$2:$ZZ$2290, 1990, MATCH($B$3, resultados!$A$1:$ZZ$1, 0))</f>
        <v/>
      </c>
    </row>
    <row r="1997">
      <c r="A1997">
        <f>INDEX(resultados!$A$2:$ZZ$2290, 1991, MATCH($B$1, resultados!$A$1:$ZZ$1, 0))</f>
        <v/>
      </c>
      <c r="B1997">
        <f>INDEX(resultados!$A$2:$ZZ$2290, 1991, MATCH($B$2, resultados!$A$1:$ZZ$1, 0))</f>
        <v/>
      </c>
      <c r="C1997">
        <f>INDEX(resultados!$A$2:$ZZ$2290, 1991, MATCH($B$3, resultados!$A$1:$ZZ$1, 0))</f>
        <v/>
      </c>
    </row>
    <row r="1998">
      <c r="A1998">
        <f>INDEX(resultados!$A$2:$ZZ$2290, 1992, MATCH($B$1, resultados!$A$1:$ZZ$1, 0))</f>
        <v/>
      </c>
      <c r="B1998">
        <f>INDEX(resultados!$A$2:$ZZ$2290, 1992, MATCH($B$2, resultados!$A$1:$ZZ$1, 0))</f>
        <v/>
      </c>
      <c r="C1998">
        <f>INDEX(resultados!$A$2:$ZZ$2290, 1992, MATCH($B$3, resultados!$A$1:$ZZ$1, 0))</f>
        <v/>
      </c>
    </row>
    <row r="1999">
      <c r="A1999">
        <f>INDEX(resultados!$A$2:$ZZ$2290, 1993, MATCH($B$1, resultados!$A$1:$ZZ$1, 0))</f>
        <v/>
      </c>
      <c r="B1999">
        <f>INDEX(resultados!$A$2:$ZZ$2290, 1993, MATCH($B$2, resultados!$A$1:$ZZ$1, 0))</f>
        <v/>
      </c>
      <c r="C1999">
        <f>INDEX(resultados!$A$2:$ZZ$2290, 1993, MATCH($B$3, resultados!$A$1:$ZZ$1, 0))</f>
        <v/>
      </c>
    </row>
    <row r="2000">
      <c r="A2000">
        <f>INDEX(resultados!$A$2:$ZZ$2290, 1994, MATCH($B$1, resultados!$A$1:$ZZ$1, 0))</f>
        <v/>
      </c>
      <c r="B2000">
        <f>INDEX(resultados!$A$2:$ZZ$2290, 1994, MATCH($B$2, resultados!$A$1:$ZZ$1, 0))</f>
        <v/>
      </c>
      <c r="C2000">
        <f>INDEX(resultados!$A$2:$ZZ$2290, 1994, MATCH($B$3, resultados!$A$1:$ZZ$1, 0))</f>
        <v/>
      </c>
    </row>
    <row r="2001">
      <c r="A2001">
        <f>INDEX(resultados!$A$2:$ZZ$2290, 1995, MATCH($B$1, resultados!$A$1:$ZZ$1, 0))</f>
        <v/>
      </c>
      <c r="B2001">
        <f>INDEX(resultados!$A$2:$ZZ$2290, 1995, MATCH($B$2, resultados!$A$1:$ZZ$1, 0))</f>
        <v/>
      </c>
      <c r="C2001">
        <f>INDEX(resultados!$A$2:$ZZ$2290, 1995, MATCH($B$3, resultados!$A$1:$ZZ$1, 0))</f>
        <v/>
      </c>
    </row>
    <row r="2002">
      <c r="A2002">
        <f>INDEX(resultados!$A$2:$ZZ$2290, 1996, MATCH($B$1, resultados!$A$1:$ZZ$1, 0))</f>
        <v/>
      </c>
      <c r="B2002">
        <f>INDEX(resultados!$A$2:$ZZ$2290, 1996, MATCH($B$2, resultados!$A$1:$ZZ$1, 0))</f>
        <v/>
      </c>
      <c r="C2002">
        <f>INDEX(resultados!$A$2:$ZZ$2290, 1996, MATCH($B$3, resultados!$A$1:$ZZ$1, 0))</f>
        <v/>
      </c>
    </row>
    <row r="2003">
      <c r="A2003">
        <f>INDEX(resultados!$A$2:$ZZ$2290, 1997, MATCH($B$1, resultados!$A$1:$ZZ$1, 0))</f>
        <v/>
      </c>
      <c r="B2003">
        <f>INDEX(resultados!$A$2:$ZZ$2290, 1997, MATCH($B$2, resultados!$A$1:$ZZ$1, 0))</f>
        <v/>
      </c>
      <c r="C2003">
        <f>INDEX(resultados!$A$2:$ZZ$2290, 1997, MATCH($B$3, resultados!$A$1:$ZZ$1, 0))</f>
        <v/>
      </c>
    </row>
    <row r="2004">
      <c r="A2004">
        <f>INDEX(resultados!$A$2:$ZZ$2290, 1998, MATCH($B$1, resultados!$A$1:$ZZ$1, 0))</f>
        <v/>
      </c>
      <c r="B2004">
        <f>INDEX(resultados!$A$2:$ZZ$2290, 1998, MATCH($B$2, resultados!$A$1:$ZZ$1, 0))</f>
        <v/>
      </c>
      <c r="C2004">
        <f>INDEX(resultados!$A$2:$ZZ$2290, 1998, MATCH($B$3, resultados!$A$1:$ZZ$1, 0))</f>
        <v/>
      </c>
    </row>
    <row r="2005">
      <c r="A2005">
        <f>INDEX(resultados!$A$2:$ZZ$2290, 1999, MATCH($B$1, resultados!$A$1:$ZZ$1, 0))</f>
        <v/>
      </c>
      <c r="B2005">
        <f>INDEX(resultados!$A$2:$ZZ$2290, 1999, MATCH($B$2, resultados!$A$1:$ZZ$1, 0))</f>
        <v/>
      </c>
      <c r="C2005">
        <f>INDEX(resultados!$A$2:$ZZ$2290, 1999, MATCH($B$3, resultados!$A$1:$ZZ$1, 0))</f>
        <v/>
      </c>
    </row>
    <row r="2006">
      <c r="A2006">
        <f>INDEX(resultados!$A$2:$ZZ$2290, 2000, MATCH($B$1, resultados!$A$1:$ZZ$1, 0))</f>
        <v/>
      </c>
      <c r="B2006">
        <f>INDEX(resultados!$A$2:$ZZ$2290, 2000, MATCH($B$2, resultados!$A$1:$ZZ$1, 0))</f>
        <v/>
      </c>
      <c r="C2006">
        <f>INDEX(resultados!$A$2:$ZZ$2290, 2000, MATCH($B$3, resultados!$A$1:$ZZ$1, 0))</f>
        <v/>
      </c>
    </row>
    <row r="2007">
      <c r="A2007">
        <f>INDEX(resultados!$A$2:$ZZ$2290, 2001, MATCH($B$1, resultados!$A$1:$ZZ$1, 0))</f>
        <v/>
      </c>
      <c r="B2007">
        <f>INDEX(resultados!$A$2:$ZZ$2290, 2001, MATCH($B$2, resultados!$A$1:$ZZ$1, 0))</f>
        <v/>
      </c>
      <c r="C2007">
        <f>INDEX(resultados!$A$2:$ZZ$2290, 2001, MATCH($B$3, resultados!$A$1:$ZZ$1, 0))</f>
        <v/>
      </c>
    </row>
    <row r="2008">
      <c r="A2008">
        <f>INDEX(resultados!$A$2:$ZZ$2290, 2002, MATCH($B$1, resultados!$A$1:$ZZ$1, 0))</f>
        <v/>
      </c>
      <c r="B2008">
        <f>INDEX(resultados!$A$2:$ZZ$2290, 2002, MATCH($B$2, resultados!$A$1:$ZZ$1, 0))</f>
        <v/>
      </c>
      <c r="C2008">
        <f>INDEX(resultados!$A$2:$ZZ$2290, 2002, MATCH($B$3, resultados!$A$1:$ZZ$1, 0))</f>
        <v/>
      </c>
    </row>
    <row r="2009">
      <c r="A2009">
        <f>INDEX(resultados!$A$2:$ZZ$2290, 2003, MATCH($B$1, resultados!$A$1:$ZZ$1, 0))</f>
        <v/>
      </c>
      <c r="B2009">
        <f>INDEX(resultados!$A$2:$ZZ$2290, 2003, MATCH($B$2, resultados!$A$1:$ZZ$1, 0))</f>
        <v/>
      </c>
      <c r="C2009">
        <f>INDEX(resultados!$A$2:$ZZ$2290, 2003, MATCH($B$3, resultados!$A$1:$ZZ$1, 0))</f>
        <v/>
      </c>
    </row>
    <row r="2010">
      <c r="A2010">
        <f>INDEX(resultados!$A$2:$ZZ$2290, 2004, MATCH($B$1, resultados!$A$1:$ZZ$1, 0))</f>
        <v/>
      </c>
      <c r="B2010">
        <f>INDEX(resultados!$A$2:$ZZ$2290, 2004, MATCH($B$2, resultados!$A$1:$ZZ$1, 0))</f>
        <v/>
      </c>
      <c r="C2010">
        <f>INDEX(resultados!$A$2:$ZZ$2290, 2004, MATCH($B$3, resultados!$A$1:$ZZ$1, 0))</f>
        <v/>
      </c>
    </row>
    <row r="2011">
      <c r="A2011">
        <f>INDEX(resultados!$A$2:$ZZ$2290, 2005, MATCH($B$1, resultados!$A$1:$ZZ$1, 0))</f>
        <v/>
      </c>
      <c r="B2011">
        <f>INDEX(resultados!$A$2:$ZZ$2290, 2005, MATCH($B$2, resultados!$A$1:$ZZ$1, 0))</f>
        <v/>
      </c>
      <c r="C2011">
        <f>INDEX(resultados!$A$2:$ZZ$2290, 2005, MATCH($B$3, resultados!$A$1:$ZZ$1, 0))</f>
        <v/>
      </c>
    </row>
    <row r="2012">
      <c r="A2012">
        <f>INDEX(resultados!$A$2:$ZZ$2290, 2006, MATCH($B$1, resultados!$A$1:$ZZ$1, 0))</f>
        <v/>
      </c>
      <c r="B2012">
        <f>INDEX(resultados!$A$2:$ZZ$2290, 2006, MATCH($B$2, resultados!$A$1:$ZZ$1, 0))</f>
        <v/>
      </c>
      <c r="C2012">
        <f>INDEX(resultados!$A$2:$ZZ$2290, 2006, MATCH($B$3, resultados!$A$1:$ZZ$1, 0))</f>
        <v/>
      </c>
    </row>
    <row r="2013">
      <c r="A2013">
        <f>INDEX(resultados!$A$2:$ZZ$2290, 2007, MATCH($B$1, resultados!$A$1:$ZZ$1, 0))</f>
        <v/>
      </c>
      <c r="B2013">
        <f>INDEX(resultados!$A$2:$ZZ$2290, 2007, MATCH($B$2, resultados!$A$1:$ZZ$1, 0))</f>
        <v/>
      </c>
      <c r="C2013">
        <f>INDEX(resultados!$A$2:$ZZ$2290, 2007, MATCH($B$3, resultados!$A$1:$ZZ$1, 0))</f>
        <v/>
      </c>
    </row>
    <row r="2014">
      <c r="A2014">
        <f>INDEX(resultados!$A$2:$ZZ$2290, 2008, MATCH($B$1, resultados!$A$1:$ZZ$1, 0))</f>
        <v/>
      </c>
      <c r="B2014">
        <f>INDEX(resultados!$A$2:$ZZ$2290, 2008, MATCH($B$2, resultados!$A$1:$ZZ$1, 0))</f>
        <v/>
      </c>
      <c r="C2014">
        <f>INDEX(resultados!$A$2:$ZZ$2290, 2008, MATCH($B$3, resultados!$A$1:$ZZ$1, 0))</f>
        <v/>
      </c>
    </row>
    <row r="2015">
      <c r="A2015">
        <f>INDEX(resultados!$A$2:$ZZ$2290, 2009, MATCH($B$1, resultados!$A$1:$ZZ$1, 0))</f>
        <v/>
      </c>
      <c r="B2015">
        <f>INDEX(resultados!$A$2:$ZZ$2290, 2009, MATCH($B$2, resultados!$A$1:$ZZ$1, 0))</f>
        <v/>
      </c>
      <c r="C2015">
        <f>INDEX(resultados!$A$2:$ZZ$2290, 2009, MATCH($B$3, resultados!$A$1:$ZZ$1, 0))</f>
        <v/>
      </c>
    </row>
    <row r="2016">
      <c r="A2016">
        <f>INDEX(resultados!$A$2:$ZZ$2290, 2010, MATCH($B$1, resultados!$A$1:$ZZ$1, 0))</f>
        <v/>
      </c>
      <c r="B2016">
        <f>INDEX(resultados!$A$2:$ZZ$2290, 2010, MATCH($B$2, resultados!$A$1:$ZZ$1, 0))</f>
        <v/>
      </c>
      <c r="C2016">
        <f>INDEX(resultados!$A$2:$ZZ$2290, 2010, MATCH($B$3, resultados!$A$1:$ZZ$1, 0))</f>
        <v/>
      </c>
    </row>
    <row r="2017">
      <c r="A2017">
        <f>INDEX(resultados!$A$2:$ZZ$2290, 2011, MATCH($B$1, resultados!$A$1:$ZZ$1, 0))</f>
        <v/>
      </c>
      <c r="B2017">
        <f>INDEX(resultados!$A$2:$ZZ$2290, 2011, MATCH($B$2, resultados!$A$1:$ZZ$1, 0))</f>
        <v/>
      </c>
      <c r="C2017">
        <f>INDEX(resultados!$A$2:$ZZ$2290, 2011, MATCH($B$3, resultados!$A$1:$ZZ$1, 0))</f>
        <v/>
      </c>
    </row>
    <row r="2018">
      <c r="A2018">
        <f>INDEX(resultados!$A$2:$ZZ$2290, 2012, MATCH($B$1, resultados!$A$1:$ZZ$1, 0))</f>
        <v/>
      </c>
      <c r="B2018">
        <f>INDEX(resultados!$A$2:$ZZ$2290, 2012, MATCH($B$2, resultados!$A$1:$ZZ$1, 0))</f>
        <v/>
      </c>
      <c r="C2018">
        <f>INDEX(resultados!$A$2:$ZZ$2290, 2012, MATCH($B$3, resultados!$A$1:$ZZ$1, 0))</f>
        <v/>
      </c>
    </row>
    <row r="2019">
      <c r="A2019">
        <f>INDEX(resultados!$A$2:$ZZ$2290, 2013, MATCH($B$1, resultados!$A$1:$ZZ$1, 0))</f>
        <v/>
      </c>
      <c r="B2019">
        <f>INDEX(resultados!$A$2:$ZZ$2290, 2013, MATCH($B$2, resultados!$A$1:$ZZ$1, 0))</f>
        <v/>
      </c>
      <c r="C2019">
        <f>INDEX(resultados!$A$2:$ZZ$2290, 2013, MATCH($B$3, resultados!$A$1:$ZZ$1, 0))</f>
        <v/>
      </c>
    </row>
    <row r="2020">
      <c r="A2020">
        <f>INDEX(resultados!$A$2:$ZZ$2290, 2014, MATCH($B$1, resultados!$A$1:$ZZ$1, 0))</f>
        <v/>
      </c>
      <c r="B2020">
        <f>INDEX(resultados!$A$2:$ZZ$2290, 2014, MATCH($B$2, resultados!$A$1:$ZZ$1, 0))</f>
        <v/>
      </c>
      <c r="C2020">
        <f>INDEX(resultados!$A$2:$ZZ$2290, 2014, MATCH($B$3, resultados!$A$1:$ZZ$1, 0))</f>
        <v/>
      </c>
    </row>
    <row r="2021">
      <c r="A2021">
        <f>INDEX(resultados!$A$2:$ZZ$2290, 2015, MATCH($B$1, resultados!$A$1:$ZZ$1, 0))</f>
        <v/>
      </c>
      <c r="B2021">
        <f>INDEX(resultados!$A$2:$ZZ$2290, 2015, MATCH($B$2, resultados!$A$1:$ZZ$1, 0))</f>
        <v/>
      </c>
      <c r="C2021">
        <f>INDEX(resultados!$A$2:$ZZ$2290, 2015, MATCH($B$3, resultados!$A$1:$ZZ$1, 0))</f>
        <v/>
      </c>
    </row>
    <row r="2022">
      <c r="A2022">
        <f>INDEX(resultados!$A$2:$ZZ$2290, 2016, MATCH($B$1, resultados!$A$1:$ZZ$1, 0))</f>
        <v/>
      </c>
      <c r="B2022">
        <f>INDEX(resultados!$A$2:$ZZ$2290, 2016, MATCH($B$2, resultados!$A$1:$ZZ$1, 0))</f>
        <v/>
      </c>
      <c r="C2022">
        <f>INDEX(resultados!$A$2:$ZZ$2290, 2016, MATCH($B$3, resultados!$A$1:$ZZ$1, 0))</f>
        <v/>
      </c>
    </row>
    <row r="2023">
      <c r="A2023">
        <f>INDEX(resultados!$A$2:$ZZ$2290, 2017, MATCH($B$1, resultados!$A$1:$ZZ$1, 0))</f>
        <v/>
      </c>
      <c r="B2023">
        <f>INDEX(resultados!$A$2:$ZZ$2290, 2017, MATCH($B$2, resultados!$A$1:$ZZ$1, 0))</f>
        <v/>
      </c>
      <c r="C2023">
        <f>INDEX(resultados!$A$2:$ZZ$2290, 2017, MATCH($B$3, resultados!$A$1:$ZZ$1, 0))</f>
        <v/>
      </c>
    </row>
    <row r="2024">
      <c r="A2024">
        <f>INDEX(resultados!$A$2:$ZZ$2290, 2018, MATCH($B$1, resultados!$A$1:$ZZ$1, 0))</f>
        <v/>
      </c>
      <c r="B2024">
        <f>INDEX(resultados!$A$2:$ZZ$2290, 2018, MATCH($B$2, resultados!$A$1:$ZZ$1, 0))</f>
        <v/>
      </c>
      <c r="C2024">
        <f>INDEX(resultados!$A$2:$ZZ$2290, 2018, MATCH($B$3, resultados!$A$1:$ZZ$1, 0))</f>
        <v/>
      </c>
    </row>
    <row r="2025">
      <c r="A2025">
        <f>INDEX(resultados!$A$2:$ZZ$2290, 2019, MATCH($B$1, resultados!$A$1:$ZZ$1, 0))</f>
        <v/>
      </c>
      <c r="B2025">
        <f>INDEX(resultados!$A$2:$ZZ$2290, 2019, MATCH($B$2, resultados!$A$1:$ZZ$1, 0))</f>
        <v/>
      </c>
      <c r="C2025">
        <f>INDEX(resultados!$A$2:$ZZ$2290, 2019, MATCH($B$3, resultados!$A$1:$ZZ$1, 0))</f>
        <v/>
      </c>
    </row>
    <row r="2026">
      <c r="A2026">
        <f>INDEX(resultados!$A$2:$ZZ$2290, 2020, MATCH($B$1, resultados!$A$1:$ZZ$1, 0))</f>
        <v/>
      </c>
      <c r="B2026">
        <f>INDEX(resultados!$A$2:$ZZ$2290, 2020, MATCH($B$2, resultados!$A$1:$ZZ$1, 0))</f>
        <v/>
      </c>
      <c r="C2026">
        <f>INDEX(resultados!$A$2:$ZZ$2290, 2020, MATCH($B$3, resultados!$A$1:$ZZ$1, 0))</f>
        <v/>
      </c>
    </row>
    <row r="2027">
      <c r="A2027">
        <f>INDEX(resultados!$A$2:$ZZ$2290, 2021, MATCH($B$1, resultados!$A$1:$ZZ$1, 0))</f>
        <v/>
      </c>
      <c r="B2027">
        <f>INDEX(resultados!$A$2:$ZZ$2290, 2021, MATCH($B$2, resultados!$A$1:$ZZ$1, 0))</f>
        <v/>
      </c>
      <c r="C2027">
        <f>INDEX(resultados!$A$2:$ZZ$2290, 2021, MATCH($B$3, resultados!$A$1:$ZZ$1, 0))</f>
        <v/>
      </c>
    </row>
    <row r="2028">
      <c r="A2028">
        <f>INDEX(resultados!$A$2:$ZZ$2290, 2022, MATCH($B$1, resultados!$A$1:$ZZ$1, 0))</f>
        <v/>
      </c>
      <c r="B2028">
        <f>INDEX(resultados!$A$2:$ZZ$2290, 2022, MATCH($B$2, resultados!$A$1:$ZZ$1, 0))</f>
        <v/>
      </c>
      <c r="C2028">
        <f>INDEX(resultados!$A$2:$ZZ$2290, 2022, MATCH($B$3, resultados!$A$1:$ZZ$1, 0))</f>
        <v/>
      </c>
    </row>
    <row r="2029">
      <c r="A2029">
        <f>INDEX(resultados!$A$2:$ZZ$2290, 2023, MATCH($B$1, resultados!$A$1:$ZZ$1, 0))</f>
        <v/>
      </c>
      <c r="B2029">
        <f>INDEX(resultados!$A$2:$ZZ$2290, 2023, MATCH($B$2, resultados!$A$1:$ZZ$1, 0))</f>
        <v/>
      </c>
      <c r="C2029">
        <f>INDEX(resultados!$A$2:$ZZ$2290, 2023, MATCH($B$3, resultados!$A$1:$ZZ$1, 0))</f>
        <v/>
      </c>
    </row>
    <row r="2030">
      <c r="A2030">
        <f>INDEX(resultados!$A$2:$ZZ$2290, 2024, MATCH($B$1, resultados!$A$1:$ZZ$1, 0))</f>
        <v/>
      </c>
      <c r="B2030">
        <f>INDEX(resultados!$A$2:$ZZ$2290, 2024, MATCH($B$2, resultados!$A$1:$ZZ$1, 0))</f>
        <v/>
      </c>
      <c r="C2030">
        <f>INDEX(resultados!$A$2:$ZZ$2290, 2024, MATCH($B$3, resultados!$A$1:$ZZ$1, 0))</f>
        <v/>
      </c>
    </row>
    <row r="2031">
      <c r="A2031">
        <f>INDEX(resultados!$A$2:$ZZ$2290, 2025, MATCH($B$1, resultados!$A$1:$ZZ$1, 0))</f>
        <v/>
      </c>
      <c r="B2031">
        <f>INDEX(resultados!$A$2:$ZZ$2290, 2025, MATCH($B$2, resultados!$A$1:$ZZ$1, 0))</f>
        <v/>
      </c>
      <c r="C2031">
        <f>INDEX(resultados!$A$2:$ZZ$2290, 2025, MATCH($B$3, resultados!$A$1:$ZZ$1, 0))</f>
        <v/>
      </c>
    </row>
    <row r="2032">
      <c r="A2032">
        <f>INDEX(resultados!$A$2:$ZZ$2290, 2026, MATCH($B$1, resultados!$A$1:$ZZ$1, 0))</f>
        <v/>
      </c>
      <c r="B2032">
        <f>INDEX(resultados!$A$2:$ZZ$2290, 2026, MATCH($B$2, resultados!$A$1:$ZZ$1, 0))</f>
        <v/>
      </c>
      <c r="C2032">
        <f>INDEX(resultados!$A$2:$ZZ$2290, 2026, MATCH($B$3, resultados!$A$1:$ZZ$1, 0))</f>
        <v/>
      </c>
    </row>
    <row r="2033">
      <c r="A2033">
        <f>INDEX(resultados!$A$2:$ZZ$2290, 2027, MATCH($B$1, resultados!$A$1:$ZZ$1, 0))</f>
        <v/>
      </c>
      <c r="B2033">
        <f>INDEX(resultados!$A$2:$ZZ$2290, 2027, MATCH($B$2, resultados!$A$1:$ZZ$1, 0))</f>
        <v/>
      </c>
      <c r="C2033">
        <f>INDEX(resultados!$A$2:$ZZ$2290, 2027, MATCH($B$3, resultados!$A$1:$ZZ$1, 0))</f>
        <v/>
      </c>
    </row>
    <row r="2034">
      <c r="A2034">
        <f>INDEX(resultados!$A$2:$ZZ$2290, 2028, MATCH($B$1, resultados!$A$1:$ZZ$1, 0))</f>
        <v/>
      </c>
      <c r="B2034">
        <f>INDEX(resultados!$A$2:$ZZ$2290, 2028, MATCH($B$2, resultados!$A$1:$ZZ$1, 0))</f>
        <v/>
      </c>
      <c r="C2034">
        <f>INDEX(resultados!$A$2:$ZZ$2290, 2028, MATCH($B$3, resultados!$A$1:$ZZ$1, 0))</f>
        <v/>
      </c>
    </row>
    <row r="2035">
      <c r="A2035">
        <f>INDEX(resultados!$A$2:$ZZ$2290, 2029, MATCH($B$1, resultados!$A$1:$ZZ$1, 0))</f>
        <v/>
      </c>
      <c r="B2035">
        <f>INDEX(resultados!$A$2:$ZZ$2290, 2029, MATCH($B$2, resultados!$A$1:$ZZ$1, 0))</f>
        <v/>
      </c>
      <c r="C2035">
        <f>INDEX(resultados!$A$2:$ZZ$2290, 2029, MATCH($B$3, resultados!$A$1:$ZZ$1, 0))</f>
        <v/>
      </c>
    </row>
    <row r="2036">
      <c r="A2036">
        <f>INDEX(resultados!$A$2:$ZZ$2290, 2030, MATCH($B$1, resultados!$A$1:$ZZ$1, 0))</f>
        <v/>
      </c>
      <c r="B2036">
        <f>INDEX(resultados!$A$2:$ZZ$2290, 2030, MATCH($B$2, resultados!$A$1:$ZZ$1, 0))</f>
        <v/>
      </c>
      <c r="C2036">
        <f>INDEX(resultados!$A$2:$ZZ$2290, 2030, MATCH($B$3, resultados!$A$1:$ZZ$1, 0))</f>
        <v/>
      </c>
    </row>
    <row r="2037">
      <c r="A2037">
        <f>INDEX(resultados!$A$2:$ZZ$2290, 2031, MATCH($B$1, resultados!$A$1:$ZZ$1, 0))</f>
        <v/>
      </c>
      <c r="B2037">
        <f>INDEX(resultados!$A$2:$ZZ$2290, 2031, MATCH($B$2, resultados!$A$1:$ZZ$1, 0))</f>
        <v/>
      </c>
      <c r="C2037">
        <f>INDEX(resultados!$A$2:$ZZ$2290, 2031, MATCH($B$3, resultados!$A$1:$ZZ$1, 0))</f>
        <v/>
      </c>
    </row>
    <row r="2038">
      <c r="A2038">
        <f>INDEX(resultados!$A$2:$ZZ$2290, 2032, MATCH($B$1, resultados!$A$1:$ZZ$1, 0))</f>
        <v/>
      </c>
      <c r="B2038">
        <f>INDEX(resultados!$A$2:$ZZ$2290, 2032, MATCH($B$2, resultados!$A$1:$ZZ$1, 0))</f>
        <v/>
      </c>
      <c r="C2038">
        <f>INDEX(resultados!$A$2:$ZZ$2290, 2032, MATCH($B$3, resultados!$A$1:$ZZ$1, 0))</f>
        <v/>
      </c>
    </row>
    <row r="2039">
      <c r="A2039">
        <f>INDEX(resultados!$A$2:$ZZ$2290, 2033, MATCH($B$1, resultados!$A$1:$ZZ$1, 0))</f>
        <v/>
      </c>
      <c r="B2039">
        <f>INDEX(resultados!$A$2:$ZZ$2290, 2033, MATCH($B$2, resultados!$A$1:$ZZ$1, 0))</f>
        <v/>
      </c>
      <c r="C2039">
        <f>INDEX(resultados!$A$2:$ZZ$2290, 2033, MATCH($B$3, resultados!$A$1:$ZZ$1, 0))</f>
        <v/>
      </c>
    </row>
    <row r="2040">
      <c r="A2040">
        <f>INDEX(resultados!$A$2:$ZZ$2290, 2034, MATCH($B$1, resultados!$A$1:$ZZ$1, 0))</f>
        <v/>
      </c>
      <c r="B2040">
        <f>INDEX(resultados!$A$2:$ZZ$2290, 2034, MATCH($B$2, resultados!$A$1:$ZZ$1, 0))</f>
        <v/>
      </c>
      <c r="C2040">
        <f>INDEX(resultados!$A$2:$ZZ$2290, 2034, MATCH($B$3, resultados!$A$1:$ZZ$1, 0))</f>
        <v/>
      </c>
    </row>
    <row r="2041">
      <c r="A2041">
        <f>INDEX(resultados!$A$2:$ZZ$2290, 2035, MATCH($B$1, resultados!$A$1:$ZZ$1, 0))</f>
        <v/>
      </c>
      <c r="B2041">
        <f>INDEX(resultados!$A$2:$ZZ$2290, 2035, MATCH($B$2, resultados!$A$1:$ZZ$1, 0))</f>
        <v/>
      </c>
      <c r="C2041">
        <f>INDEX(resultados!$A$2:$ZZ$2290, 2035, MATCH($B$3, resultados!$A$1:$ZZ$1, 0))</f>
        <v/>
      </c>
    </row>
    <row r="2042">
      <c r="A2042">
        <f>INDEX(resultados!$A$2:$ZZ$2290, 2036, MATCH($B$1, resultados!$A$1:$ZZ$1, 0))</f>
        <v/>
      </c>
      <c r="B2042">
        <f>INDEX(resultados!$A$2:$ZZ$2290, 2036, MATCH($B$2, resultados!$A$1:$ZZ$1, 0))</f>
        <v/>
      </c>
      <c r="C2042">
        <f>INDEX(resultados!$A$2:$ZZ$2290, 2036, MATCH($B$3, resultados!$A$1:$ZZ$1, 0))</f>
        <v/>
      </c>
    </row>
    <row r="2043">
      <c r="A2043">
        <f>INDEX(resultados!$A$2:$ZZ$2290, 2037, MATCH($B$1, resultados!$A$1:$ZZ$1, 0))</f>
        <v/>
      </c>
      <c r="B2043">
        <f>INDEX(resultados!$A$2:$ZZ$2290, 2037, MATCH($B$2, resultados!$A$1:$ZZ$1, 0))</f>
        <v/>
      </c>
      <c r="C2043">
        <f>INDEX(resultados!$A$2:$ZZ$2290, 2037, MATCH($B$3, resultados!$A$1:$ZZ$1, 0))</f>
        <v/>
      </c>
    </row>
    <row r="2044">
      <c r="A2044">
        <f>INDEX(resultados!$A$2:$ZZ$2290, 2038, MATCH($B$1, resultados!$A$1:$ZZ$1, 0))</f>
        <v/>
      </c>
      <c r="B2044">
        <f>INDEX(resultados!$A$2:$ZZ$2290, 2038, MATCH($B$2, resultados!$A$1:$ZZ$1, 0))</f>
        <v/>
      </c>
      <c r="C2044">
        <f>INDEX(resultados!$A$2:$ZZ$2290, 2038, MATCH($B$3, resultados!$A$1:$ZZ$1, 0))</f>
        <v/>
      </c>
    </row>
    <row r="2045">
      <c r="A2045">
        <f>INDEX(resultados!$A$2:$ZZ$2290, 2039, MATCH($B$1, resultados!$A$1:$ZZ$1, 0))</f>
        <v/>
      </c>
      <c r="B2045">
        <f>INDEX(resultados!$A$2:$ZZ$2290, 2039, MATCH($B$2, resultados!$A$1:$ZZ$1, 0))</f>
        <v/>
      </c>
      <c r="C2045">
        <f>INDEX(resultados!$A$2:$ZZ$2290, 2039, MATCH($B$3, resultados!$A$1:$ZZ$1, 0))</f>
        <v/>
      </c>
    </row>
    <row r="2046">
      <c r="A2046">
        <f>INDEX(resultados!$A$2:$ZZ$2290, 2040, MATCH($B$1, resultados!$A$1:$ZZ$1, 0))</f>
        <v/>
      </c>
      <c r="B2046">
        <f>INDEX(resultados!$A$2:$ZZ$2290, 2040, MATCH($B$2, resultados!$A$1:$ZZ$1, 0))</f>
        <v/>
      </c>
      <c r="C2046">
        <f>INDEX(resultados!$A$2:$ZZ$2290, 2040, MATCH($B$3, resultados!$A$1:$ZZ$1, 0))</f>
        <v/>
      </c>
    </row>
    <row r="2047">
      <c r="A2047">
        <f>INDEX(resultados!$A$2:$ZZ$2290, 2041, MATCH($B$1, resultados!$A$1:$ZZ$1, 0))</f>
        <v/>
      </c>
      <c r="B2047">
        <f>INDEX(resultados!$A$2:$ZZ$2290, 2041, MATCH($B$2, resultados!$A$1:$ZZ$1, 0))</f>
        <v/>
      </c>
      <c r="C2047">
        <f>INDEX(resultados!$A$2:$ZZ$2290, 2041, MATCH($B$3, resultados!$A$1:$ZZ$1, 0))</f>
        <v/>
      </c>
    </row>
    <row r="2048">
      <c r="A2048">
        <f>INDEX(resultados!$A$2:$ZZ$2290, 2042, MATCH($B$1, resultados!$A$1:$ZZ$1, 0))</f>
        <v/>
      </c>
      <c r="B2048">
        <f>INDEX(resultados!$A$2:$ZZ$2290, 2042, MATCH($B$2, resultados!$A$1:$ZZ$1, 0))</f>
        <v/>
      </c>
      <c r="C2048">
        <f>INDEX(resultados!$A$2:$ZZ$2290, 2042, MATCH($B$3, resultados!$A$1:$ZZ$1, 0))</f>
        <v/>
      </c>
    </row>
    <row r="2049">
      <c r="A2049">
        <f>INDEX(resultados!$A$2:$ZZ$2290, 2043, MATCH($B$1, resultados!$A$1:$ZZ$1, 0))</f>
        <v/>
      </c>
      <c r="B2049">
        <f>INDEX(resultados!$A$2:$ZZ$2290, 2043, MATCH($B$2, resultados!$A$1:$ZZ$1, 0))</f>
        <v/>
      </c>
      <c r="C2049">
        <f>INDEX(resultados!$A$2:$ZZ$2290, 2043, MATCH($B$3, resultados!$A$1:$ZZ$1, 0))</f>
        <v/>
      </c>
    </row>
    <row r="2050">
      <c r="A2050">
        <f>INDEX(resultados!$A$2:$ZZ$2290, 2044, MATCH($B$1, resultados!$A$1:$ZZ$1, 0))</f>
        <v/>
      </c>
      <c r="B2050">
        <f>INDEX(resultados!$A$2:$ZZ$2290, 2044, MATCH($B$2, resultados!$A$1:$ZZ$1, 0))</f>
        <v/>
      </c>
      <c r="C2050">
        <f>INDEX(resultados!$A$2:$ZZ$2290, 2044, MATCH($B$3, resultados!$A$1:$ZZ$1, 0))</f>
        <v/>
      </c>
    </row>
    <row r="2051">
      <c r="A2051">
        <f>INDEX(resultados!$A$2:$ZZ$2290, 2045, MATCH($B$1, resultados!$A$1:$ZZ$1, 0))</f>
        <v/>
      </c>
      <c r="B2051">
        <f>INDEX(resultados!$A$2:$ZZ$2290, 2045, MATCH($B$2, resultados!$A$1:$ZZ$1, 0))</f>
        <v/>
      </c>
      <c r="C2051">
        <f>INDEX(resultados!$A$2:$ZZ$2290, 2045, MATCH($B$3, resultados!$A$1:$ZZ$1, 0))</f>
        <v/>
      </c>
    </row>
    <row r="2052">
      <c r="A2052">
        <f>INDEX(resultados!$A$2:$ZZ$2290, 2046, MATCH($B$1, resultados!$A$1:$ZZ$1, 0))</f>
        <v/>
      </c>
      <c r="B2052">
        <f>INDEX(resultados!$A$2:$ZZ$2290, 2046, MATCH($B$2, resultados!$A$1:$ZZ$1, 0))</f>
        <v/>
      </c>
      <c r="C2052">
        <f>INDEX(resultados!$A$2:$ZZ$2290, 2046, MATCH($B$3, resultados!$A$1:$ZZ$1, 0))</f>
        <v/>
      </c>
    </row>
    <row r="2053">
      <c r="A2053">
        <f>INDEX(resultados!$A$2:$ZZ$2290, 2047, MATCH($B$1, resultados!$A$1:$ZZ$1, 0))</f>
        <v/>
      </c>
      <c r="B2053">
        <f>INDEX(resultados!$A$2:$ZZ$2290, 2047, MATCH($B$2, resultados!$A$1:$ZZ$1, 0))</f>
        <v/>
      </c>
      <c r="C2053">
        <f>INDEX(resultados!$A$2:$ZZ$2290, 2047, MATCH($B$3, resultados!$A$1:$ZZ$1, 0))</f>
        <v/>
      </c>
    </row>
    <row r="2054">
      <c r="A2054">
        <f>INDEX(resultados!$A$2:$ZZ$2290, 2048, MATCH($B$1, resultados!$A$1:$ZZ$1, 0))</f>
        <v/>
      </c>
      <c r="B2054">
        <f>INDEX(resultados!$A$2:$ZZ$2290, 2048, MATCH($B$2, resultados!$A$1:$ZZ$1, 0))</f>
        <v/>
      </c>
      <c r="C2054">
        <f>INDEX(resultados!$A$2:$ZZ$2290, 2048, MATCH($B$3, resultados!$A$1:$ZZ$1, 0))</f>
        <v/>
      </c>
    </row>
    <row r="2055">
      <c r="A2055">
        <f>INDEX(resultados!$A$2:$ZZ$2290, 2049, MATCH($B$1, resultados!$A$1:$ZZ$1, 0))</f>
        <v/>
      </c>
      <c r="B2055">
        <f>INDEX(resultados!$A$2:$ZZ$2290, 2049, MATCH($B$2, resultados!$A$1:$ZZ$1, 0))</f>
        <v/>
      </c>
      <c r="C2055">
        <f>INDEX(resultados!$A$2:$ZZ$2290, 2049, MATCH($B$3, resultados!$A$1:$ZZ$1, 0))</f>
        <v/>
      </c>
    </row>
    <row r="2056">
      <c r="A2056">
        <f>INDEX(resultados!$A$2:$ZZ$2290, 2050, MATCH($B$1, resultados!$A$1:$ZZ$1, 0))</f>
        <v/>
      </c>
      <c r="B2056">
        <f>INDEX(resultados!$A$2:$ZZ$2290, 2050, MATCH($B$2, resultados!$A$1:$ZZ$1, 0))</f>
        <v/>
      </c>
      <c r="C2056">
        <f>INDEX(resultados!$A$2:$ZZ$2290, 2050, MATCH($B$3, resultados!$A$1:$ZZ$1, 0))</f>
        <v/>
      </c>
    </row>
    <row r="2057">
      <c r="A2057">
        <f>INDEX(resultados!$A$2:$ZZ$2290, 2051, MATCH($B$1, resultados!$A$1:$ZZ$1, 0))</f>
        <v/>
      </c>
      <c r="B2057">
        <f>INDEX(resultados!$A$2:$ZZ$2290, 2051, MATCH($B$2, resultados!$A$1:$ZZ$1, 0))</f>
        <v/>
      </c>
      <c r="C2057">
        <f>INDEX(resultados!$A$2:$ZZ$2290, 2051, MATCH($B$3, resultados!$A$1:$ZZ$1, 0))</f>
        <v/>
      </c>
    </row>
    <row r="2058">
      <c r="A2058">
        <f>INDEX(resultados!$A$2:$ZZ$2290, 2052, MATCH($B$1, resultados!$A$1:$ZZ$1, 0))</f>
        <v/>
      </c>
      <c r="B2058">
        <f>INDEX(resultados!$A$2:$ZZ$2290, 2052, MATCH($B$2, resultados!$A$1:$ZZ$1, 0))</f>
        <v/>
      </c>
      <c r="C2058">
        <f>INDEX(resultados!$A$2:$ZZ$2290, 2052, MATCH($B$3, resultados!$A$1:$ZZ$1, 0))</f>
        <v/>
      </c>
    </row>
    <row r="2059">
      <c r="A2059">
        <f>INDEX(resultados!$A$2:$ZZ$2290, 2053, MATCH($B$1, resultados!$A$1:$ZZ$1, 0))</f>
        <v/>
      </c>
      <c r="B2059">
        <f>INDEX(resultados!$A$2:$ZZ$2290, 2053, MATCH($B$2, resultados!$A$1:$ZZ$1, 0))</f>
        <v/>
      </c>
      <c r="C2059">
        <f>INDEX(resultados!$A$2:$ZZ$2290, 2053, MATCH($B$3, resultados!$A$1:$ZZ$1, 0))</f>
        <v/>
      </c>
    </row>
    <row r="2060">
      <c r="A2060">
        <f>INDEX(resultados!$A$2:$ZZ$2290, 2054, MATCH($B$1, resultados!$A$1:$ZZ$1, 0))</f>
        <v/>
      </c>
      <c r="B2060">
        <f>INDEX(resultados!$A$2:$ZZ$2290, 2054, MATCH($B$2, resultados!$A$1:$ZZ$1, 0))</f>
        <v/>
      </c>
      <c r="C2060">
        <f>INDEX(resultados!$A$2:$ZZ$2290, 2054, MATCH($B$3, resultados!$A$1:$ZZ$1, 0))</f>
        <v/>
      </c>
    </row>
    <row r="2061">
      <c r="A2061">
        <f>INDEX(resultados!$A$2:$ZZ$2290, 2055, MATCH($B$1, resultados!$A$1:$ZZ$1, 0))</f>
        <v/>
      </c>
      <c r="B2061">
        <f>INDEX(resultados!$A$2:$ZZ$2290, 2055, MATCH($B$2, resultados!$A$1:$ZZ$1, 0))</f>
        <v/>
      </c>
      <c r="C2061">
        <f>INDEX(resultados!$A$2:$ZZ$2290, 2055, MATCH($B$3, resultados!$A$1:$ZZ$1, 0))</f>
        <v/>
      </c>
    </row>
    <row r="2062">
      <c r="A2062">
        <f>INDEX(resultados!$A$2:$ZZ$2290, 2056, MATCH($B$1, resultados!$A$1:$ZZ$1, 0))</f>
        <v/>
      </c>
      <c r="B2062">
        <f>INDEX(resultados!$A$2:$ZZ$2290, 2056, MATCH($B$2, resultados!$A$1:$ZZ$1, 0))</f>
        <v/>
      </c>
      <c r="C2062">
        <f>INDEX(resultados!$A$2:$ZZ$2290, 2056, MATCH($B$3, resultados!$A$1:$ZZ$1, 0))</f>
        <v/>
      </c>
    </row>
    <row r="2063">
      <c r="A2063">
        <f>INDEX(resultados!$A$2:$ZZ$2290, 2057, MATCH($B$1, resultados!$A$1:$ZZ$1, 0))</f>
        <v/>
      </c>
      <c r="B2063">
        <f>INDEX(resultados!$A$2:$ZZ$2290, 2057, MATCH($B$2, resultados!$A$1:$ZZ$1, 0))</f>
        <v/>
      </c>
      <c r="C2063">
        <f>INDEX(resultados!$A$2:$ZZ$2290, 2057, MATCH($B$3, resultados!$A$1:$ZZ$1, 0))</f>
        <v/>
      </c>
    </row>
    <row r="2064">
      <c r="A2064">
        <f>INDEX(resultados!$A$2:$ZZ$2290, 2058, MATCH($B$1, resultados!$A$1:$ZZ$1, 0))</f>
        <v/>
      </c>
      <c r="B2064">
        <f>INDEX(resultados!$A$2:$ZZ$2290, 2058, MATCH($B$2, resultados!$A$1:$ZZ$1, 0))</f>
        <v/>
      </c>
      <c r="C2064">
        <f>INDEX(resultados!$A$2:$ZZ$2290, 2058, MATCH($B$3, resultados!$A$1:$ZZ$1, 0))</f>
        <v/>
      </c>
    </row>
    <row r="2065">
      <c r="A2065">
        <f>INDEX(resultados!$A$2:$ZZ$2290, 2059, MATCH($B$1, resultados!$A$1:$ZZ$1, 0))</f>
        <v/>
      </c>
      <c r="B2065">
        <f>INDEX(resultados!$A$2:$ZZ$2290, 2059, MATCH($B$2, resultados!$A$1:$ZZ$1, 0))</f>
        <v/>
      </c>
      <c r="C2065">
        <f>INDEX(resultados!$A$2:$ZZ$2290, 2059, MATCH($B$3, resultados!$A$1:$ZZ$1, 0))</f>
        <v/>
      </c>
    </row>
    <row r="2066">
      <c r="A2066">
        <f>INDEX(resultados!$A$2:$ZZ$2290, 2060, MATCH($B$1, resultados!$A$1:$ZZ$1, 0))</f>
        <v/>
      </c>
      <c r="B2066">
        <f>INDEX(resultados!$A$2:$ZZ$2290, 2060, MATCH($B$2, resultados!$A$1:$ZZ$1, 0))</f>
        <v/>
      </c>
      <c r="C2066">
        <f>INDEX(resultados!$A$2:$ZZ$2290, 2060, MATCH($B$3, resultados!$A$1:$ZZ$1, 0))</f>
        <v/>
      </c>
    </row>
    <row r="2067">
      <c r="A2067">
        <f>INDEX(resultados!$A$2:$ZZ$2290, 2061, MATCH($B$1, resultados!$A$1:$ZZ$1, 0))</f>
        <v/>
      </c>
      <c r="B2067">
        <f>INDEX(resultados!$A$2:$ZZ$2290, 2061, MATCH($B$2, resultados!$A$1:$ZZ$1, 0))</f>
        <v/>
      </c>
      <c r="C2067">
        <f>INDEX(resultados!$A$2:$ZZ$2290, 2061, MATCH($B$3, resultados!$A$1:$ZZ$1, 0))</f>
        <v/>
      </c>
    </row>
    <row r="2068">
      <c r="A2068">
        <f>INDEX(resultados!$A$2:$ZZ$2290, 2062, MATCH($B$1, resultados!$A$1:$ZZ$1, 0))</f>
        <v/>
      </c>
      <c r="B2068">
        <f>INDEX(resultados!$A$2:$ZZ$2290, 2062, MATCH($B$2, resultados!$A$1:$ZZ$1, 0))</f>
        <v/>
      </c>
      <c r="C2068">
        <f>INDEX(resultados!$A$2:$ZZ$2290, 2062, MATCH($B$3, resultados!$A$1:$ZZ$1, 0))</f>
        <v/>
      </c>
    </row>
    <row r="2069">
      <c r="A2069">
        <f>INDEX(resultados!$A$2:$ZZ$2290, 2063, MATCH($B$1, resultados!$A$1:$ZZ$1, 0))</f>
        <v/>
      </c>
      <c r="B2069">
        <f>INDEX(resultados!$A$2:$ZZ$2290, 2063, MATCH($B$2, resultados!$A$1:$ZZ$1, 0))</f>
        <v/>
      </c>
      <c r="C2069">
        <f>INDEX(resultados!$A$2:$ZZ$2290, 2063, MATCH($B$3, resultados!$A$1:$ZZ$1, 0))</f>
        <v/>
      </c>
    </row>
    <row r="2070">
      <c r="A2070">
        <f>INDEX(resultados!$A$2:$ZZ$2290, 2064, MATCH($B$1, resultados!$A$1:$ZZ$1, 0))</f>
        <v/>
      </c>
      <c r="B2070">
        <f>INDEX(resultados!$A$2:$ZZ$2290, 2064, MATCH($B$2, resultados!$A$1:$ZZ$1, 0))</f>
        <v/>
      </c>
      <c r="C2070">
        <f>INDEX(resultados!$A$2:$ZZ$2290, 2064, MATCH($B$3, resultados!$A$1:$ZZ$1, 0))</f>
        <v/>
      </c>
    </row>
    <row r="2071">
      <c r="A2071">
        <f>INDEX(resultados!$A$2:$ZZ$2290, 2065, MATCH($B$1, resultados!$A$1:$ZZ$1, 0))</f>
        <v/>
      </c>
      <c r="B2071">
        <f>INDEX(resultados!$A$2:$ZZ$2290, 2065, MATCH($B$2, resultados!$A$1:$ZZ$1, 0))</f>
        <v/>
      </c>
      <c r="C2071">
        <f>INDEX(resultados!$A$2:$ZZ$2290, 2065, MATCH($B$3, resultados!$A$1:$ZZ$1, 0))</f>
        <v/>
      </c>
    </row>
    <row r="2072">
      <c r="A2072">
        <f>INDEX(resultados!$A$2:$ZZ$2290, 2066, MATCH($B$1, resultados!$A$1:$ZZ$1, 0))</f>
        <v/>
      </c>
      <c r="B2072">
        <f>INDEX(resultados!$A$2:$ZZ$2290, 2066, MATCH($B$2, resultados!$A$1:$ZZ$1, 0))</f>
        <v/>
      </c>
      <c r="C2072">
        <f>INDEX(resultados!$A$2:$ZZ$2290, 2066, MATCH($B$3, resultados!$A$1:$ZZ$1, 0))</f>
        <v/>
      </c>
    </row>
    <row r="2073">
      <c r="A2073">
        <f>INDEX(resultados!$A$2:$ZZ$2290, 2067, MATCH($B$1, resultados!$A$1:$ZZ$1, 0))</f>
        <v/>
      </c>
      <c r="B2073">
        <f>INDEX(resultados!$A$2:$ZZ$2290, 2067, MATCH($B$2, resultados!$A$1:$ZZ$1, 0))</f>
        <v/>
      </c>
      <c r="C2073">
        <f>INDEX(resultados!$A$2:$ZZ$2290, 2067, MATCH($B$3, resultados!$A$1:$ZZ$1, 0))</f>
        <v/>
      </c>
    </row>
    <row r="2074">
      <c r="A2074">
        <f>INDEX(resultados!$A$2:$ZZ$2290, 2068, MATCH($B$1, resultados!$A$1:$ZZ$1, 0))</f>
        <v/>
      </c>
      <c r="B2074">
        <f>INDEX(resultados!$A$2:$ZZ$2290, 2068, MATCH($B$2, resultados!$A$1:$ZZ$1, 0))</f>
        <v/>
      </c>
      <c r="C2074">
        <f>INDEX(resultados!$A$2:$ZZ$2290, 2068, MATCH($B$3, resultados!$A$1:$ZZ$1, 0))</f>
        <v/>
      </c>
    </row>
    <row r="2075">
      <c r="A2075">
        <f>INDEX(resultados!$A$2:$ZZ$2290, 2069, MATCH($B$1, resultados!$A$1:$ZZ$1, 0))</f>
        <v/>
      </c>
      <c r="B2075">
        <f>INDEX(resultados!$A$2:$ZZ$2290, 2069, MATCH($B$2, resultados!$A$1:$ZZ$1, 0))</f>
        <v/>
      </c>
      <c r="C2075">
        <f>INDEX(resultados!$A$2:$ZZ$2290, 2069, MATCH($B$3, resultados!$A$1:$ZZ$1, 0))</f>
        <v/>
      </c>
    </row>
    <row r="2076">
      <c r="A2076">
        <f>INDEX(resultados!$A$2:$ZZ$2290, 2070, MATCH($B$1, resultados!$A$1:$ZZ$1, 0))</f>
        <v/>
      </c>
      <c r="B2076">
        <f>INDEX(resultados!$A$2:$ZZ$2290, 2070, MATCH($B$2, resultados!$A$1:$ZZ$1, 0))</f>
        <v/>
      </c>
      <c r="C2076">
        <f>INDEX(resultados!$A$2:$ZZ$2290, 2070, MATCH($B$3, resultados!$A$1:$ZZ$1, 0))</f>
        <v/>
      </c>
    </row>
    <row r="2077">
      <c r="A2077">
        <f>INDEX(resultados!$A$2:$ZZ$2290, 2071, MATCH($B$1, resultados!$A$1:$ZZ$1, 0))</f>
        <v/>
      </c>
      <c r="B2077">
        <f>INDEX(resultados!$A$2:$ZZ$2290, 2071, MATCH($B$2, resultados!$A$1:$ZZ$1, 0))</f>
        <v/>
      </c>
      <c r="C2077">
        <f>INDEX(resultados!$A$2:$ZZ$2290, 2071, MATCH($B$3, resultados!$A$1:$ZZ$1, 0))</f>
        <v/>
      </c>
    </row>
    <row r="2078">
      <c r="A2078">
        <f>INDEX(resultados!$A$2:$ZZ$2290, 2072, MATCH($B$1, resultados!$A$1:$ZZ$1, 0))</f>
        <v/>
      </c>
      <c r="B2078">
        <f>INDEX(resultados!$A$2:$ZZ$2290, 2072, MATCH($B$2, resultados!$A$1:$ZZ$1, 0))</f>
        <v/>
      </c>
      <c r="C2078">
        <f>INDEX(resultados!$A$2:$ZZ$2290, 2072, MATCH($B$3, resultados!$A$1:$ZZ$1, 0))</f>
        <v/>
      </c>
    </row>
    <row r="2079">
      <c r="A2079">
        <f>INDEX(resultados!$A$2:$ZZ$2290, 2073, MATCH($B$1, resultados!$A$1:$ZZ$1, 0))</f>
        <v/>
      </c>
      <c r="B2079">
        <f>INDEX(resultados!$A$2:$ZZ$2290, 2073, MATCH($B$2, resultados!$A$1:$ZZ$1, 0))</f>
        <v/>
      </c>
      <c r="C2079">
        <f>INDEX(resultados!$A$2:$ZZ$2290, 2073, MATCH($B$3, resultados!$A$1:$ZZ$1, 0))</f>
        <v/>
      </c>
    </row>
    <row r="2080">
      <c r="A2080">
        <f>INDEX(resultados!$A$2:$ZZ$2290, 2074, MATCH($B$1, resultados!$A$1:$ZZ$1, 0))</f>
        <v/>
      </c>
      <c r="B2080">
        <f>INDEX(resultados!$A$2:$ZZ$2290, 2074, MATCH($B$2, resultados!$A$1:$ZZ$1, 0))</f>
        <v/>
      </c>
      <c r="C2080">
        <f>INDEX(resultados!$A$2:$ZZ$2290, 2074, MATCH($B$3, resultados!$A$1:$ZZ$1, 0))</f>
        <v/>
      </c>
    </row>
    <row r="2081">
      <c r="A2081">
        <f>INDEX(resultados!$A$2:$ZZ$2290, 2075, MATCH($B$1, resultados!$A$1:$ZZ$1, 0))</f>
        <v/>
      </c>
      <c r="B2081">
        <f>INDEX(resultados!$A$2:$ZZ$2290, 2075, MATCH($B$2, resultados!$A$1:$ZZ$1, 0))</f>
        <v/>
      </c>
      <c r="C2081">
        <f>INDEX(resultados!$A$2:$ZZ$2290, 2075, MATCH($B$3, resultados!$A$1:$ZZ$1, 0))</f>
        <v/>
      </c>
    </row>
    <row r="2082">
      <c r="A2082">
        <f>INDEX(resultados!$A$2:$ZZ$2290, 2076, MATCH($B$1, resultados!$A$1:$ZZ$1, 0))</f>
        <v/>
      </c>
      <c r="B2082">
        <f>INDEX(resultados!$A$2:$ZZ$2290, 2076, MATCH($B$2, resultados!$A$1:$ZZ$1, 0))</f>
        <v/>
      </c>
      <c r="C2082">
        <f>INDEX(resultados!$A$2:$ZZ$2290, 2076, MATCH($B$3, resultados!$A$1:$ZZ$1, 0))</f>
        <v/>
      </c>
    </row>
    <row r="2083">
      <c r="A2083">
        <f>INDEX(resultados!$A$2:$ZZ$2290, 2077, MATCH($B$1, resultados!$A$1:$ZZ$1, 0))</f>
        <v/>
      </c>
      <c r="B2083">
        <f>INDEX(resultados!$A$2:$ZZ$2290, 2077, MATCH($B$2, resultados!$A$1:$ZZ$1, 0))</f>
        <v/>
      </c>
      <c r="C2083">
        <f>INDEX(resultados!$A$2:$ZZ$2290, 2077, MATCH($B$3, resultados!$A$1:$ZZ$1, 0))</f>
        <v/>
      </c>
    </row>
    <row r="2084">
      <c r="A2084">
        <f>INDEX(resultados!$A$2:$ZZ$2290, 2078, MATCH($B$1, resultados!$A$1:$ZZ$1, 0))</f>
        <v/>
      </c>
      <c r="B2084">
        <f>INDEX(resultados!$A$2:$ZZ$2290, 2078, MATCH($B$2, resultados!$A$1:$ZZ$1, 0))</f>
        <v/>
      </c>
      <c r="C2084">
        <f>INDEX(resultados!$A$2:$ZZ$2290, 2078, MATCH($B$3, resultados!$A$1:$ZZ$1, 0))</f>
        <v/>
      </c>
    </row>
    <row r="2085">
      <c r="A2085">
        <f>INDEX(resultados!$A$2:$ZZ$2290, 2079, MATCH($B$1, resultados!$A$1:$ZZ$1, 0))</f>
        <v/>
      </c>
      <c r="B2085">
        <f>INDEX(resultados!$A$2:$ZZ$2290, 2079, MATCH($B$2, resultados!$A$1:$ZZ$1, 0))</f>
        <v/>
      </c>
      <c r="C2085">
        <f>INDEX(resultados!$A$2:$ZZ$2290, 2079, MATCH($B$3, resultados!$A$1:$ZZ$1, 0))</f>
        <v/>
      </c>
    </row>
    <row r="2086">
      <c r="A2086">
        <f>INDEX(resultados!$A$2:$ZZ$2290, 2080, MATCH($B$1, resultados!$A$1:$ZZ$1, 0))</f>
        <v/>
      </c>
      <c r="B2086">
        <f>INDEX(resultados!$A$2:$ZZ$2290, 2080, MATCH($B$2, resultados!$A$1:$ZZ$1, 0))</f>
        <v/>
      </c>
      <c r="C2086">
        <f>INDEX(resultados!$A$2:$ZZ$2290, 2080, MATCH($B$3, resultados!$A$1:$ZZ$1, 0))</f>
        <v/>
      </c>
    </row>
    <row r="2087">
      <c r="A2087">
        <f>INDEX(resultados!$A$2:$ZZ$2290, 2081, MATCH($B$1, resultados!$A$1:$ZZ$1, 0))</f>
        <v/>
      </c>
      <c r="B2087">
        <f>INDEX(resultados!$A$2:$ZZ$2290, 2081, MATCH($B$2, resultados!$A$1:$ZZ$1, 0))</f>
        <v/>
      </c>
      <c r="C2087">
        <f>INDEX(resultados!$A$2:$ZZ$2290, 2081, MATCH($B$3, resultados!$A$1:$ZZ$1, 0))</f>
        <v/>
      </c>
    </row>
    <row r="2088">
      <c r="A2088">
        <f>INDEX(resultados!$A$2:$ZZ$2290, 2082, MATCH($B$1, resultados!$A$1:$ZZ$1, 0))</f>
        <v/>
      </c>
      <c r="B2088">
        <f>INDEX(resultados!$A$2:$ZZ$2290, 2082, MATCH($B$2, resultados!$A$1:$ZZ$1, 0))</f>
        <v/>
      </c>
      <c r="C2088">
        <f>INDEX(resultados!$A$2:$ZZ$2290, 2082, MATCH($B$3, resultados!$A$1:$ZZ$1, 0))</f>
        <v/>
      </c>
    </row>
    <row r="2089">
      <c r="A2089">
        <f>INDEX(resultados!$A$2:$ZZ$2290, 2083, MATCH($B$1, resultados!$A$1:$ZZ$1, 0))</f>
        <v/>
      </c>
      <c r="B2089">
        <f>INDEX(resultados!$A$2:$ZZ$2290, 2083, MATCH($B$2, resultados!$A$1:$ZZ$1, 0))</f>
        <v/>
      </c>
      <c r="C2089">
        <f>INDEX(resultados!$A$2:$ZZ$2290, 2083, MATCH($B$3, resultados!$A$1:$ZZ$1, 0))</f>
        <v/>
      </c>
    </row>
    <row r="2090">
      <c r="A2090">
        <f>INDEX(resultados!$A$2:$ZZ$2290, 2084, MATCH($B$1, resultados!$A$1:$ZZ$1, 0))</f>
        <v/>
      </c>
      <c r="B2090">
        <f>INDEX(resultados!$A$2:$ZZ$2290, 2084, MATCH($B$2, resultados!$A$1:$ZZ$1, 0))</f>
        <v/>
      </c>
      <c r="C2090">
        <f>INDEX(resultados!$A$2:$ZZ$2290, 2084, MATCH($B$3, resultados!$A$1:$ZZ$1, 0))</f>
        <v/>
      </c>
    </row>
    <row r="2091">
      <c r="A2091">
        <f>INDEX(resultados!$A$2:$ZZ$2290, 2085, MATCH($B$1, resultados!$A$1:$ZZ$1, 0))</f>
        <v/>
      </c>
      <c r="B2091">
        <f>INDEX(resultados!$A$2:$ZZ$2290, 2085, MATCH($B$2, resultados!$A$1:$ZZ$1, 0))</f>
        <v/>
      </c>
      <c r="C2091">
        <f>INDEX(resultados!$A$2:$ZZ$2290, 2085, MATCH($B$3, resultados!$A$1:$ZZ$1, 0))</f>
        <v/>
      </c>
    </row>
    <row r="2092">
      <c r="A2092">
        <f>INDEX(resultados!$A$2:$ZZ$2290, 2086, MATCH($B$1, resultados!$A$1:$ZZ$1, 0))</f>
        <v/>
      </c>
      <c r="B2092">
        <f>INDEX(resultados!$A$2:$ZZ$2290, 2086, MATCH($B$2, resultados!$A$1:$ZZ$1, 0))</f>
        <v/>
      </c>
      <c r="C2092">
        <f>INDEX(resultados!$A$2:$ZZ$2290, 2086, MATCH($B$3, resultados!$A$1:$ZZ$1, 0))</f>
        <v/>
      </c>
    </row>
    <row r="2093">
      <c r="A2093">
        <f>INDEX(resultados!$A$2:$ZZ$2290, 2087, MATCH($B$1, resultados!$A$1:$ZZ$1, 0))</f>
        <v/>
      </c>
      <c r="B2093">
        <f>INDEX(resultados!$A$2:$ZZ$2290, 2087, MATCH($B$2, resultados!$A$1:$ZZ$1, 0))</f>
        <v/>
      </c>
      <c r="C2093">
        <f>INDEX(resultados!$A$2:$ZZ$2290, 2087, MATCH($B$3, resultados!$A$1:$ZZ$1, 0))</f>
        <v/>
      </c>
    </row>
    <row r="2094">
      <c r="A2094">
        <f>INDEX(resultados!$A$2:$ZZ$2290, 2088, MATCH($B$1, resultados!$A$1:$ZZ$1, 0))</f>
        <v/>
      </c>
      <c r="B2094">
        <f>INDEX(resultados!$A$2:$ZZ$2290, 2088, MATCH($B$2, resultados!$A$1:$ZZ$1, 0))</f>
        <v/>
      </c>
      <c r="C2094">
        <f>INDEX(resultados!$A$2:$ZZ$2290, 2088, MATCH($B$3, resultados!$A$1:$ZZ$1, 0))</f>
        <v/>
      </c>
    </row>
    <row r="2095">
      <c r="A2095">
        <f>INDEX(resultados!$A$2:$ZZ$2290, 2089, MATCH($B$1, resultados!$A$1:$ZZ$1, 0))</f>
        <v/>
      </c>
      <c r="B2095">
        <f>INDEX(resultados!$A$2:$ZZ$2290, 2089, MATCH($B$2, resultados!$A$1:$ZZ$1, 0))</f>
        <v/>
      </c>
      <c r="C2095">
        <f>INDEX(resultados!$A$2:$ZZ$2290, 2089, MATCH($B$3, resultados!$A$1:$ZZ$1, 0))</f>
        <v/>
      </c>
    </row>
    <row r="2096">
      <c r="A2096">
        <f>INDEX(resultados!$A$2:$ZZ$2290, 2090, MATCH($B$1, resultados!$A$1:$ZZ$1, 0))</f>
        <v/>
      </c>
      <c r="B2096">
        <f>INDEX(resultados!$A$2:$ZZ$2290, 2090, MATCH($B$2, resultados!$A$1:$ZZ$1, 0))</f>
        <v/>
      </c>
      <c r="C2096">
        <f>INDEX(resultados!$A$2:$ZZ$2290, 2090, MATCH($B$3, resultados!$A$1:$ZZ$1, 0))</f>
        <v/>
      </c>
    </row>
    <row r="2097">
      <c r="A2097">
        <f>INDEX(resultados!$A$2:$ZZ$2290, 2091, MATCH($B$1, resultados!$A$1:$ZZ$1, 0))</f>
        <v/>
      </c>
      <c r="B2097">
        <f>INDEX(resultados!$A$2:$ZZ$2290, 2091, MATCH($B$2, resultados!$A$1:$ZZ$1, 0))</f>
        <v/>
      </c>
      <c r="C2097">
        <f>INDEX(resultados!$A$2:$ZZ$2290, 2091, MATCH($B$3, resultados!$A$1:$ZZ$1, 0))</f>
        <v/>
      </c>
    </row>
    <row r="2098">
      <c r="A2098">
        <f>INDEX(resultados!$A$2:$ZZ$2290, 2092, MATCH($B$1, resultados!$A$1:$ZZ$1, 0))</f>
        <v/>
      </c>
      <c r="B2098">
        <f>INDEX(resultados!$A$2:$ZZ$2290, 2092, MATCH($B$2, resultados!$A$1:$ZZ$1, 0))</f>
        <v/>
      </c>
      <c r="C2098">
        <f>INDEX(resultados!$A$2:$ZZ$2290, 2092, MATCH($B$3, resultados!$A$1:$ZZ$1, 0))</f>
        <v/>
      </c>
    </row>
    <row r="2099">
      <c r="A2099">
        <f>INDEX(resultados!$A$2:$ZZ$2290, 2093, MATCH($B$1, resultados!$A$1:$ZZ$1, 0))</f>
        <v/>
      </c>
      <c r="B2099">
        <f>INDEX(resultados!$A$2:$ZZ$2290, 2093, MATCH($B$2, resultados!$A$1:$ZZ$1, 0))</f>
        <v/>
      </c>
      <c r="C2099">
        <f>INDEX(resultados!$A$2:$ZZ$2290, 2093, MATCH($B$3, resultados!$A$1:$ZZ$1, 0))</f>
        <v/>
      </c>
    </row>
    <row r="2100">
      <c r="A2100">
        <f>INDEX(resultados!$A$2:$ZZ$2290, 2094, MATCH($B$1, resultados!$A$1:$ZZ$1, 0))</f>
        <v/>
      </c>
      <c r="B2100">
        <f>INDEX(resultados!$A$2:$ZZ$2290, 2094, MATCH($B$2, resultados!$A$1:$ZZ$1, 0))</f>
        <v/>
      </c>
      <c r="C2100">
        <f>INDEX(resultados!$A$2:$ZZ$2290, 2094, MATCH($B$3, resultados!$A$1:$ZZ$1, 0))</f>
        <v/>
      </c>
    </row>
    <row r="2101">
      <c r="A2101">
        <f>INDEX(resultados!$A$2:$ZZ$2290, 2095, MATCH($B$1, resultados!$A$1:$ZZ$1, 0))</f>
        <v/>
      </c>
      <c r="B2101">
        <f>INDEX(resultados!$A$2:$ZZ$2290, 2095, MATCH($B$2, resultados!$A$1:$ZZ$1, 0))</f>
        <v/>
      </c>
      <c r="C2101">
        <f>INDEX(resultados!$A$2:$ZZ$2290, 2095, MATCH($B$3, resultados!$A$1:$ZZ$1, 0))</f>
        <v/>
      </c>
    </row>
    <row r="2102">
      <c r="A2102">
        <f>INDEX(resultados!$A$2:$ZZ$2290, 2096, MATCH($B$1, resultados!$A$1:$ZZ$1, 0))</f>
        <v/>
      </c>
      <c r="B2102">
        <f>INDEX(resultados!$A$2:$ZZ$2290, 2096, MATCH($B$2, resultados!$A$1:$ZZ$1, 0))</f>
        <v/>
      </c>
      <c r="C2102">
        <f>INDEX(resultados!$A$2:$ZZ$2290, 2096, MATCH($B$3, resultados!$A$1:$ZZ$1, 0))</f>
        <v/>
      </c>
    </row>
    <row r="2103">
      <c r="A2103">
        <f>INDEX(resultados!$A$2:$ZZ$2290, 2097, MATCH($B$1, resultados!$A$1:$ZZ$1, 0))</f>
        <v/>
      </c>
      <c r="B2103">
        <f>INDEX(resultados!$A$2:$ZZ$2290, 2097, MATCH($B$2, resultados!$A$1:$ZZ$1, 0))</f>
        <v/>
      </c>
      <c r="C2103">
        <f>INDEX(resultados!$A$2:$ZZ$2290, 2097, MATCH($B$3, resultados!$A$1:$ZZ$1, 0))</f>
        <v/>
      </c>
    </row>
    <row r="2104">
      <c r="A2104">
        <f>INDEX(resultados!$A$2:$ZZ$2290, 2098, MATCH($B$1, resultados!$A$1:$ZZ$1, 0))</f>
        <v/>
      </c>
      <c r="B2104">
        <f>INDEX(resultados!$A$2:$ZZ$2290, 2098, MATCH($B$2, resultados!$A$1:$ZZ$1, 0))</f>
        <v/>
      </c>
      <c r="C2104">
        <f>INDEX(resultados!$A$2:$ZZ$2290, 2098, MATCH($B$3, resultados!$A$1:$ZZ$1, 0))</f>
        <v/>
      </c>
    </row>
    <row r="2105">
      <c r="A2105">
        <f>INDEX(resultados!$A$2:$ZZ$2290, 2099, MATCH($B$1, resultados!$A$1:$ZZ$1, 0))</f>
        <v/>
      </c>
      <c r="B2105">
        <f>INDEX(resultados!$A$2:$ZZ$2290, 2099, MATCH($B$2, resultados!$A$1:$ZZ$1, 0))</f>
        <v/>
      </c>
      <c r="C2105">
        <f>INDEX(resultados!$A$2:$ZZ$2290, 2099, MATCH($B$3, resultados!$A$1:$ZZ$1, 0))</f>
        <v/>
      </c>
    </row>
    <row r="2106">
      <c r="A2106">
        <f>INDEX(resultados!$A$2:$ZZ$2290, 2100, MATCH($B$1, resultados!$A$1:$ZZ$1, 0))</f>
        <v/>
      </c>
      <c r="B2106">
        <f>INDEX(resultados!$A$2:$ZZ$2290, 2100, MATCH($B$2, resultados!$A$1:$ZZ$1, 0))</f>
        <v/>
      </c>
      <c r="C2106">
        <f>INDEX(resultados!$A$2:$ZZ$2290, 2100, MATCH($B$3, resultados!$A$1:$ZZ$1, 0))</f>
        <v/>
      </c>
    </row>
    <row r="2107">
      <c r="A2107">
        <f>INDEX(resultados!$A$2:$ZZ$2290, 2101, MATCH($B$1, resultados!$A$1:$ZZ$1, 0))</f>
        <v/>
      </c>
      <c r="B2107">
        <f>INDEX(resultados!$A$2:$ZZ$2290, 2101, MATCH($B$2, resultados!$A$1:$ZZ$1, 0))</f>
        <v/>
      </c>
      <c r="C2107">
        <f>INDEX(resultados!$A$2:$ZZ$2290, 2101, MATCH($B$3, resultados!$A$1:$ZZ$1, 0))</f>
        <v/>
      </c>
    </row>
    <row r="2108">
      <c r="A2108">
        <f>INDEX(resultados!$A$2:$ZZ$2290, 2102, MATCH($B$1, resultados!$A$1:$ZZ$1, 0))</f>
        <v/>
      </c>
      <c r="B2108">
        <f>INDEX(resultados!$A$2:$ZZ$2290, 2102, MATCH($B$2, resultados!$A$1:$ZZ$1, 0))</f>
        <v/>
      </c>
      <c r="C2108">
        <f>INDEX(resultados!$A$2:$ZZ$2290, 2102, MATCH($B$3, resultados!$A$1:$ZZ$1, 0))</f>
        <v/>
      </c>
    </row>
    <row r="2109">
      <c r="A2109">
        <f>INDEX(resultados!$A$2:$ZZ$2290, 2103, MATCH($B$1, resultados!$A$1:$ZZ$1, 0))</f>
        <v/>
      </c>
      <c r="B2109">
        <f>INDEX(resultados!$A$2:$ZZ$2290, 2103, MATCH($B$2, resultados!$A$1:$ZZ$1, 0))</f>
        <v/>
      </c>
      <c r="C2109">
        <f>INDEX(resultados!$A$2:$ZZ$2290, 2103, MATCH($B$3, resultados!$A$1:$ZZ$1, 0))</f>
        <v/>
      </c>
    </row>
    <row r="2110">
      <c r="A2110">
        <f>INDEX(resultados!$A$2:$ZZ$2290, 2104, MATCH($B$1, resultados!$A$1:$ZZ$1, 0))</f>
        <v/>
      </c>
      <c r="B2110">
        <f>INDEX(resultados!$A$2:$ZZ$2290, 2104, MATCH($B$2, resultados!$A$1:$ZZ$1, 0))</f>
        <v/>
      </c>
      <c r="C2110">
        <f>INDEX(resultados!$A$2:$ZZ$2290, 2104, MATCH($B$3, resultados!$A$1:$ZZ$1, 0))</f>
        <v/>
      </c>
    </row>
    <row r="2111">
      <c r="A2111">
        <f>INDEX(resultados!$A$2:$ZZ$2290, 2105, MATCH($B$1, resultados!$A$1:$ZZ$1, 0))</f>
        <v/>
      </c>
      <c r="B2111">
        <f>INDEX(resultados!$A$2:$ZZ$2290, 2105, MATCH($B$2, resultados!$A$1:$ZZ$1, 0))</f>
        <v/>
      </c>
      <c r="C2111">
        <f>INDEX(resultados!$A$2:$ZZ$2290, 2105, MATCH($B$3, resultados!$A$1:$ZZ$1, 0))</f>
        <v/>
      </c>
    </row>
    <row r="2112">
      <c r="A2112">
        <f>INDEX(resultados!$A$2:$ZZ$2290, 2106, MATCH($B$1, resultados!$A$1:$ZZ$1, 0))</f>
        <v/>
      </c>
      <c r="B2112">
        <f>INDEX(resultados!$A$2:$ZZ$2290, 2106, MATCH($B$2, resultados!$A$1:$ZZ$1, 0))</f>
        <v/>
      </c>
      <c r="C2112">
        <f>INDEX(resultados!$A$2:$ZZ$2290, 2106, MATCH($B$3, resultados!$A$1:$ZZ$1, 0))</f>
        <v/>
      </c>
    </row>
    <row r="2113">
      <c r="A2113">
        <f>INDEX(resultados!$A$2:$ZZ$2290, 2107, MATCH($B$1, resultados!$A$1:$ZZ$1, 0))</f>
        <v/>
      </c>
      <c r="B2113">
        <f>INDEX(resultados!$A$2:$ZZ$2290, 2107, MATCH($B$2, resultados!$A$1:$ZZ$1, 0))</f>
        <v/>
      </c>
      <c r="C2113">
        <f>INDEX(resultados!$A$2:$ZZ$2290, 2107, MATCH($B$3, resultados!$A$1:$ZZ$1, 0))</f>
        <v/>
      </c>
    </row>
    <row r="2114">
      <c r="A2114">
        <f>INDEX(resultados!$A$2:$ZZ$2290, 2108, MATCH($B$1, resultados!$A$1:$ZZ$1, 0))</f>
        <v/>
      </c>
      <c r="B2114">
        <f>INDEX(resultados!$A$2:$ZZ$2290, 2108, MATCH($B$2, resultados!$A$1:$ZZ$1, 0))</f>
        <v/>
      </c>
      <c r="C2114">
        <f>INDEX(resultados!$A$2:$ZZ$2290, 2108, MATCH($B$3, resultados!$A$1:$ZZ$1, 0))</f>
        <v/>
      </c>
    </row>
    <row r="2115">
      <c r="A2115">
        <f>INDEX(resultados!$A$2:$ZZ$2290, 2109, MATCH($B$1, resultados!$A$1:$ZZ$1, 0))</f>
        <v/>
      </c>
      <c r="B2115">
        <f>INDEX(resultados!$A$2:$ZZ$2290, 2109, MATCH($B$2, resultados!$A$1:$ZZ$1, 0))</f>
        <v/>
      </c>
      <c r="C2115">
        <f>INDEX(resultados!$A$2:$ZZ$2290, 2109, MATCH($B$3, resultados!$A$1:$ZZ$1, 0))</f>
        <v/>
      </c>
    </row>
    <row r="2116">
      <c r="A2116">
        <f>INDEX(resultados!$A$2:$ZZ$2290, 2110, MATCH($B$1, resultados!$A$1:$ZZ$1, 0))</f>
        <v/>
      </c>
      <c r="B2116">
        <f>INDEX(resultados!$A$2:$ZZ$2290, 2110, MATCH($B$2, resultados!$A$1:$ZZ$1, 0))</f>
        <v/>
      </c>
      <c r="C2116">
        <f>INDEX(resultados!$A$2:$ZZ$2290, 2110, MATCH($B$3, resultados!$A$1:$ZZ$1, 0))</f>
        <v/>
      </c>
    </row>
    <row r="2117">
      <c r="A2117">
        <f>INDEX(resultados!$A$2:$ZZ$2290, 2111, MATCH($B$1, resultados!$A$1:$ZZ$1, 0))</f>
        <v/>
      </c>
      <c r="B2117">
        <f>INDEX(resultados!$A$2:$ZZ$2290, 2111, MATCH($B$2, resultados!$A$1:$ZZ$1, 0))</f>
        <v/>
      </c>
      <c r="C2117">
        <f>INDEX(resultados!$A$2:$ZZ$2290, 2111, MATCH($B$3, resultados!$A$1:$ZZ$1, 0))</f>
        <v/>
      </c>
    </row>
    <row r="2118">
      <c r="A2118">
        <f>INDEX(resultados!$A$2:$ZZ$2290, 2112, MATCH($B$1, resultados!$A$1:$ZZ$1, 0))</f>
        <v/>
      </c>
      <c r="B2118">
        <f>INDEX(resultados!$A$2:$ZZ$2290, 2112, MATCH($B$2, resultados!$A$1:$ZZ$1, 0))</f>
        <v/>
      </c>
      <c r="C2118">
        <f>INDEX(resultados!$A$2:$ZZ$2290, 2112, MATCH($B$3, resultados!$A$1:$ZZ$1, 0))</f>
        <v/>
      </c>
    </row>
    <row r="2119">
      <c r="A2119">
        <f>INDEX(resultados!$A$2:$ZZ$2290, 2113, MATCH($B$1, resultados!$A$1:$ZZ$1, 0))</f>
        <v/>
      </c>
      <c r="B2119">
        <f>INDEX(resultados!$A$2:$ZZ$2290, 2113, MATCH($B$2, resultados!$A$1:$ZZ$1, 0))</f>
        <v/>
      </c>
      <c r="C2119">
        <f>INDEX(resultados!$A$2:$ZZ$2290, 2113, MATCH($B$3, resultados!$A$1:$ZZ$1, 0))</f>
        <v/>
      </c>
    </row>
    <row r="2120">
      <c r="A2120">
        <f>INDEX(resultados!$A$2:$ZZ$2290, 2114, MATCH($B$1, resultados!$A$1:$ZZ$1, 0))</f>
        <v/>
      </c>
      <c r="B2120">
        <f>INDEX(resultados!$A$2:$ZZ$2290, 2114, MATCH($B$2, resultados!$A$1:$ZZ$1, 0))</f>
        <v/>
      </c>
      <c r="C2120">
        <f>INDEX(resultados!$A$2:$ZZ$2290, 2114, MATCH($B$3, resultados!$A$1:$ZZ$1, 0))</f>
        <v/>
      </c>
    </row>
    <row r="2121">
      <c r="A2121">
        <f>INDEX(resultados!$A$2:$ZZ$2290, 2115, MATCH($B$1, resultados!$A$1:$ZZ$1, 0))</f>
        <v/>
      </c>
      <c r="B2121">
        <f>INDEX(resultados!$A$2:$ZZ$2290, 2115, MATCH($B$2, resultados!$A$1:$ZZ$1, 0))</f>
        <v/>
      </c>
      <c r="C2121">
        <f>INDEX(resultados!$A$2:$ZZ$2290, 2115, MATCH($B$3, resultados!$A$1:$ZZ$1, 0))</f>
        <v/>
      </c>
    </row>
    <row r="2122">
      <c r="A2122">
        <f>INDEX(resultados!$A$2:$ZZ$2290, 2116, MATCH($B$1, resultados!$A$1:$ZZ$1, 0))</f>
        <v/>
      </c>
      <c r="B2122">
        <f>INDEX(resultados!$A$2:$ZZ$2290, 2116, MATCH($B$2, resultados!$A$1:$ZZ$1, 0))</f>
        <v/>
      </c>
      <c r="C2122">
        <f>INDEX(resultados!$A$2:$ZZ$2290, 2116, MATCH($B$3, resultados!$A$1:$ZZ$1, 0))</f>
        <v/>
      </c>
    </row>
    <row r="2123">
      <c r="A2123">
        <f>INDEX(resultados!$A$2:$ZZ$2290, 2117, MATCH($B$1, resultados!$A$1:$ZZ$1, 0))</f>
        <v/>
      </c>
      <c r="B2123">
        <f>INDEX(resultados!$A$2:$ZZ$2290, 2117, MATCH($B$2, resultados!$A$1:$ZZ$1, 0))</f>
        <v/>
      </c>
      <c r="C2123">
        <f>INDEX(resultados!$A$2:$ZZ$2290, 2117, MATCH($B$3, resultados!$A$1:$ZZ$1, 0))</f>
        <v/>
      </c>
    </row>
    <row r="2124">
      <c r="A2124">
        <f>INDEX(resultados!$A$2:$ZZ$2290, 2118, MATCH($B$1, resultados!$A$1:$ZZ$1, 0))</f>
        <v/>
      </c>
      <c r="B2124">
        <f>INDEX(resultados!$A$2:$ZZ$2290, 2118, MATCH($B$2, resultados!$A$1:$ZZ$1, 0))</f>
        <v/>
      </c>
      <c r="C2124">
        <f>INDEX(resultados!$A$2:$ZZ$2290, 2118, MATCH($B$3, resultados!$A$1:$ZZ$1, 0))</f>
        <v/>
      </c>
    </row>
    <row r="2125">
      <c r="A2125">
        <f>INDEX(resultados!$A$2:$ZZ$2290, 2119, MATCH($B$1, resultados!$A$1:$ZZ$1, 0))</f>
        <v/>
      </c>
      <c r="B2125">
        <f>INDEX(resultados!$A$2:$ZZ$2290, 2119, MATCH($B$2, resultados!$A$1:$ZZ$1, 0))</f>
        <v/>
      </c>
      <c r="C2125">
        <f>INDEX(resultados!$A$2:$ZZ$2290, 2119, MATCH($B$3, resultados!$A$1:$ZZ$1, 0))</f>
        <v/>
      </c>
    </row>
    <row r="2126">
      <c r="A2126">
        <f>INDEX(resultados!$A$2:$ZZ$2290, 2120, MATCH($B$1, resultados!$A$1:$ZZ$1, 0))</f>
        <v/>
      </c>
      <c r="B2126">
        <f>INDEX(resultados!$A$2:$ZZ$2290, 2120, MATCH($B$2, resultados!$A$1:$ZZ$1, 0))</f>
        <v/>
      </c>
      <c r="C2126">
        <f>INDEX(resultados!$A$2:$ZZ$2290, 2120, MATCH($B$3, resultados!$A$1:$ZZ$1, 0))</f>
        <v/>
      </c>
    </row>
    <row r="2127">
      <c r="A2127">
        <f>INDEX(resultados!$A$2:$ZZ$2290, 2121, MATCH($B$1, resultados!$A$1:$ZZ$1, 0))</f>
        <v/>
      </c>
      <c r="B2127">
        <f>INDEX(resultados!$A$2:$ZZ$2290, 2121, MATCH($B$2, resultados!$A$1:$ZZ$1, 0))</f>
        <v/>
      </c>
      <c r="C2127">
        <f>INDEX(resultados!$A$2:$ZZ$2290, 2121, MATCH($B$3, resultados!$A$1:$ZZ$1, 0))</f>
        <v/>
      </c>
    </row>
    <row r="2128">
      <c r="A2128">
        <f>INDEX(resultados!$A$2:$ZZ$2290, 2122, MATCH($B$1, resultados!$A$1:$ZZ$1, 0))</f>
        <v/>
      </c>
      <c r="B2128">
        <f>INDEX(resultados!$A$2:$ZZ$2290, 2122, MATCH($B$2, resultados!$A$1:$ZZ$1, 0))</f>
        <v/>
      </c>
      <c r="C2128">
        <f>INDEX(resultados!$A$2:$ZZ$2290, 2122, MATCH($B$3, resultados!$A$1:$ZZ$1, 0))</f>
        <v/>
      </c>
    </row>
    <row r="2129">
      <c r="A2129">
        <f>INDEX(resultados!$A$2:$ZZ$2290, 2123, MATCH($B$1, resultados!$A$1:$ZZ$1, 0))</f>
        <v/>
      </c>
      <c r="B2129">
        <f>INDEX(resultados!$A$2:$ZZ$2290, 2123, MATCH($B$2, resultados!$A$1:$ZZ$1, 0))</f>
        <v/>
      </c>
      <c r="C2129">
        <f>INDEX(resultados!$A$2:$ZZ$2290, 2123, MATCH($B$3, resultados!$A$1:$ZZ$1, 0))</f>
        <v/>
      </c>
    </row>
    <row r="2130">
      <c r="A2130">
        <f>INDEX(resultados!$A$2:$ZZ$2290, 2124, MATCH($B$1, resultados!$A$1:$ZZ$1, 0))</f>
        <v/>
      </c>
      <c r="B2130">
        <f>INDEX(resultados!$A$2:$ZZ$2290, 2124, MATCH($B$2, resultados!$A$1:$ZZ$1, 0))</f>
        <v/>
      </c>
      <c r="C2130">
        <f>INDEX(resultados!$A$2:$ZZ$2290, 2124, MATCH($B$3, resultados!$A$1:$ZZ$1, 0))</f>
        <v/>
      </c>
    </row>
    <row r="2131">
      <c r="A2131">
        <f>INDEX(resultados!$A$2:$ZZ$2290, 2125, MATCH($B$1, resultados!$A$1:$ZZ$1, 0))</f>
        <v/>
      </c>
      <c r="B2131">
        <f>INDEX(resultados!$A$2:$ZZ$2290, 2125, MATCH($B$2, resultados!$A$1:$ZZ$1, 0))</f>
        <v/>
      </c>
      <c r="C2131">
        <f>INDEX(resultados!$A$2:$ZZ$2290, 2125, MATCH($B$3, resultados!$A$1:$ZZ$1, 0))</f>
        <v/>
      </c>
    </row>
    <row r="2132">
      <c r="A2132">
        <f>INDEX(resultados!$A$2:$ZZ$2290, 2126, MATCH($B$1, resultados!$A$1:$ZZ$1, 0))</f>
        <v/>
      </c>
      <c r="B2132">
        <f>INDEX(resultados!$A$2:$ZZ$2290, 2126, MATCH($B$2, resultados!$A$1:$ZZ$1, 0))</f>
        <v/>
      </c>
      <c r="C2132">
        <f>INDEX(resultados!$A$2:$ZZ$2290, 2126, MATCH($B$3, resultados!$A$1:$ZZ$1, 0))</f>
        <v/>
      </c>
    </row>
    <row r="2133">
      <c r="A2133">
        <f>INDEX(resultados!$A$2:$ZZ$2290, 2127, MATCH($B$1, resultados!$A$1:$ZZ$1, 0))</f>
        <v/>
      </c>
      <c r="B2133">
        <f>INDEX(resultados!$A$2:$ZZ$2290, 2127, MATCH($B$2, resultados!$A$1:$ZZ$1, 0))</f>
        <v/>
      </c>
      <c r="C2133">
        <f>INDEX(resultados!$A$2:$ZZ$2290, 2127, MATCH($B$3, resultados!$A$1:$ZZ$1, 0))</f>
        <v/>
      </c>
    </row>
    <row r="2134">
      <c r="A2134">
        <f>INDEX(resultados!$A$2:$ZZ$2290, 2128, MATCH($B$1, resultados!$A$1:$ZZ$1, 0))</f>
        <v/>
      </c>
      <c r="B2134">
        <f>INDEX(resultados!$A$2:$ZZ$2290, 2128, MATCH($B$2, resultados!$A$1:$ZZ$1, 0))</f>
        <v/>
      </c>
      <c r="C2134">
        <f>INDEX(resultados!$A$2:$ZZ$2290, 2128, MATCH($B$3, resultados!$A$1:$ZZ$1, 0))</f>
        <v/>
      </c>
    </row>
    <row r="2135">
      <c r="A2135">
        <f>INDEX(resultados!$A$2:$ZZ$2290, 2129, MATCH($B$1, resultados!$A$1:$ZZ$1, 0))</f>
        <v/>
      </c>
      <c r="B2135">
        <f>INDEX(resultados!$A$2:$ZZ$2290, 2129, MATCH($B$2, resultados!$A$1:$ZZ$1, 0))</f>
        <v/>
      </c>
      <c r="C2135">
        <f>INDEX(resultados!$A$2:$ZZ$2290, 2129, MATCH($B$3, resultados!$A$1:$ZZ$1, 0))</f>
        <v/>
      </c>
    </row>
    <row r="2136">
      <c r="A2136">
        <f>INDEX(resultados!$A$2:$ZZ$2290, 2130, MATCH($B$1, resultados!$A$1:$ZZ$1, 0))</f>
        <v/>
      </c>
      <c r="B2136">
        <f>INDEX(resultados!$A$2:$ZZ$2290, 2130, MATCH($B$2, resultados!$A$1:$ZZ$1, 0))</f>
        <v/>
      </c>
      <c r="C2136">
        <f>INDEX(resultados!$A$2:$ZZ$2290, 2130, MATCH($B$3, resultados!$A$1:$ZZ$1, 0))</f>
        <v/>
      </c>
    </row>
    <row r="2137">
      <c r="A2137">
        <f>INDEX(resultados!$A$2:$ZZ$2290, 2131, MATCH($B$1, resultados!$A$1:$ZZ$1, 0))</f>
        <v/>
      </c>
      <c r="B2137">
        <f>INDEX(resultados!$A$2:$ZZ$2290, 2131, MATCH($B$2, resultados!$A$1:$ZZ$1, 0))</f>
        <v/>
      </c>
      <c r="C2137">
        <f>INDEX(resultados!$A$2:$ZZ$2290, 2131, MATCH($B$3, resultados!$A$1:$ZZ$1, 0))</f>
        <v/>
      </c>
    </row>
    <row r="2138">
      <c r="A2138">
        <f>INDEX(resultados!$A$2:$ZZ$2290, 2132, MATCH($B$1, resultados!$A$1:$ZZ$1, 0))</f>
        <v/>
      </c>
      <c r="B2138">
        <f>INDEX(resultados!$A$2:$ZZ$2290, 2132, MATCH($B$2, resultados!$A$1:$ZZ$1, 0))</f>
        <v/>
      </c>
      <c r="C2138">
        <f>INDEX(resultados!$A$2:$ZZ$2290, 2132, MATCH($B$3, resultados!$A$1:$ZZ$1, 0))</f>
        <v/>
      </c>
    </row>
    <row r="2139">
      <c r="A2139">
        <f>INDEX(resultados!$A$2:$ZZ$2290, 2133, MATCH($B$1, resultados!$A$1:$ZZ$1, 0))</f>
        <v/>
      </c>
      <c r="B2139">
        <f>INDEX(resultados!$A$2:$ZZ$2290, 2133, MATCH($B$2, resultados!$A$1:$ZZ$1, 0))</f>
        <v/>
      </c>
      <c r="C2139">
        <f>INDEX(resultados!$A$2:$ZZ$2290, 2133, MATCH($B$3, resultados!$A$1:$ZZ$1, 0))</f>
        <v/>
      </c>
    </row>
    <row r="2140">
      <c r="A2140">
        <f>INDEX(resultados!$A$2:$ZZ$2290, 2134, MATCH($B$1, resultados!$A$1:$ZZ$1, 0))</f>
        <v/>
      </c>
      <c r="B2140">
        <f>INDEX(resultados!$A$2:$ZZ$2290, 2134, MATCH($B$2, resultados!$A$1:$ZZ$1, 0))</f>
        <v/>
      </c>
      <c r="C2140">
        <f>INDEX(resultados!$A$2:$ZZ$2290, 2134, MATCH($B$3, resultados!$A$1:$ZZ$1, 0))</f>
        <v/>
      </c>
    </row>
    <row r="2141">
      <c r="A2141">
        <f>INDEX(resultados!$A$2:$ZZ$2290, 2135, MATCH($B$1, resultados!$A$1:$ZZ$1, 0))</f>
        <v/>
      </c>
      <c r="B2141">
        <f>INDEX(resultados!$A$2:$ZZ$2290, 2135, MATCH($B$2, resultados!$A$1:$ZZ$1, 0))</f>
        <v/>
      </c>
      <c r="C2141">
        <f>INDEX(resultados!$A$2:$ZZ$2290, 2135, MATCH($B$3, resultados!$A$1:$ZZ$1, 0))</f>
        <v/>
      </c>
    </row>
    <row r="2142">
      <c r="A2142">
        <f>INDEX(resultados!$A$2:$ZZ$2290, 2136, MATCH($B$1, resultados!$A$1:$ZZ$1, 0))</f>
        <v/>
      </c>
      <c r="B2142">
        <f>INDEX(resultados!$A$2:$ZZ$2290, 2136, MATCH($B$2, resultados!$A$1:$ZZ$1, 0))</f>
        <v/>
      </c>
      <c r="C2142">
        <f>INDEX(resultados!$A$2:$ZZ$2290, 2136, MATCH($B$3, resultados!$A$1:$ZZ$1, 0))</f>
        <v/>
      </c>
    </row>
    <row r="2143">
      <c r="A2143">
        <f>INDEX(resultados!$A$2:$ZZ$2290, 2137, MATCH($B$1, resultados!$A$1:$ZZ$1, 0))</f>
        <v/>
      </c>
      <c r="B2143">
        <f>INDEX(resultados!$A$2:$ZZ$2290, 2137, MATCH($B$2, resultados!$A$1:$ZZ$1, 0))</f>
        <v/>
      </c>
      <c r="C2143">
        <f>INDEX(resultados!$A$2:$ZZ$2290, 2137, MATCH($B$3, resultados!$A$1:$ZZ$1, 0))</f>
        <v/>
      </c>
    </row>
    <row r="2144">
      <c r="A2144">
        <f>INDEX(resultados!$A$2:$ZZ$2290, 2138, MATCH($B$1, resultados!$A$1:$ZZ$1, 0))</f>
        <v/>
      </c>
      <c r="B2144">
        <f>INDEX(resultados!$A$2:$ZZ$2290, 2138, MATCH($B$2, resultados!$A$1:$ZZ$1, 0))</f>
        <v/>
      </c>
      <c r="C2144">
        <f>INDEX(resultados!$A$2:$ZZ$2290, 2138, MATCH($B$3, resultados!$A$1:$ZZ$1, 0))</f>
        <v/>
      </c>
    </row>
    <row r="2145">
      <c r="A2145">
        <f>INDEX(resultados!$A$2:$ZZ$2290, 2139, MATCH($B$1, resultados!$A$1:$ZZ$1, 0))</f>
        <v/>
      </c>
      <c r="B2145">
        <f>INDEX(resultados!$A$2:$ZZ$2290, 2139, MATCH($B$2, resultados!$A$1:$ZZ$1, 0))</f>
        <v/>
      </c>
      <c r="C2145">
        <f>INDEX(resultados!$A$2:$ZZ$2290, 2139, MATCH($B$3, resultados!$A$1:$ZZ$1, 0))</f>
        <v/>
      </c>
    </row>
    <row r="2146">
      <c r="A2146">
        <f>INDEX(resultados!$A$2:$ZZ$2290, 2140, MATCH($B$1, resultados!$A$1:$ZZ$1, 0))</f>
        <v/>
      </c>
      <c r="B2146">
        <f>INDEX(resultados!$A$2:$ZZ$2290, 2140, MATCH($B$2, resultados!$A$1:$ZZ$1, 0))</f>
        <v/>
      </c>
      <c r="C2146">
        <f>INDEX(resultados!$A$2:$ZZ$2290, 2140, MATCH($B$3, resultados!$A$1:$ZZ$1, 0))</f>
        <v/>
      </c>
    </row>
    <row r="2147">
      <c r="A2147">
        <f>INDEX(resultados!$A$2:$ZZ$2290, 2141, MATCH($B$1, resultados!$A$1:$ZZ$1, 0))</f>
        <v/>
      </c>
      <c r="B2147">
        <f>INDEX(resultados!$A$2:$ZZ$2290, 2141, MATCH($B$2, resultados!$A$1:$ZZ$1, 0))</f>
        <v/>
      </c>
      <c r="C2147">
        <f>INDEX(resultados!$A$2:$ZZ$2290, 2141, MATCH($B$3, resultados!$A$1:$ZZ$1, 0))</f>
        <v/>
      </c>
    </row>
    <row r="2148">
      <c r="A2148">
        <f>INDEX(resultados!$A$2:$ZZ$2290, 2142, MATCH($B$1, resultados!$A$1:$ZZ$1, 0))</f>
        <v/>
      </c>
      <c r="B2148">
        <f>INDEX(resultados!$A$2:$ZZ$2290, 2142, MATCH($B$2, resultados!$A$1:$ZZ$1, 0))</f>
        <v/>
      </c>
      <c r="C2148">
        <f>INDEX(resultados!$A$2:$ZZ$2290, 2142, MATCH($B$3, resultados!$A$1:$ZZ$1, 0))</f>
        <v/>
      </c>
    </row>
    <row r="2149">
      <c r="A2149">
        <f>INDEX(resultados!$A$2:$ZZ$2290, 2143, MATCH($B$1, resultados!$A$1:$ZZ$1, 0))</f>
        <v/>
      </c>
      <c r="B2149">
        <f>INDEX(resultados!$A$2:$ZZ$2290, 2143, MATCH($B$2, resultados!$A$1:$ZZ$1, 0))</f>
        <v/>
      </c>
      <c r="C2149">
        <f>INDEX(resultados!$A$2:$ZZ$2290, 2143, MATCH($B$3, resultados!$A$1:$ZZ$1, 0))</f>
        <v/>
      </c>
    </row>
    <row r="2150">
      <c r="A2150">
        <f>INDEX(resultados!$A$2:$ZZ$2290, 2144, MATCH($B$1, resultados!$A$1:$ZZ$1, 0))</f>
        <v/>
      </c>
      <c r="B2150">
        <f>INDEX(resultados!$A$2:$ZZ$2290, 2144, MATCH($B$2, resultados!$A$1:$ZZ$1, 0))</f>
        <v/>
      </c>
      <c r="C2150">
        <f>INDEX(resultados!$A$2:$ZZ$2290, 2144, MATCH($B$3, resultados!$A$1:$ZZ$1, 0))</f>
        <v/>
      </c>
    </row>
    <row r="2151">
      <c r="A2151">
        <f>INDEX(resultados!$A$2:$ZZ$2290, 2145, MATCH($B$1, resultados!$A$1:$ZZ$1, 0))</f>
        <v/>
      </c>
      <c r="B2151">
        <f>INDEX(resultados!$A$2:$ZZ$2290, 2145, MATCH($B$2, resultados!$A$1:$ZZ$1, 0))</f>
        <v/>
      </c>
      <c r="C2151">
        <f>INDEX(resultados!$A$2:$ZZ$2290, 2145, MATCH($B$3, resultados!$A$1:$ZZ$1, 0))</f>
        <v/>
      </c>
    </row>
    <row r="2152">
      <c r="A2152">
        <f>INDEX(resultados!$A$2:$ZZ$2290, 2146, MATCH($B$1, resultados!$A$1:$ZZ$1, 0))</f>
        <v/>
      </c>
      <c r="B2152">
        <f>INDEX(resultados!$A$2:$ZZ$2290, 2146, MATCH($B$2, resultados!$A$1:$ZZ$1, 0))</f>
        <v/>
      </c>
      <c r="C2152">
        <f>INDEX(resultados!$A$2:$ZZ$2290, 2146, MATCH($B$3, resultados!$A$1:$ZZ$1, 0))</f>
        <v/>
      </c>
    </row>
    <row r="2153">
      <c r="A2153">
        <f>INDEX(resultados!$A$2:$ZZ$2290, 2147, MATCH($B$1, resultados!$A$1:$ZZ$1, 0))</f>
        <v/>
      </c>
      <c r="B2153">
        <f>INDEX(resultados!$A$2:$ZZ$2290, 2147, MATCH($B$2, resultados!$A$1:$ZZ$1, 0))</f>
        <v/>
      </c>
      <c r="C2153">
        <f>INDEX(resultados!$A$2:$ZZ$2290, 2147, MATCH($B$3, resultados!$A$1:$ZZ$1, 0))</f>
        <v/>
      </c>
    </row>
    <row r="2154">
      <c r="A2154">
        <f>INDEX(resultados!$A$2:$ZZ$2290, 2148, MATCH($B$1, resultados!$A$1:$ZZ$1, 0))</f>
        <v/>
      </c>
      <c r="B2154">
        <f>INDEX(resultados!$A$2:$ZZ$2290, 2148, MATCH($B$2, resultados!$A$1:$ZZ$1, 0))</f>
        <v/>
      </c>
      <c r="C2154">
        <f>INDEX(resultados!$A$2:$ZZ$2290, 2148, MATCH($B$3, resultados!$A$1:$ZZ$1, 0))</f>
        <v/>
      </c>
    </row>
    <row r="2155">
      <c r="A2155">
        <f>INDEX(resultados!$A$2:$ZZ$2290, 2149, MATCH($B$1, resultados!$A$1:$ZZ$1, 0))</f>
        <v/>
      </c>
      <c r="B2155">
        <f>INDEX(resultados!$A$2:$ZZ$2290, 2149, MATCH($B$2, resultados!$A$1:$ZZ$1, 0))</f>
        <v/>
      </c>
      <c r="C2155">
        <f>INDEX(resultados!$A$2:$ZZ$2290, 2149, MATCH($B$3, resultados!$A$1:$ZZ$1, 0))</f>
        <v/>
      </c>
    </row>
    <row r="2156">
      <c r="A2156">
        <f>INDEX(resultados!$A$2:$ZZ$2290, 2150, MATCH($B$1, resultados!$A$1:$ZZ$1, 0))</f>
        <v/>
      </c>
      <c r="B2156">
        <f>INDEX(resultados!$A$2:$ZZ$2290, 2150, MATCH($B$2, resultados!$A$1:$ZZ$1, 0))</f>
        <v/>
      </c>
      <c r="C2156">
        <f>INDEX(resultados!$A$2:$ZZ$2290, 2150, MATCH($B$3, resultados!$A$1:$ZZ$1, 0))</f>
        <v/>
      </c>
    </row>
    <row r="2157">
      <c r="A2157">
        <f>INDEX(resultados!$A$2:$ZZ$2290, 2151, MATCH($B$1, resultados!$A$1:$ZZ$1, 0))</f>
        <v/>
      </c>
      <c r="B2157">
        <f>INDEX(resultados!$A$2:$ZZ$2290, 2151, MATCH($B$2, resultados!$A$1:$ZZ$1, 0))</f>
        <v/>
      </c>
      <c r="C2157">
        <f>INDEX(resultados!$A$2:$ZZ$2290, 2151, MATCH($B$3, resultados!$A$1:$ZZ$1, 0))</f>
        <v/>
      </c>
    </row>
    <row r="2158">
      <c r="A2158">
        <f>INDEX(resultados!$A$2:$ZZ$2290, 2152, MATCH($B$1, resultados!$A$1:$ZZ$1, 0))</f>
        <v/>
      </c>
      <c r="B2158">
        <f>INDEX(resultados!$A$2:$ZZ$2290, 2152, MATCH($B$2, resultados!$A$1:$ZZ$1, 0))</f>
        <v/>
      </c>
      <c r="C2158">
        <f>INDEX(resultados!$A$2:$ZZ$2290, 2152, MATCH($B$3, resultados!$A$1:$ZZ$1, 0))</f>
        <v/>
      </c>
    </row>
    <row r="2159">
      <c r="A2159">
        <f>INDEX(resultados!$A$2:$ZZ$2290, 2153, MATCH($B$1, resultados!$A$1:$ZZ$1, 0))</f>
        <v/>
      </c>
      <c r="B2159">
        <f>INDEX(resultados!$A$2:$ZZ$2290, 2153, MATCH($B$2, resultados!$A$1:$ZZ$1, 0))</f>
        <v/>
      </c>
      <c r="C2159">
        <f>INDEX(resultados!$A$2:$ZZ$2290, 2153, MATCH($B$3, resultados!$A$1:$ZZ$1, 0))</f>
        <v/>
      </c>
    </row>
    <row r="2160">
      <c r="A2160">
        <f>INDEX(resultados!$A$2:$ZZ$2290, 2154, MATCH($B$1, resultados!$A$1:$ZZ$1, 0))</f>
        <v/>
      </c>
      <c r="B2160">
        <f>INDEX(resultados!$A$2:$ZZ$2290, 2154, MATCH($B$2, resultados!$A$1:$ZZ$1, 0))</f>
        <v/>
      </c>
      <c r="C2160">
        <f>INDEX(resultados!$A$2:$ZZ$2290, 2154, MATCH($B$3, resultados!$A$1:$ZZ$1, 0))</f>
        <v/>
      </c>
    </row>
    <row r="2161">
      <c r="A2161">
        <f>INDEX(resultados!$A$2:$ZZ$2290, 2155, MATCH($B$1, resultados!$A$1:$ZZ$1, 0))</f>
        <v/>
      </c>
      <c r="B2161">
        <f>INDEX(resultados!$A$2:$ZZ$2290, 2155, MATCH($B$2, resultados!$A$1:$ZZ$1, 0))</f>
        <v/>
      </c>
      <c r="C2161">
        <f>INDEX(resultados!$A$2:$ZZ$2290, 2155, MATCH($B$3, resultados!$A$1:$ZZ$1, 0))</f>
        <v/>
      </c>
    </row>
    <row r="2162">
      <c r="A2162">
        <f>INDEX(resultados!$A$2:$ZZ$2290, 2156, MATCH($B$1, resultados!$A$1:$ZZ$1, 0))</f>
        <v/>
      </c>
      <c r="B2162">
        <f>INDEX(resultados!$A$2:$ZZ$2290, 2156, MATCH($B$2, resultados!$A$1:$ZZ$1, 0))</f>
        <v/>
      </c>
      <c r="C2162">
        <f>INDEX(resultados!$A$2:$ZZ$2290, 2156, MATCH($B$3, resultados!$A$1:$ZZ$1, 0))</f>
        <v/>
      </c>
    </row>
    <row r="2163">
      <c r="A2163">
        <f>INDEX(resultados!$A$2:$ZZ$2290, 2157, MATCH($B$1, resultados!$A$1:$ZZ$1, 0))</f>
        <v/>
      </c>
      <c r="B2163">
        <f>INDEX(resultados!$A$2:$ZZ$2290, 2157, MATCH($B$2, resultados!$A$1:$ZZ$1, 0))</f>
        <v/>
      </c>
      <c r="C2163">
        <f>INDEX(resultados!$A$2:$ZZ$2290, 2157, MATCH($B$3, resultados!$A$1:$ZZ$1, 0))</f>
        <v/>
      </c>
    </row>
    <row r="2164">
      <c r="A2164">
        <f>INDEX(resultados!$A$2:$ZZ$2290, 2158, MATCH($B$1, resultados!$A$1:$ZZ$1, 0))</f>
        <v/>
      </c>
      <c r="B2164">
        <f>INDEX(resultados!$A$2:$ZZ$2290, 2158, MATCH($B$2, resultados!$A$1:$ZZ$1, 0))</f>
        <v/>
      </c>
      <c r="C2164">
        <f>INDEX(resultados!$A$2:$ZZ$2290, 2158, MATCH($B$3, resultados!$A$1:$ZZ$1, 0))</f>
        <v/>
      </c>
    </row>
    <row r="2165">
      <c r="A2165">
        <f>INDEX(resultados!$A$2:$ZZ$2290, 2159, MATCH($B$1, resultados!$A$1:$ZZ$1, 0))</f>
        <v/>
      </c>
      <c r="B2165">
        <f>INDEX(resultados!$A$2:$ZZ$2290, 2159, MATCH($B$2, resultados!$A$1:$ZZ$1, 0))</f>
        <v/>
      </c>
      <c r="C2165">
        <f>INDEX(resultados!$A$2:$ZZ$2290, 2159, MATCH($B$3, resultados!$A$1:$ZZ$1, 0))</f>
        <v/>
      </c>
    </row>
    <row r="2166">
      <c r="A2166">
        <f>INDEX(resultados!$A$2:$ZZ$2290, 2160, MATCH($B$1, resultados!$A$1:$ZZ$1, 0))</f>
        <v/>
      </c>
      <c r="B2166">
        <f>INDEX(resultados!$A$2:$ZZ$2290, 2160, MATCH($B$2, resultados!$A$1:$ZZ$1, 0))</f>
        <v/>
      </c>
      <c r="C2166">
        <f>INDEX(resultados!$A$2:$ZZ$2290, 2160, MATCH($B$3, resultados!$A$1:$ZZ$1, 0))</f>
        <v/>
      </c>
    </row>
    <row r="2167">
      <c r="A2167">
        <f>INDEX(resultados!$A$2:$ZZ$2290, 2161, MATCH($B$1, resultados!$A$1:$ZZ$1, 0))</f>
        <v/>
      </c>
      <c r="B2167">
        <f>INDEX(resultados!$A$2:$ZZ$2290, 2161, MATCH($B$2, resultados!$A$1:$ZZ$1, 0))</f>
        <v/>
      </c>
      <c r="C2167">
        <f>INDEX(resultados!$A$2:$ZZ$2290, 2161, MATCH($B$3, resultados!$A$1:$ZZ$1, 0))</f>
        <v/>
      </c>
    </row>
    <row r="2168">
      <c r="A2168">
        <f>INDEX(resultados!$A$2:$ZZ$2290, 2162, MATCH($B$1, resultados!$A$1:$ZZ$1, 0))</f>
        <v/>
      </c>
      <c r="B2168">
        <f>INDEX(resultados!$A$2:$ZZ$2290, 2162, MATCH($B$2, resultados!$A$1:$ZZ$1, 0))</f>
        <v/>
      </c>
      <c r="C2168">
        <f>INDEX(resultados!$A$2:$ZZ$2290, 2162, MATCH($B$3, resultados!$A$1:$ZZ$1, 0))</f>
        <v/>
      </c>
    </row>
    <row r="2169">
      <c r="A2169">
        <f>INDEX(resultados!$A$2:$ZZ$2290, 2163, MATCH($B$1, resultados!$A$1:$ZZ$1, 0))</f>
        <v/>
      </c>
      <c r="B2169">
        <f>INDEX(resultados!$A$2:$ZZ$2290, 2163, MATCH($B$2, resultados!$A$1:$ZZ$1, 0))</f>
        <v/>
      </c>
      <c r="C2169">
        <f>INDEX(resultados!$A$2:$ZZ$2290, 2163, MATCH($B$3, resultados!$A$1:$ZZ$1, 0))</f>
        <v/>
      </c>
    </row>
    <row r="2170">
      <c r="A2170">
        <f>INDEX(resultados!$A$2:$ZZ$2290, 2164, MATCH($B$1, resultados!$A$1:$ZZ$1, 0))</f>
        <v/>
      </c>
      <c r="B2170">
        <f>INDEX(resultados!$A$2:$ZZ$2290, 2164, MATCH($B$2, resultados!$A$1:$ZZ$1, 0))</f>
        <v/>
      </c>
      <c r="C2170">
        <f>INDEX(resultados!$A$2:$ZZ$2290, 2164, MATCH($B$3, resultados!$A$1:$ZZ$1, 0))</f>
        <v/>
      </c>
    </row>
    <row r="2171">
      <c r="A2171">
        <f>INDEX(resultados!$A$2:$ZZ$2290, 2165, MATCH($B$1, resultados!$A$1:$ZZ$1, 0))</f>
        <v/>
      </c>
      <c r="B2171">
        <f>INDEX(resultados!$A$2:$ZZ$2290, 2165, MATCH($B$2, resultados!$A$1:$ZZ$1, 0))</f>
        <v/>
      </c>
      <c r="C2171">
        <f>INDEX(resultados!$A$2:$ZZ$2290, 2165, MATCH($B$3, resultados!$A$1:$ZZ$1, 0))</f>
        <v/>
      </c>
    </row>
    <row r="2172">
      <c r="A2172">
        <f>INDEX(resultados!$A$2:$ZZ$2290, 2166, MATCH($B$1, resultados!$A$1:$ZZ$1, 0))</f>
        <v/>
      </c>
      <c r="B2172">
        <f>INDEX(resultados!$A$2:$ZZ$2290, 2166, MATCH($B$2, resultados!$A$1:$ZZ$1, 0))</f>
        <v/>
      </c>
      <c r="C2172">
        <f>INDEX(resultados!$A$2:$ZZ$2290, 2166, MATCH($B$3, resultados!$A$1:$ZZ$1, 0))</f>
        <v/>
      </c>
    </row>
    <row r="2173">
      <c r="A2173">
        <f>INDEX(resultados!$A$2:$ZZ$2290, 2167, MATCH($B$1, resultados!$A$1:$ZZ$1, 0))</f>
        <v/>
      </c>
      <c r="B2173">
        <f>INDEX(resultados!$A$2:$ZZ$2290, 2167, MATCH($B$2, resultados!$A$1:$ZZ$1, 0))</f>
        <v/>
      </c>
      <c r="C2173">
        <f>INDEX(resultados!$A$2:$ZZ$2290, 2167, MATCH($B$3, resultados!$A$1:$ZZ$1, 0))</f>
        <v/>
      </c>
    </row>
    <row r="2174">
      <c r="A2174">
        <f>INDEX(resultados!$A$2:$ZZ$2290, 2168, MATCH($B$1, resultados!$A$1:$ZZ$1, 0))</f>
        <v/>
      </c>
      <c r="B2174">
        <f>INDEX(resultados!$A$2:$ZZ$2290, 2168, MATCH($B$2, resultados!$A$1:$ZZ$1, 0))</f>
        <v/>
      </c>
      <c r="C2174">
        <f>INDEX(resultados!$A$2:$ZZ$2290, 2168, MATCH($B$3, resultados!$A$1:$ZZ$1, 0))</f>
        <v/>
      </c>
    </row>
    <row r="2175">
      <c r="A2175">
        <f>INDEX(resultados!$A$2:$ZZ$2290, 2169, MATCH($B$1, resultados!$A$1:$ZZ$1, 0))</f>
        <v/>
      </c>
      <c r="B2175">
        <f>INDEX(resultados!$A$2:$ZZ$2290, 2169, MATCH($B$2, resultados!$A$1:$ZZ$1, 0))</f>
        <v/>
      </c>
      <c r="C2175">
        <f>INDEX(resultados!$A$2:$ZZ$2290, 2169, MATCH($B$3, resultados!$A$1:$ZZ$1, 0))</f>
        <v/>
      </c>
    </row>
    <row r="2176">
      <c r="A2176">
        <f>INDEX(resultados!$A$2:$ZZ$2290, 2170, MATCH($B$1, resultados!$A$1:$ZZ$1, 0))</f>
        <v/>
      </c>
      <c r="B2176">
        <f>INDEX(resultados!$A$2:$ZZ$2290, 2170, MATCH($B$2, resultados!$A$1:$ZZ$1, 0))</f>
        <v/>
      </c>
      <c r="C2176">
        <f>INDEX(resultados!$A$2:$ZZ$2290, 2170, MATCH($B$3, resultados!$A$1:$ZZ$1, 0))</f>
        <v/>
      </c>
    </row>
    <row r="2177">
      <c r="A2177">
        <f>INDEX(resultados!$A$2:$ZZ$2290, 2171, MATCH($B$1, resultados!$A$1:$ZZ$1, 0))</f>
        <v/>
      </c>
      <c r="B2177">
        <f>INDEX(resultados!$A$2:$ZZ$2290, 2171, MATCH($B$2, resultados!$A$1:$ZZ$1, 0))</f>
        <v/>
      </c>
      <c r="C2177">
        <f>INDEX(resultados!$A$2:$ZZ$2290, 2171, MATCH($B$3, resultados!$A$1:$ZZ$1, 0))</f>
        <v/>
      </c>
    </row>
    <row r="2178">
      <c r="A2178">
        <f>INDEX(resultados!$A$2:$ZZ$2290, 2172, MATCH($B$1, resultados!$A$1:$ZZ$1, 0))</f>
        <v/>
      </c>
      <c r="B2178">
        <f>INDEX(resultados!$A$2:$ZZ$2290, 2172, MATCH($B$2, resultados!$A$1:$ZZ$1, 0))</f>
        <v/>
      </c>
      <c r="C2178">
        <f>INDEX(resultados!$A$2:$ZZ$2290, 2172, MATCH($B$3, resultados!$A$1:$ZZ$1, 0))</f>
        <v/>
      </c>
    </row>
    <row r="2179">
      <c r="A2179">
        <f>INDEX(resultados!$A$2:$ZZ$2290, 2173, MATCH($B$1, resultados!$A$1:$ZZ$1, 0))</f>
        <v/>
      </c>
      <c r="B2179">
        <f>INDEX(resultados!$A$2:$ZZ$2290, 2173, MATCH($B$2, resultados!$A$1:$ZZ$1, 0))</f>
        <v/>
      </c>
      <c r="C2179">
        <f>INDEX(resultados!$A$2:$ZZ$2290, 2173, MATCH($B$3, resultados!$A$1:$ZZ$1, 0))</f>
        <v/>
      </c>
    </row>
    <row r="2180">
      <c r="A2180">
        <f>INDEX(resultados!$A$2:$ZZ$2290, 2174, MATCH($B$1, resultados!$A$1:$ZZ$1, 0))</f>
        <v/>
      </c>
      <c r="B2180">
        <f>INDEX(resultados!$A$2:$ZZ$2290, 2174, MATCH($B$2, resultados!$A$1:$ZZ$1, 0))</f>
        <v/>
      </c>
      <c r="C2180">
        <f>INDEX(resultados!$A$2:$ZZ$2290, 2174, MATCH($B$3, resultados!$A$1:$ZZ$1, 0))</f>
        <v/>
      </c>
    </row>
    <row r="2181">
      <c r="A2181">
        <f>INDEX(resultados!$A$2:$ZZ$2290, 2175, MATCH($B$1, resultados!$A$1:$ZZ$1, 0))</f>
        <v/>
      </c>
      <c r="B2181">
        <f>INDEX(resultados!$A$2:$ZZ$2290, 2175, MATCH($B$2, resultados!$A$1:$ZZ$1, 0))</f>
        <v/>
      </c>
      <c r="C2181">
        <f>INDEX(resultados!$A$2:$ZZ$2290, 2175, MATCH($B$3, resultados!$A$1:$ZZ$1, 0))</f>
        <v/>
      </c>
    </row>
    <row r="2182">
      <c r="A2182">
        <f>INDEX(resultados!$A$2:$ZZ$2290, 2176, MATCH($B$1, resultados!$A$1:$ZZ$1, 0))</f>
        <v/>
      </c>
      <c r="B2182">
        <f>INDEX(resultados!$A$2:$ZZ$2290, 2176, MATCH($B$2, resultados!$A$1:$ZZ$1, 0))</f>
        <v/>
      </c>
      <c r="C2182">
        <f>INDEX(resultados!$A$2:$ZZ$2290, 2176, MATCH($B$3, resultados!$A$1:$ZZ$1, 0))</f>
        <v/>
      </c>
    </row>
    <row r="2183">
      <c r="A2183">
        <f>INDEX(resultados!$A$2:$ZZ$2290, 2177, MATCH($B$1, resultados!$A$1:$ZZ$1, 0))</f>
        <v/>
      </c>
      <c r="B2183">
        <f>INDEX(resultados!$A$2:$ZZ$2290, 2177, MATCH($B$2, resultados!$A$1:$ZZ$1, 0))</f>
        <v/>
      </c>
      <c r="C2183">
        <f>INDEX(resultados!$A$2:$ZZ$2290, 2177, MATCH($B$3, resultados!$A$1:$ZZ$1, 0))</f>
        <v/>
      </c>
    </row>
    <row r="2184">
      <c r="A2184">
        <f>INDEX(resultados!$A$2:$ZZ$2290, 2178, MATCH($B$1, resultados!$A$1:$ZZ$1, 0))</f>
        <v/>
      </c>
      <c r="B2184">
        <f>INDEX(resultados!$A$2:$ZZ$2290, 2178, MATCH($B$2, resultados!$A$1:$ZZ$1, 0))</f>
        <v/>
      </c>
      <c r="C2184">
        <f>INDEX(resultados!$A$2:$ZZ$2290, 2178, MATCH($B$3, resultados!$A$1:$ZZ$1, 0))</f>
        <v/>
      </c>
    </row>
    <row r="2185">
      <c r="A2185">
        <f>INDEX(resultados!$A$2:$ZZ$2290, 2179, MATCH($B$1, resultados!$A$1:$ZZ$1, 0))</f>
        <v/>
      </c>
      <c r="B2185">
        <f>INDEX(resultados!$A$2:$ZZ$2290, 2179, MATCH($B$2, resultados!$A$1:$ZZ$1, 0))</f>
        <v/>
      </c>
      <c r="C2185">
        <f>INDEX(resultados!$A$2:$ZZ$2290, 2179, MATCH($B$3, resultados!$A$1:$ZZ$1, 0))</f>
        <v/>
      </c>
    </row>
    <row r="2186">
      <c r="A2186">
        <f>INDEX(resultados!$A$2:$ZZ$2290, 2180, MATCH($B$1, resultados!$A$1:$ZZ$1, 0))</f>
        <v/>
      </c>
      <c r="B2186">
        <f>INDEX(resultados!$A$2:$ZZ$2290, 2180, MATCH($B$2, resultados!$A$1:$ZZ$1, 0))</f>
        <v/>
      </c>
      <c r="C2186">
        <f>INDEX(resultados!$A$2:$ZZ$2290, 2180, MATCH($B$3, resultados!$A$1:$ZZ$1, 0))</f>
        <v/>
      </c>
    </row>
    <row r="2187">
      <c r="A2187">
        <f>INDEX(resultados!$A$2:$ZZ$2290, 2181, MATCH($B$1, resultados!$A$1:$ZZ$1, 0))</f>
        <v/>
      </c>
      <c r="B2187">
        <f>INDEX(resultados!$A$2:$ZZ$2290, 2181, MATCH($B$2, resultados!$A$1:$ZZ$1, 0))</f>
        <v/>
      </c>
      <c r="C2187">
        <f>INDEX(resultados!$A$2:$ZZ$2290, 2181, MATCH($B$3, resultados!$A$1:$ZZ$1, 0))</f>
        <v/>
      </c>
    </row>
    <row r="2188">
      <c r="A2188">
        <f>INDEX(resultados!$A$2:$ZZ$2290, 2182, MATCH($B$1, resultados!$A$1:$ZZ$1, 0))</f>
        <v/>
      </c>
      <c r="B2188">
        <f>INDEX(resultados!$A$2:$ZZ$2290, 2182, MATCH($B$2, resultados!$A$1:$ZZ$1, 0))</f>
        <v/>
      </c>
      <c r="C2188">
        <f>INDEX(resultados!$A$2:$ZZ$2290, 2182, MATCH($B$3, resultados!$A$1:$ZZ$1, 0))</f>
        <v/>
      </c>
    </row>
    <row r="2189">
      <c r="A2189">
        <f>INDEX(resultados!$A$2:$ZZ$2290, 2183, MATCH($B$1, resultados!$A$1:$ZZ$1, 0))</f>
        <v/>
      </c>
      <c r="B2189">
        <f>INDEX(resultados!$A$2:$ZZ$2290, 2183, MATCH($B$2, resultados!$A$1:$ZZ$1, 0))</f>
        <v/>
      </c>
      <c r="C2189">
        <f>INDEX(resultados!$A$2:$ZZ$2290, 2183, MATCH($B$3, resultados!$A$1:$ZZ$1, 0))</f>
        <v/>
      </c>
    </row>
    <row r="2190">
      <c r="A2190">
        <f>INDEX(resultados!$A$2:$ZZ$2290, 2184, MATCH($B$1, resultados!$A$1:$ZZ$1, 0))</f>
        <v/>
      </c>
      <c r="B2190">
        <f>INDEX(resultados!$A$2:$ZZ$2290, 2184, MATCH($B$2, resultados!$A$1:$ZZ$1, 0))</f>
        <v/>
      </c>
      <c r="C2190">
        <f>INDEX(resultados!$A$2:$ZZ$2290, 2184, MATCH($B$3, resultados!$A$1:$ZZ$1, 0))</f>
        <v/>
      </c>
    </row>
    <row r="2191">
      <c r="A2191">
        <f>INDEX(resultados!$A$2:$ZZ$2290, 2185, MATCH($B$1, resultados!$A$1:$ZZ$1, 0))</f>
        <v/>
      </c>
      <c r="B2191">
        <f>INDEX(resultados!$A$2:$ZZ$2290, 2185, MATCH($B$2, resultados!$A$1:$ZZ$1, 0))</f>
        <v/>
      </c>
      <c r="C2191">
        <f>INDEX(resultados!$A$2:$ZZ$2290, 2185, MATCH($B$3, resultados!$A$1:$ZZ$1, 0))</f>
        <v/>
      </c>
    </row>
    <row r="2192">
      <c r="A2192">
        <f>INDEX(resultados!$A$2:$ZZ$2290, 2186, MATCH($B$1, resultados!$A$1:$ZZ$1, 0))</f>
        <v/>
      </c>
      <c r="B2192">
        <f>INDEX(resultados!$A$2:$ZZ$2290, 2186, MATCH($B$2, resultados!$A$1:$ZZ$1, 0))</f>
        <v/>
      </c>
      <c r="C2192">
        <f>INDEX(resultados!$A$2:$ZZ$2290, 2186, MATCH($B$3, resultados!$A$1:$ZZ$1, 0))</f>
        <v/>
      </c>
    </row>
    <row r="2193">
      <c r="A2193">
        <f>INDEX(resultados!$A$2:$ZZ$2290, 2187, MATCH($B$1, resultados!$A$1:$ZZ$1, 0))</f>
        <v/>
      </c>
      <c r="B2193">
        <f>INDEX(resultados!$A$2:$ZZ$2290, 2187, MATCH($B$2, resultados!$A$1:$ZZ$1, 0))</f>
        <v/>
      </c>
      <c r="C2193">
        <f>INDEX(resultados!$A$2:$ZZ$2290, 2187, MATCH($B$3, resultados!$A$1:$ZZ$1, 0))</f>
        <v/>
      </c>
    </row>
    <row r="2194">
      <c r="A2194">
        <f>INDEX(resultados!$A$2:$ZZ$2290, 2188, MATCH($B$1, resultados!$A$1:$ZZ$1, 0))</f>
        <v/>
      </c>
      <c r="B2194">
        <f>INDEX(resultados!$A$2:$ZZ$2290, 2188, MATCH($B$2, resultados!$A$1:$ZZ$1, 0))</f>
        <v/>
      </c>
      <c r="C2194">
        <f>INDEX(resultados!$A$2:$ZZ$2290, 2188, MATCH($B$3, resultados!$A$1:$ZZ$1, 0))</f>
        <v/>
      </c>
    </row>
    <row r="2195">
      <c r="A2195">
        <f>INDEX(resultados!$A$2:$ZZ$2290, 2189, MATCH($B$1, resultados!$A$1:$ZZ$1, 0))</f>
        <v/>
      </c>
      <c r="B2195">
        <f>INDEX(resultados!$A$2:$ZZ$2290, 2189, MATCH($B$2, resultados!$A$1:$ZZ$1, 0))</f>
        <v/>
      </c>
      <c r="C2195">
        <f>INDEX(resultados!$A$2:$ZZ$2290, 2189, MATCH($B$3, resultados!$A$1:$ZZ$1, 0))</f>
        <v/>
      </c>
    </row>
    <row r="2196">
      <c r="A2196">
        <f>INDEX(resultados!$A$2:$ZZ$2290, 2190, MATCH($B$1, resultados!$A$1:$ZZ$1, 0))</f>
        <v/>
      </c>
      <c r="B2196">
        <f>INDEX(resultados!$A$2:$ZZ$2290, 2190, MATCH($B$2, resultados!$A$1:$ZZ$1, 0))</f>
        <v/>
      </c>
      <c r="C2196">
        <f>INDEX(resultados!$A$2:$ZZ$2290, 2190, MATCH($B$3, resultados!$A$1:$ZZ$1, 0))</f>
        <v/>
      </c>
    </row>
    <row r="2197">
      <c r="A2197">
        <f>INDEX(resultados!$A$2:$ZZ$2290, 2191, MATCH($B$1, resultados!$A$1:$ZZ$1, 0))</f>
        <v/>
      </c>
      <c r="B2197">
        <f>INDEX(resultados!$A$2:$ZZ$2290, 2191, MATCH($B$2, resultados!$A$1:$ZZ$1, 0))</f>
        <v/>
      </c>
      <c r="C2197">
        <f>INDEX(resultados!$A$2:$ZZ$2290, 2191, MATCH($B$3, resultados!$A$1:$ZZ$1, 0))</f>
        <v/>
      </c>
    </row>
    <row r="2198">
      <c r="A2198">
        <f>INDEX(resultados!$A$2:$ZZ$2290, 2192, MATCH($B$1, resultados!$A$1:$ZZ$1, 0))</f>
        <v/>
      </c>
      <c r="B2198">
        <f>INDEX(resultados!$A$2:$ZZ$2290, 2192, MATCH($B$2, resultados!$A$1:$ZZ$1, 0))</f>
        <v/>
      </c>
      <c r="C2198">
        <f>INDEX(resultados!$A$2:$ZZ$2290, 2192, MATCH($B$3, resultados!$A$1:$ZZ$1, 0))</f>
        <v/>
      </c>
    </row>
    <row r="2199">
      <c r="A2199">
        <f>INDEX(resultados!$A$2:$ZZ$2290, 2193, MATCH($B$1, resultados!$A$1:$ZZ$1, 0))</f>
        <v/>
      </c>
      <c r="B2199">
        <f>INDEX(resultados!$A$2:$ZZ$2290, 2193, MATCH($B$2, resultados!$A$1:$ZZ$1, 0))</f>
        <v/>
      </c>
      <c r="C2199">
        <f>INDEX(resultados!$A$2:$ZZ$2290, 2193, MATCH($B$3, resultados!$A$1:$ZZ$1, 0))</f>
        <v/>
      </c>
    </row>
    <row r="2200">
      <c r="A2200">
        <f>INDEX(resultados!$A$2:$ZZ$2290, 2194, MATCH($B$1, resultados!$A$1:$ZZ$1, 0))</f>
        <v/>
      </c>
      <c r="B2200">
        <f>INDEX(resultados!$A$2:$ZZ$2290, 2194, MATCH($B$2, resultados!$A$1:$ZZ$1, 0))</f>
        <v/>
      </c>
      <c r="C2200">
        <f>INDEX(resultados!$A$2:$ZZ$2290, 2194, MATCH($B$3, resultados!$A$1:$ZZ$1, 0))</f>
        <v/>
      </c>
    </row>
    <row r="2201">
      <c r="A2201">
        <f>INDEX(resultados!$A$2:$ZZ$2290, 2195, MATCH($B$1, resultados!$A$1:$ZZ$1, 0))</f>
        <v/>
      </c>
      <c r="B2201">
        <f>INDEX(resultados!$A$2:$ZZ$2290, 2195, MATCH($B$2, resultados!$A$1:$ZZ$1, 0))</f>
        <v/>
      </c>
      <c r="C2201">
        <f>INDEX(resultados!$A$2:$ZZ$2290, 2195, MATCH($B$3, resultados!$A$1:$ZZ$1, 0))</f>
        <v/>
      </c>
    </row>
    <row r="2202">
      <c r="A2202">
        <f>INDEX(resultados!$A$2:$ZZ$2290, 2196, MATCH($B$1, resultados!$A$1:$ZZ$1, 0))</f>
        <v/>
      </c>
      <c r="B2202">
        <f>INDEX(resultados!$A$2:$ZZ$2290, 2196, MATCH($B$2, resultados!$A$1:$ZZ$1, 0))</f>
        <v/>
      </c>
      <c r="C2202">
        <f>INDEX(resultados!$A$2:$ZZ$2290, 2196, MATCH($B$3, resultados!$A$1:$ZZ$1, 0))</f>
        <v/>
      </c>
    </row>
    <row r="2203">
      <c r="A2203">
        <f>INDEX(resultados!$A$2:$ZZ$2290, 2197, MATCH($B$1, resultados!$A$1:$ZZ$1, 0))</f>
        <v/>
      </c>
      <c r="B2203">
        <f>INDEX(resultados!$A$2:$ZZ$2290, 2197, MATCH($B$2, resultados!$A$1:$ZZ$1, 0))</f>
        <v/>
      </c>
      <c r="C2203">
        <f>INDEX(resultados!$A$2:$ZZ$2290, 2197, MATCH($B$3, resultados!$A$1:$ZZ$1, 0))</f>
        <v/>
      </c>
    </row>
    <row r="2204">
      <c r="A2204">
        <f>INDEX(resultados!$A$2:$ZZ$2290, 2198, MATCH($B$1, resultados!$A$1:$ZZ$1, 0))</f>
        <v/>
      </c>
      <c r="B2204">
        <f>INDEX(resultados!$A$2:$ZZ$2290, 2198, MATCH($B$2, resultados!$A$1:$ZZ$1, 0))</f>
        <v/>
      </c>
      <c r="C2204">
        <f>INDEX(resultados!$A$2:$ZZ$2290, 2198, MATCH($B$3, resultados!$A$1:$ZZ$1, 0))</f>
        <v/>
      </c>
    </row>
    <row r="2205">
      <c r="A2205">
        <f>INDEX(resultados!$A$2:$ZZ$2290, 2199, MATCH($B$1, resultados!$A$1:$ZZ$1, 0))</f>
        <v/>
      </c>
      <c r="B2205">
        <f>INDEX(resultados!$A$2:$ZZ$2290, 2199, MATCH($B$2, resultados!$A$1:$ZZ$1, 0))</f>
        <v/>
      </c>
      <c r="C2205">
        <f>INDEX(resultados!$A$2:$ZZ$2290, 2199, MATCH($B$3, resultados!$A$1:$ZZ$1, 0))</f>
        <v/>
      </c>
    </row>
    <row r="2206">
      <c r="A2206">
        <f>INDEX(resultados!$A$2:$ZZ$2290, 2200, MATCH($B$1, resultados!$A$1:$ZZ$1, 0))</f>
        <v/>
      </c>
      <c r="B2206">
        <f>INDEX(resultados!$A$2:$ZZ$2290, 2200, MATCH($B$2, resultados!$A$1:$ZZ$1, 0))</f>
        <v/>
      </c>
      <c r="C2206">
        <f>INDEX(resultados!$A$2:$ZZ$2290, 2200, MATCH($B$3, resultados!$A$1:$ZZ$1, 0))</f>
        <v/>
      </c>
    </row>
    <row r="2207">
      <c r="A2207">
        <f>INDEX(resultados!$A$2:$ZZ$2290, 2201, MATCH($B$1, resultados!$A$1:$ZZ$1, 0))</f>
        <v/>
      </c>
      <c r="B2207">
        <f>INDEX(resultados!$A$2:$ZZ$2290, 2201, MATCH($B$2, resultados!$A$1:$ZZ$1, 0))</f>
        <v/>
      </c>
      <c r="C2207">
        <f>INDEX(resultados!$A$2:$ZZ$2290, 2201, MATCH($B$3, resultados!$A$1:$ZZ$1, 0))</f>
        <v/>
      </c>
    </row>
    <row r="2208">
      <c r="A2208">
        <f>INDEX(resultados!$A$2:$ZZ$2290, 2202, MATCH($B$1, resultados!$A$1:$ZZ$1, 0))</f>
        <v/>
      </c>
      <c r="B2208">
        <f>INDEX(resultados!$A$2:$ZZ$2290, 2202, MATCH($B$2, resultados!$A$1:$ZZ$1, 0))</f>
        <v/>
      </c>
      <c r="C2208">
        <f>INDEX(resultados!$A$2:$ZZ$2290, 2202, MATCH($B$3, resultados!$A$1:$ZZ$1, 0))</f>
        <v/>
      </c>
    </row>
    <row r="2209">
      <c r="A2209">
        <f>INDEX(resultados!$A$2:$ZZ$2290, 2203, MATCH($B$1, resultados!$A$1:$ZZ$1, 0))</f>
        <v/>
      </c>
      <c r="B2209">
        <f>INDEX(resultados!$A$2:$ZZ$2290, 2203, MATCH($B$2, resultados!$A$1:$ZZ$1, 0))</f>
        <v/>
      </c>
      <c r="C2209">
        <f>INDEX(resultados!$A$2:$ZZ$2290, 2203, MATCH($B$3, resultados!$A$1:$ZZ$1, 0))</f>
        <v/>
      </c>
    </row>
    <row r="2210">
      <c r="A2210">
        <f>INDEX(resultados!$A$2:$ZZ$2290, 2204, MATCH($B$1, resultados!$A$1:$ZZ$1, 0))</f>
        <v/>
      </c>
      <c r="B2210">
        <f>INDEX(resultados!$A$2:$ZZ$2290, 2204, MATCH($B$2, resultados!$A$1:$ZZ$1, 0))</f>
        <v/>
      </c>
      <c r="C2210">
        <f>INDEX(resultados!$A$2:$ZZ$2290, 2204, MATCH($B$3, resultados!$A$1:$ZZ$1, 0))</f>
        <v/>
      </c>
    </row>
    <row r="2211">
      <c r="A2211">
        <f>INDEX(resultados!$A$2:$ZZ$2290, 2205, MATCH($B$1, resultados!$A$1:$ZZ$1, 0))</f>
        <v/>
      </c>
      <c r="B2211">
        <f>INDEX(resultados!$A$2:$ZZ$2290, 2205, MATCH($B$2, resultados!$A$1:$ZZ$1, 0))</f>
        <v/>
      </c>
      <c r="C2211">
        <f>INDEX(resultados!$A$2:$ZZ$2290, 2205, MATCH($B$3, resultados!$A$1:$ZZ$1, 0))</f>
        <v/>
      </c>
    </row>
    <row r="2212">
      <c r="A2212">
        <f>INDEX(resultados!$A$2:$ZZ$2290, 2206, MATCH($B$1, resultados!$A$1:$ZZ$1, 0))</f>
        <v/>
      </c>
      <c r="B2212">
        <f>INDEX(resultados!$A$2:$ZZ$2290, 2206, MATCH($B$2, resultados!$A$1:$ZZ$1, 0))</f>
        <v/>
      </c>
      <c r="C2212">
        <f>INDEX(resultados!$A$2:$ZZ$2290, 2206, MATCH($B$3, resultados!$A$1:$ZZ$1, 0))</f>
        <v/>
      </c>
    </row>
    <row r="2213">
      <c r="A2213">
        <f>INDEX(resultados!$A$2:$ZZ$2290, 2207, MATCH($B$1, resultados!$A$1:$ZZ$1, 0))</f>
        <v/>
      </c>
      <c r="B2213">
        <f>INDEX(resultados!$A$2:$ZZ$2290, 2207, MATCH($B$2, resultados!$A$1:$ZZ$1, 0))</f>
        <v/>
      </c>
      <c r="C2213">
        <f>INDEX(resultados!$A$2:$ZZ$2290, 2207, MATCH($B$3, resultados!$A$1:$ZZ$1, 0))</f>
        <v/>
      </c>
    </row>
    <row r="2214">
      <c r="A2214">
        <f>INDEX(resultados!$A$2:$ZZ$2290, 2208, MATCH($B$1, resultados!$A$1:$ZZ$1, 0))</f>
        <v/>
      </c>
      <c r="B2214">
        <f>INDEX(resultados!$A$2:$ZZ$2290, 2208, MATCH($B$2, resultados!$A$1:$ZZ$1, 0))</f>
        <v/>
      </c>
      <c r="C2214">
        <f>INDEX(resultados!$A$2:$ZZ$2290, 2208, MATCH($B$3, resultados!$A$1:$ZZ$1, 0))</f>
        <v/>
      </c>
    </row>
    <row r="2215">
      <c r="A2215">
        <f>INDEX(resultados!$A$2:$ZZ$2290, 2209, MATCH($B$1, resultados!$A$1:$ZZ$1, 0))</f>
        <v/>
      </c>
      <c r="B2215">
        <f>INDEX(resultados!$A$2:$ZZ$2290, 2209, MATCH($B$2, resultados!$A$1:$ZZ$1, 0))</f>
        <v/>
      </c>
      <c r="C2215">
        <f>INDEX(resultados!$A$2:$ZZ$2290, 2209, MATCH($B$3, resultados!$A$1:$ZZ$1, 0))</f>
        <v/>
      </c>
    </row>
    <row r="2216">
      <c r="A2216">
        <f>INDEX(resultados!$A$2:$ZZ$2290, 2210, MATCH($B$1, resultados!$A$1:$ZZ$1, 0))</f>
        <v/>
      </c>
      <c r="B2216">
        <f>INDEX(resultados!$A$2:$ZZ$2290, 2210, MATCH($B$2, resultados!$A$1:$ZZ$1, 0))</f>
        <v/>
      </c>
      <c r="C2216">
        <f>INDEX(resultados!$A$2:$ZZ$2290, 2210, MATCH($B$3, resultados!$A$1:$ZZ$1, 0))</f>
        <v/>
      </c>
    </row>
    <row r="2217">
      <c r="A2217">
        <f>INDEX(resultados!$A$2:$ZZ$2290, 2211, MATCH($B$1, resultados!$A$1:$ZZ$1, 0))</f>
        <v/>
      </c>
      <c r="B2217">
        <f>INDEX(resultados!$A$2:$ZZ$2290, 2211, MATCH($B$2, resultados!$A$1:$ZZ$1, 0))</f>
        <v/>
      </c>
      <c r="C2217">
        <f>INDEX(resultados!$A$2:$ZZ$2290, 2211, MATCH($B$3, resultados!$A$1:$ZZ$1, 0))</f>
        <v/>
      </c>
    </row>
    <row r="2218">
      <c r="A2218">
        <f>INDEX(resultados!$A$2:$ZZ$2290, 2212, MATCH($B$1, resultados!$A$1:$ZZ$1, 0))</f>
        <v/>
      </c>
      <c r="B2218">
        <f>INDEX(resultados!$A$2:$ZZ$2290, 2212, MATCH($B$2, resultados!$A$1:$ZZ$1, 0))</f>
        <v/>
      </c>
      <c r="C2218">
        <f>INDEX(resultados!$A$2:$ZZ$2290, 2212, MATCH($B$3, resultados!$A$1:$ZZ$1, 0))</f>
        <v/>
      </c>
    </row>
    <row r="2219">
      <c r="A2219">
        <f>INDEX(resultados!$A$2:$ZZ$2290, 2213, MATCH($B$1, resultados!$A$1:$ZZ$1, 0))</f>
        <v/>
      </c>
      <c r="B2219">
        <f>INDEX(resultados!$A$2:$ZZ$2290, 2213, MATCH($B$2, resultados!$A$1:$ZZ$1, 0))</f>
        <v/>
      </c>
      <c r="C2219">
        <f>INDEX(resultados!$A$2:$ZZ$2290, 2213, MATCH($B$3, resultados!$A$1:$ZZ$1, 0))</f>
        <v/>
      </c>
    </row>
    <row r="2220">
      <c r="A2220">
        <f>INDEX(resultados!$A$2:$ZZ$2290, 2214, MATCH($B$1, resultados!$A$1:$ZZ$1, 0))</f>
        <v/>
      </c>
      <c r="B2220">
        <f>INDEX(resultados!$A$2:$ZZ$2290, 2214, MATCH($B$2, resultados!$A$1:$ZZ$1, 0))</f>
        <v/>
      </c>
      <c r="C2220">
        <f>INDEX(resultados!$A$2:$ZZ$2290, 2214, MATCH($B$3, resultados!$A$1:$ZZ$1, 0))</f>
        <v/>
      </c>
    </row>
    <row r="2221">
      <c r="A2221">
        <f>INDEX(resultados!$A$2:$ZZ$2290, 2215, MATCH($B$1, resultados!$A$1:$ZZ$1, 0))</f>
        <v/>
      </c>
      <c r="B2221">
        <f>INDEX(resultados!$A$2:$ZZ$2290, 2215, MATCH($B$2, resultados!$A$1:$ZZ$1, 0))</f>
        <v/>
      </c>
      <c r="C2221">
        <f>INDEX(resultados!$A$2:$ZZ$2290, 2215, MATCH($B$3, resultados!$A$1:$ZZ$1, 0))</f>
        <v/>
      </c>
    </row>
    <row r="2222">
      <c r="A2222">
        <f>INDEX(resultados!$A$2:$ZZ$2290, 2216, MATCH($B$1, resultados!$A$1:$ZZ$1, 0))</f>
        <v/>
      </c>
      <c r="B2222">
        <f>INDEX(resultados!$A$2:$ZZ$2290, 2216, MATCH($B$2, resultados!$A$1:$ZZ$1, 0))</f>
        <v/>
      </c>
      <c r="C2222">
        <f>INDEX(resultados!$A$2:$ZZ$2290, 2216, MATCH($B$3, resultados!$A$1:$ZZ$1, 0))</f>
        <v/>
      </c>
    </row>
    <row r="2223">
      <c r="A2223">
        <f>INDEX(resultados!$A$2:$ZZ$2290, 2217, MATCH($B$1, resultados!$A$1:$ZZ$1, 0))</f>
        <v/>
      </c>
      <c r="B2223">
        <f>INDEX(resultados!$A$2:$ZZ$2290, 2217, MATCH($B$2, resultados!$A$1:$ZZ$1, 0))</f>
        <v/>
      </c>
      <c r="C2223">
        <f>INDEX(resultados!$A$2:$ZZ$2290, 2217, MATCH($B$3, resultados!$A$1:$ZZ$1, 0))</f>
        <v/>
      </c>
    </row>
    <row r="2224">
      <c r="A2224">
        <f>INDEX(resultados!$A$2:$ZZ$2290, 2218, MATCH($B$1, resultados!$A$1:$ZZ$1, 0))</f>
        <v/>
      </c>
      <c r="B2224">
        <f>INDEX(resultados!$A$2:$ZZ$2290, 2218, MATCH($B$2, resultados!$A$1:$ZZ$1, 0))</f>
        <v/>
      </c>
      <c r="C2224">
        <f>INDEX(resultados!$A$2:$ZZ$2290, 2218, MATCH($B$3, resultados!$A$1:$ZZ$1, 0))</f>
        <v/>
      </c>
    </row>
    <row r="2225">
      <c r="A2225">
        <f>INDEX(resultados!$A$2:$ZZ$2290, 2219, MATCH($B$1, resultados!$A$1:$ZZ$1, 0))</f>
        <v/>
      </c>
      <c r="B2225">
        <f>INDEX(resultados!$A$2:$ZZ$2290, 2219, MATCH($B$2, resultados!$A$1:$ZZ$1, 0))</f>
        <v/>
      </c>
      <c r="C2225">
        <f>INDEX(resultados!$A$2:$ZZ$2290, 2219, MATCH($B$3, resultados!$A$1:$ZZ$1, 0))</f>
        <v/>
      </c>
    </row>
    <row r="2226">
      <c r="A2226">
        <f>INDEX(resultados!$A$2:$ZZ$2290, 2220, MATCH($B$1, resultados!$A$1:$ZZ$1, 0))</f>
        <v/>
      </c>
      <c r="B2226">
        <f>INDEX(resultados!$A$2:$ZZ$2290, 2220, MATCH($B$2, resultados!$A$1:$ZZ$1, 0))</f>
        <v/>
      </c>
      <c r="C2226">
        <f>INDEX(resultados!$A$2:$ZZ$2290, 2220, MATCH($B$3, resultados!$A$1:$ZZ$1, 0))</f>
        <v/>
      </c>
    </row>
    <row r="2227">
      <c r="A2227">
        <f>INDEX(resultados!$A$2:$ZZ$2290, 2221, MATCH($B$1, resultados!$A$1:$ZZ$1, 0))</f>
        <v/>
      </c>
      <c r="B2227">
        <f>INDEX(resultados!$A$2:$ZZ$2290, 2221, MATCH($B$2, resultados!$A$1:$ZZ$1, 0))</f>
        <v/>
      </c>
      <c r="C2227">
        <f>INDEX(resultados!$A$2:$ZZ$2290, 2221, MATCH($B$3, resultados!$A$1:$ZZ$1, 0))</f>
        <v/>
      </c>
    </row>
    <row r="2228">
      <c r="A2228">
        <f>INDEX(resultados!$A$2:$ZZ$2290, 2222, MATCH($B$1, resultados!$A$1:$ZZ$1, 0))</f>
        <v/>
      </c>
      <c r="B2228">
        <f>INDEX(resultados!$A$2:$ZZ$2290, 2222, MATCH($B$2, resultados!$A$1:$ZZ$1, 0))</f>
        <v/>
      </c>
      <c r="C2228">
        <f>INDEX(resultados!$A$2:$ZZ$2290, 2222, MATCH($B$3, resultados!$A$1:$ZZ$1, 0))</f>
        <v/>
      </c>
    </row>
    <row r="2229">
      <c r="A2229">
        <f>INDEX(resultados!$A$2:$ZZ$2290, 2223, MATCH($B$1, resultados!$A$1:$ZZ$1, 0))</f>
        <v/>
      </c>
      <c r="B2229">
        <f>INDEX(resultados!$A$2:$ZZ$2290, 2223, MATCH($B$2, resultados!$A$1:$ZZ$1, 0))</f>
        <v/>
      </c>
      <c r="C2229">
        <f>INDEX(resultados!$A$2:$ZZ$2290, 2223, MATCH($B$3, resultados!$A$1:$ZZ$1, 0))</f>
        <v/>
      </c>
    </row>
    <row r="2230">
      <c r="A2230">
        <f>INDEX(resultados!$A$2:$ZZ$2290, 2224, MATCH($B$1, resultados!$A$1:$ZZ$1, 0))</f>
        <v/>
      </c>
      <c r="B2230">
        <f>INDEX(resultados!$A$2:$ZZ$2290, 2224, MATCH($B$2, resultados!$A$1:$ZZ$1, 0))</f>
        <v/>
      </c>
      <c r="C2230">
        <f>INDEX(resultados!$A$2:$ZZ$2290, 2224, MATCH($B$3, resultados!$A$1:$ZZ$1, 0))</f>
        <v/>
      </c>
    </row>
    <row r="2231">
      <c r="A2231">
        <f>INDEX(resultados!$A$2:$ZZ$2290, 2225, MATCH($B$1, resultados!$A$1:$ZZ$1, 0))</f>
        <v/>
      </c>
      <c r="B2231">
        <f>INDEX(resultados!$A$2:$ZZ$2290, 2225, MATCH($B$2, resultados!$A$1:$ZZ$1, 0))</f>
        <v/>
      </c>
      <c r="C2231">
        <f>INDEX(resultados!$A$2:$ZZ$2290, 2225, MATCH($B$3, resultados!$A$1:$ZZ$1, 0))</f>
        <v/>
      </c>
    </row>
    <row r="2232">
      <c r="A2232">
        <f>INDEX(resultados!$A$2:$ZZ$2290, 2226, MATCH($B$1, resultados!$A$1:$ZZ$1, 0))</f>
        <v/>
      </c>
      <c r="B2232">
        <f>INDEX(resultados!$A$2:$ZZ$2290, 2226, MATCH($B$2, resultados!$A$1:$ZZ$1, 0))</f>
        <v/>
      </c>
      <c r="C2232">
        <f>INDEX(resultados!$A$2:$ZZ$2290, 2226, MATCH($B$3, resultados!$A$1:$ZZ$1, 0))</f>
        <v/>
      </c>
    </row>
    <row r="2233">
      <c r="A2233">
        <f>INDEX(resultados!$A$2:$ZZ$2290, 2227, MATCH($B$1, resultados!$A$1:$ZZ$1, 0))</f>
        <v/>
      </c>
      <c r="B2233">
        <f>INDEX(resultados!$A$2:$ZZ$2290, 2227, MATCH($B$2, resultados!$A$1:$ZZ$1, 0))</f>
        <v/>
      </c>
      <c r="C2233">
        <f>INDEX(resultados!$A$2:$ZZ$2290, 2227, MATCH($B$3, resultados!$A$1:$ZZ$1, 0))</f>
        <v/>
      </c>
    </row>
    <row r="2234">
      <c r="A2234">
        <f>INDEX(resultados!$A$2:$ZZ$2290, 2228, MATCH($B$1, resultados!$A$1:$ZZ$1, 0))</f>
        <v/>
      </c>
      <c r="B2234">
        <f>INDEX(resultados!$A$2:$ZZ$2290, 2228, MATCH($B$2, resultados!$A$1:$ZZ$1, 0))</f>
        <v/>
      </c>
      <c r="C2234">
        <f>INDEX(resultados!$A$2:$ZZ$2290, 2228, MATCH($B$3, resultados!$A$1:$ZZ$1, 0))</f>
        <v/>
      </c>
    </row>
    <row r="2235">
      <c r="A2235">
        <f>INDEX(resultados!$A$2:$ZZ$2290, 2229, MATCH($B$1, resultados!$A$1:$ZZ$1, 0))</f>
        <v/>
      </c>
      <c r="B2235">
        <f>INDEX(resultados!$A$2:$ZZ$2290, 2229, MATCH($B$2, resultados!$A$1:$ZZ$1, 0))</f>
        <v/>
      </c>
      <c r="C2235">
        <f>INDEX(resultados!$A$2:$ZZ$2290, 2229, MATCH($B$3, resultados!$A$1:$ZZ$1, 0))</f>
        <v/>
      </c>
    </row>
    <row r="2236">
      <c r="A2236">
        <f>INDEX(resultados!$A$2:$ZZ$2290, 2230, MATCH($B$1, resultados!$A$1:$ZZ$1, 0))</f>
        <v/>
      </c>
      <c r="B2236">
        <f>INDEX(resultados!$A$2:$ZZ$2290, 2230, MATCH($B$2, resultados!$A$1:$ZZ$1, 0))</f>
        <v/>
      </c>
      <c r="C2236">
        <f>INDEX(resultados!$A$2:$ZZ$2290, 2230, MATCH($B$3, resultados!$A$1:$ZZ$1, 0))</f>
        <v/>
      </c>
    </row>
    <row r="2237">
      <c r="A2237">
        <f>INDEX(resultados!$A$2:$ZZ$2290, 2231, MATCH($B$1, resultados!$A$1:$ZZ$1, 0))</f>
        <v/>
      </c>
      <c r="B2237">
        <f>INDEX(resultados!$A$2:$ZZ$2290, 2231, MATCH($B$2, resultados!$A$1:$ZZ$1, 0))</f>
        <v/>
      </c>
      <c r="C2237">
        <f>INDEX(resultados!$A$2:$ZZ$2290, 2231, MATCH($B$3, resultados!$A$1:$ZZ$1, 0))</f>
        <v/>
      </c>
    </row>
    <row r="2238">
      <c r="A2238">
        <f>INDEX(resultados!$A$2:$ZZ$2290, 2232, MATCH($B$1, resultados!$A$1:$ZZ$1, 0))</f>
        <v/>
      </c>
      <c r="B2238">
        <f>INDEX(resultados!$A$2:$ZZ$2290, 2232, MATCH($B$2, resultados!$A$1:$ZZ$1, 0))</f>
        <v/>
      </c>
      <c r="C2238">
        <f>INDEX(resultados!$A$2:$ZZ$2290, 2232, MATCH($B$3, resultados!$A$1:$ZZ$1, 0))</f>
        <v/>
      </c>
    </row>
    <row r="2239">
      <c r="A2239">
        <f>INDEX(resultados!$A$2:$ZZ$2290, 2233, MATCH($B$1, resultados!$A$1:$ZZ$1, 0))</f>
        <v/>
      </c>
      <c r="B2239">
        <f>INDEX(resultados!$A$2:$ZZ$2290, 2233, MATCH($B$2, resultados!$A$1:$ZZ$1, 0))</f>
        <v/>
      </c>
      <c r="C2239">
        <f>INDEX(resultados!$A$2:$ZZ$2290, 2233, MATCH($B$3, resultados!$A$1:$ZZ$1, 0))</f>
        <v/>
      </c>
    </row>
    <row r="2240">
      <c r="A2240">
        <f>INDEX(resultados!$A$2:$ZZ$2290, 2234, MATCH($B$1, resultados!$A$1:$ZZ$1, 0))</f>
        <v/>
      </c>
      <c r="B2240">
        <f>INDEX(resultados!$A$2:$ZZ$2290, 2234, MATCH($B$2, resultados!$A$1:$ZZ$1, 0))</f>
        <v/>
      </c>
      <c r="C2240">
        <f>INDEX(resultados!$A$2:$ZZ$2290, 2234, MATCH($B$3, resultados!$A$1:$ZZ$1, 0))</f>
        <v/>
      </c>
    </row>
    <row r="2241">
      <c r="A2241">
        <f>INDEX(resultados!$A$2:$ZZ$2290, 2235, MATCH($B$1, resultados!$A$1:$ZZ$1, 0))</f>
        <v/>
      </c>
      <c r="B2241">
        <f>INDEX(resultados!$A$2:$ZZ$2290, 2235, MATCH($B$2, resultados!$A$1:$ZZ$1, 0))</f>
        <v/>
      </c>
      <c r="C2241">
        <f>INDEX(resultados!$A$2:$ZZ$2290, 2235, MATCH($B$3, resultados!$A$1:$ZZ$1, 0))</f>
        <v/>
      </c>
    </row>
    <row r="2242">
      <c r="A2242">
        <f>INDEX(resultados!$A$2:$ZZ$2290, 2236, MATCH($B$1, resultados!$A$1:$ZZ$1, 0))</f>
        <v/>
      </c>
      <c r="B2242">
        <f>INDEX(resultados!$A$2:$ZZ$2290, 2236, MATCH($B$2, resultados!$A$1:$ZZ$1, 0))</f>
        <v/>
      </c>
      <c r="C2242">
        <f>INDEX(resultados!$A$2:$ZZ$2290, 2236, MATCH($B$3, resultados!$A$1:$ZZ$1, 0))</f>
        <v/>
      </c>
    </row>
    <row r="2243">
      <c r="A2243">
        <f>INDEX(resultados!$A$2:$ZZ$2290, 2237, MATCH($B$1, resultados!$A$1:$ZZ$1, 0))</f>
        <v/>
      </c>
      <c r="B2243">
        <f>INDEX(resultados!$A$2:$ZZ$2290, 2237, MATCH($B$2, resultados!$A$1:$ZZ$1, 0))</f>
        <v/>
      </c>
      <c r="C2243">
        <f>INDEX(resultados!$A$2:$ZZ$2290, 2237, MATCH($B$3, resultados!$A$1:$ZZ$1, 0))</f>
        <v/>
      </c>
    </row>
    <row r="2244">
      <c r="A2244">
        <f>INDEX(resultados!$A$2:$ZZ$2290, 2238, MATCH($B$1, resultados!$A$1:$ZZ$1, 0))</f>
        <v/>
      </c>
      <c r="B2244">
        <f>INDEX(resultados!$A$2:$ZZ$2290, 2238, MATCH($B$2, resultados!$A$1:$ZZ$1, 0))</f>
        <v/>
      </c>
      <c r="C2244">
        <f>INDEX(resultados!$A$2:$ZZ$2290, 2238, MATCH($B$3, resultados!$A$1:$ZZ$1, 0))</f>
        <v/>
      </c>
    </row>
    <row r="2245">
      <c r="A2245">
        <f>INDEX(resultados!$A$2:$ZZ$2290, 2239, MATCH($B$1, resultados!$A$1:$ZZ$1, 0))</f>
        <v/>
      </c>
      <c r="B2245">
        <f>INDEX(resultados!$A$2:$ZZ$2290, 2239, MATCH($B$2, resultados!$A$1:$ZZ$1, 0))</f>
        <v/>
      </c>
      <c r="C2245">
        <f>INDEX(resultados!$A$2:$ZZ$2290, 2239, MATCH($B$3, resultados!$A$1:$ZZ$1, 0))</f>
        <v/>
      </c>
    </row>
    <row r="2246">
      <c r="A2246">
        <f>INDEX(resultados!$A$2:$ZZ$2290, 2240, MATCH($B$1, resultados!$A$1:$ZZ$1, 0))</f>
        <v/>
      </c>
      <c r="B2246">
        <f>INDEX(resultados!$A$2:$ZZ$2290, 2240, MATCH($B$2, resultados!$A$1:$ZZ$1, 0))</f>
        <v/>
      </c>
      <c r="C2246">
        <f>INDEX(resultados!$A$2:$ZZ$2290, 2240, MATCH($B$3, resultados!$A$1:$ZZ$1, 0))</f>
        <v/>
      </c>
    </row>
    <row r="2247">
      <c r="A2247">
        <f>INDEX(resultados!$A$2:$ZZ$2290, 2241, MATCH($B$1, resultados!$A$1:$ZZ$1, 0))</f>
        <v/>
      </c>
      <c r="B2247">
        <f>INDEX(resultados!$A$2:$ZZ$2290, 2241, MATCH($B$2, resultados!$A$1:$ZZ$1, 0))</f>
        <v/>
      </c>
      <c r="C2247">
        <f>INDEX(resultados!$A$2:$ZZ$2290, 2241, MATCH($B$3, resultados!$A$1:$ZZ$1, 0))</f>
        <v/>
      </c>
    </row>
    <row r="2248">
      <c r="A2248">
        <f>INDEX(resultados!$A$2:$ZZ$2290, 2242, MATCH($B$1, resultados!$A$1:$ZZ$1, 0))</f>
        <v/>
      </c>
      <c r="B2248">
        <f>INDEX(resultados!$A$2:$ZZ$2290, 2242, MATCH($B$2, resultados!$A$1:$ZZ$1, 0))</f>
        <v/>
      </c>
      <c r="C2248">
        <f>INDEX(resultados!$A$2:$ZZ$2290, 2242, MATCH($B$3, resultados!$A$1:$ZZ$1, 0))</f>
        <v/>
      </c>
    </row>
    <row r="2249">
      <c r="A2249">
        <f>INDEX(resultados!$A$2:$ZZ$2290, 2243, MATCH($B$1, resultados!$A$1:$ZZ$1, 0))</f>
        <v/>
      </c>
      <c r="B2249">
        <f>INDEX(resultados!$A$2:$ZZ$2290, 2243, MATCH($B$2, resultados!$A$1:$ZZ$1, 0))</f>
        <v/>
      </c>
      <c r="C2249">
        <f>INDEX(resultados!$A$2:$ZZ$2290, 2243, MATCH($B$3, resultados!$A$1:$ZZ$1, 0))</f>
        <v/>
      </c>
    </row>
    <row r="2250">
      <c r="A2250">
        <f>INDEX(resultados!$A$2:$ZZ$2290, 2244, MATCH($B$1, resultados!$A$1:$ZZ$1, 0))</f>
        <v/>
      </c>
      <c r="B2250">
        <f>INDEX(resultados!$A$2:$ZZ$2290, 2244, MATCH($B$2, resultados!$A$1:$ZZ$1, 0))</f>
        <v/>
      </c>
      <c r="C2250">
        <f>INDEX(resultados!$A$2:$ZZ$2290, 2244, MATCH($B$3, resultados!$A$1:$ZZ$1, 0))</f>
        <v/>
      </c>
    </row>
    <row r="2251">
      <c r="A2251">
        <f>INDEX(resultados!$A$2:$ZZ$2290, 2245, MATCH($B$1, resultados!$A$1:$ZZ$1, 0))</f>
        <v/>
      </c>
      <c r="B2251">
        <f>INDEX(resultados!$A$2:$ZZ$2290, 2245, MATCH($B$2, resultados!$A$1:$ZZ$1, 0))</f>
        <v/>
      </c>
      <c r="C2251">
        <f>INDEX(resultados!$A$2:$ZZ$2290, 2245, MATCH($B$3, resultados!$A$1:$ZZ$1, 0))</f>
        <v/>
      </c>
    </row>
    <row r="2252">
      <c r="A2252">
        <f>INDEX(resultados!$A$2:$ZZ$2290, 2246, MATCH($B$1, resultados!$A$1:$ZZ$1, 0))</f>
        <v/>
      </c>
      <c r="B2252">
        <f>INDEX(resultados!$A$2:$ZZ$2290, 2246, MATCH($B$2, resultados!$A$1:$ZZ$1, 0))</f>
        <v/>
      </c>
      <c r="C2252">
        <f>INDEX(resultados!$A$2:$ZZ$2290, 2246, MATCH($B$3, resultados!$A$1:$ZZ$1, 0))</f>
        <v/>
      </c>
    </row>
    <row r="2253">
      <c r="A2253">
        <f>INDEX(resultados!$A$2:$ZZ$2290, 2247, MATCH($B$1, resultados!$A$1:$ZZ$1, 0))</f>
        <v/>
      </c>
      <c r="B2253">
        <f>INDEX(resultados!$A$2:$ZZ$2290, 2247, MATCH($B$2, resultados!$A$1:$ZZ$1, 0))</f>
        <v/>
      </c>
      <c r="C2253">
        <f>INDEX(resultados!$A$2:$ZZ$2290, 2247, MATCH($B$3, resultados!$A$1:$ZZ$1, 0))</f>
        <v/>
      </c>
    </row>
    <row r="2254">
      <c r="A2254">
        <f>INDEX(resultados!$A$2:$ZZ$2290, 2248, MATCH($B$1, resultados!$A$1:$ZZ$1, 0))</f>
        <v/>
      </c>
      <c r="B2254">
        <f>INDEX(resultados!$A$2:$ZZ$2290, 2248, MATCH($B$2, resultados!$A$1:$ZZ$1, 0))</f>
        <v/>
      </c>
      <c r="C2254">
        <f>INDEX(resultados!$A$2:$ZZ$2290, 2248, MATCH($B$3, resultados!$A$1:$ZZ$1, 0))</f>
        <v/>
      </c>
    </row>
    <row r="2255">
      <c r="A2255">
        <f>INDEX(resultados!$A$2:$ZZ$2290, 2249, MATCH($B$1, resultados!$A$1:$ZZ$1, 0))</f>
        <v/>
      </c>
      <c r="B2255">
        <f>INDEX(resultados!$A$2:$ZZ$2290, 2249, MATCH($B$2, resultados!$A$1:$ZZ$1, 0))</f>
        <v/>
      </c>
      <c r="C2255">
        <f>INDEX(resultados!$A$2:$ZZ$2290, 2249, MATCH($B$3, resultados!$A$1:$ZZ$1, 0))</f>
        <v/>
      </c>
    </row>
    <row r="2256">
      <c r="A2256">
        <f>INDEX(resultados!$A$2:$ZZ$2290, 2250, MATCH($B$1, resultados!$A$1:$ZZ$1, 0))</f>
        <v/>
      </c>
      <c r="B2256">
        <f>INDEX(resultados!$A$2:$ZZ$2290, 2250, MATCH($B$2, resultados!$A$1:$ZZ$1, 0))</f>
        <v/>
      </c>
      <c r="C2256">
        <f>INDEX(resultados!$A$2:$ZZ$2290, 2250, MATCH($B$3, resultados!$A$1:$ZZ$1, 0))</f>
        <v/>
      </c>
    </row>
    <row r="2257">
      <c r="A2257">
        <f>INDEX(resultados!$A$2:$ZZ$2290, 2251, MATCH($B$1, resultados!$A$1:$ZZ$1, 0))</f>
        <v/>
      </c>
      <c r="B2257">
        <f>INDEX(resultados!$A$2:$ZZ$2290, 2251, MATCH($B$2, resultados!$A$1:$ZZ$1, 0))</f>
        <v/>
      </c>
      <c r="C2257">
        <f>INDEX(resultados!$A$2:$ZZ$2290, 2251, MATCH($B$3, resultados!$A$1:$ZZ$1, 0))</f>
        <v/>
      </c>
    </row>
    <row r="2258">
      <c r="A2258">
        <f>INDEX(resultados!$A$2:$ZZ$2290, 2252, MATCH($B$1, resultados!$A$1:$ZZ$1, 0))</f>
        <v/>
      </c>
      <c r="B2258">
        <f>INDEX(resultados!$A$2:$ZZ$2290, 2252, MATCH($B$2, resultados!$A$1:$ZZ$1, 0))</f>
        <v/>
      </c>
      <c r="C2258">
        <f>INDEX(resultados!$A$2:$ZZ$2290, 2252, MATCH($B$3, resultados!$A$1:$ZZ$1, 0))</f>
        <v/>
      </c>
    </row>
    <row r="2259">
      <c r="A2259">
        <f>INDEX(resultados!$A$2:$ZZ$2290, 2253, MATCH($B$1, resultados!$A$1:$ZZ$1, 0))</f>
        <v/>
      </c>
      <c r="B2259">
        <f>INDEX(resultados!$A$2:$ZZ$2290, 2253, MATCH($B$2, resultados!$A$1:$ZZ$1, 0))</f>
        <v/>
      </c>
      <c r="C2259">
        <f>INDEX(resultados!$A$2:$ZZ$2290, 2253, MATCH($B$3, resultados!$A$1:$ZZ$1, 0))</f>
        <v/>
      </c>
    </row>
    <row r="2260">
      <c r="A2260">
        <f>INDEX(resultados!$A$2:$ZZ$2290, 2254, MATCH($B$1, resultados!$A$1:$ZZ$1, 0))</f>
        <v/>
      </c>
      <c r="B2260">
        <f>INDEX(resultados!$A$2:$ZZ$2290, 2254, MATCH($B$2, resultados!$A$1:$ZZ$1, 0))</f>
        <v/>
      </c>
      <c r="C2260">
        <f>INDEX(resultados!$A$2:$ZZ$2290, 2254, MATCH($B$3, resultados!$A$1:$ZZ$1, 0))</f>
        <v/>
      </c>
    </row>
    <row r="2261">
      <c r="A2261">
        <f>INDEX(resultados!$A$2:$ZZ$2290, 2255, MATCH($B$1, resultados!$A$1:$ZZ$1, 0))</f>
        <v/>
      </c>
      <c r="B2261">
        <f>INDEX(resultados!$A$2:$ZZ$2290, 2255, MATCH($B$2, resultados!$A$1:$ZZ$1, 0))</f>
        <v/>
      </c>
      <c r="C2261">
        <f>INDEX(resultados!$A$2:$ZZ$2290, 2255, MATCH($B$3, resultados!$A$1:$ZZ$1, 0))</f>
        <v/>
      </c>
    </row>
    <row r="2262">
      <c r="A2262">
        <f>INDEX(resultados!$A$2:$ZZ$2290, 2256, MATCH($B$1, resultados!$A$1:$ZZ$1, 0))</f>
        <v/>
      </c>
      <c r="B2262">
        <f>INDEX(resultados!$A$2:$ZZ$2290, 2256, MATCH($B$2, resultados!$A$1:$ZZ$1, 0))</f>
        <v/>
      </c>
      <c r="C2262">
        <f>INDEX(resultados!$A$2:$ZZ$2290, 2256, MATCH($B$3, resultados!$A$1:$ZZ$1, 0))</f>
        <v/>
      </c>
    </row>
    <row r="2263">
      <c r="A2263">
        <f>INDEX(resultados!$A$2:$ZZ$2290, 2257, MATCH($B$1, resultados!$A$1:$ZZ$1, 0))</f>
        <v/>
      </c>
      <c r="B2263">
        <f>INDEX(resultados!$A$2:$ZZ$2290, 2257, MATCH($B$2, resultados!$A$1:$ZZ$1, 0))</f>
        <v/>
      </c>
      <c r="C2263">
        <f>INDEX(resultados!$A$2:$ZZ$2290, 2257, MATCH($B$3, resultados!$A$1:$ZZ$1, 0))</f>
        <v/>
      </c>
    </row>
    <row r="2264">
      <c r="A2264">
        <f>INDEX(resultados!$A$2:$ZZ$2290, 2258, MATCH($B$1, resultados!$A$1:$ZZ$1, 0))</f>
        <v/>
      </c>
      <c r="B2264">
        <f>INDEX(resultados!$A$2:$ZZ$2290, 2258, MATCH($B$2, resultados!$A$1:$ZZ$1, 0))</f>
        <v/>
      </c>
      <c r="C2264">
        <f>INDEX(resultados!$A$2:$ZZ$2290, 2258, MATCH($B$3, resultados!$A$1:$ZZ$1, 0))</f>
        <v/>
      </c>
    </row>
    <row r="2265">
      <c r="A2265">
        <f>INDEX(resultados!$A$2:$ZZ$2290, 2259, MATCH($B$1, resultados!$A$1:$ZZ$1, 0))</f>
        <v/>
      </c>
      <c r="B2265">
        <f>INDEX(resultados!$A$2:$ZZ$2290, 2259, MATCH($B$2, resultados!$A$1:$ZZ$1, 0))</f>
        <v/>
      </c>
      <c r="C2265">
        <f>INDEX(resultados!$A$2:$ZZ$2290, 2259, MATCH($B$3, resultados!$A$1:$ZZ$1, 0))</f>
        <v/>
      </c>
    </row>
    <row r="2266">
      <c r="A2266">
        <f>INDEX(resultados!$A$2:$ZZ$2290, 2260, MATCH($B$1, resultados!$A$1:$ZZ$1, 0))</f>
        <v/>
      </c>
      <c r="B2266">
        <f>INDEX(resultados!$A$2:$ZZ$2290, 2260, MATCH($B$2, resultados!$A$1:$ZZ$1, 0))</f>
        <v/>
      </c>
      <c r="C2266">
        <f>INDEX(resultados!$A$2:$ZZ$2290, 2260, MATCH($B$3, resultados!$A$1:$ZZ$1, 0))</f>
        <v/>
      </c>
    </row>
    <row r="2267">
      <c r="A2267">
        <f>INDEX(resultados!$A$2:$ZZ$2290, 2261, MATCH($B$1, resultados!$A$1:$ZZ$1, 0))</f>
        <v/>
      </c>
      <c r="B2267">
        <f>INDEX(resultados!$A$2:$ZZ$2290, 2261, MATCH($B$2, resultados!$A$1:$ZZ$1, 0))</f>
        <v/>
      </c>
      <c r="C2267">
        <f>INDEX(resultados!$A$2:$ZZ$2290, 2261, MATCH($B$3, resultados!$A$1:$ZZ$1, 0))</f>
        <v/>
      </c>
    </row>
    <row r="2268">
      <c r="A2268">
        <f>INDEX(resultados!$A$2:$ZZ$2290, 2262, MATCH($B$1, resultados!$A$1:$ZZ$1, 0))</f>
        <v/>
      </c>
      <c r="B2268">
        <f>INDEX(resultados!$A$2:$ZZ$2290, 2262, MATCH($B$2, resultados!$A$1:$ZZ$1, 0))</f>
        <v/>
      </c>
      <c r="C2268">
        <f>INDEX(resultados!$A$2:$ZZ$2290, 2262, MATCH($B$3, resultados!$A$1:$ZZ$1, 0))</f>
        <v/>
      </c>
    </row>
    <row r="2269">
      <c r="A2269">
        <f>INDEX(resultados!$A$2:$ZZ$2290, 2263, MATCH($B$1, resultados!$A$1:$ZZ$1, 0))</f>
        <v/>
      </c>
      <c r="B2269">
        <f>INDEX(resultados!$A$2:$ZZ$2290, 2263, MATCH($B$2, resultados!$A$1:$ZZ$1, 0))</f>
        <v/>
      </c>
      <c r="C2269">
        <f>INDEX(resultados!$A$2:$ZZ$2290, 2263, MATCH($B$3, resultados!$A$1:$ZZ$1, 0))</f>
        <v/>
      </c>
    </row>
    <row r="2270">
      <c r="A2270">
        <f>INDEX(resultados!$A$2:$ZZ$2290, 2264, MATCH($B$1, resultados!$A$1:$ZZ$1, 0))</f>
        <v/>
      </c>
      <c r="B2270">
        <f>INDEX(resultados!$A$2:$ZZ$2290, 2264, MATCH($B$2, resultados!$A$1:$ZZ$1, 0))</f>
        <v/>
      </c>
      <c r="C2270">
        <f>INDEX(resultados!$A$2:$ZZ$2290, 2264, MATCH($B$3, resultados!$A$1:$ZZ$1, 0))</f>
        <v/>
      </c>
    </row>
    <row r="2271">
      <c r="A2271">
        <f>INDEX(resultados!$A$2:$ZZ$2290, 2265, MATCH($B$1, resultados!$A$1:$ZZ$1, 0))</f>
        <v/>
      </c>
      <c r="B2271">
        <f>INDEX(resultados!$A$2:$ZZ$2290, 2265, MATCH($B$2, resultados!$A$1:$ZZ$1, 0))</f>
        <v/>
      </c>
      <c r="C2271">
        <f>INDEX(resultados!$A$2:$ZZ$2290, 2265, MATCH($B$3, resultados!$A$1:$ZZ$1, 0))</f>
        <v/>
      </c>
    </row>
    <row r="2272">
      <c r="A2272">
        <f>INDEX(resultados!$A$2:$ZZ$2290, 2266, MATCH($B$1, resultados!$A$1:$ZZ$1, 0))</f>
        <v/>
      </c>
      <c r="B2272">
        <f>INDEX(resultados!$A$2:$ZZ$2290, 2266, MATCH($B$2, resultados!$A$1:$ZZ$1, 0))</f>
        <v/>
      </c>
      <c r="C2272">
        <f>INDEX(resultados!$A$2:$ZZ$2290, 2266, MATCH($B$3, resultados!$A$1:$ZZ$1, 0))</f>
        <v/>
      </c>
    </row>
    <row r="2273">
      <c r="A2273">
        <f>INDEX(resultados!$A$2:$ZZ$2290, 2267, MATCH($B$1, resultados!$A$1:$ZZ$1, 0))</f>
        <v/>
      </c>
      <c r="B2273">
        <f>INDEX(resultados!$A$2:$ZZ$2290, 2267, MATCH($B$2, resultados!$A$1:$ZZ$1, 0))</f>
        <v/>
      </c>
      <c r="C2273">
        <f>INDEX(resultados!$A$2:$ZZ$2290, 2267, MATCH($B$3, resultados!$A$1:$ZZ$1, 0))</f>
        <v/>
      </c>
    </row>
    <row r="2274">
      <c r="A2274">
        <f>INDEX(resultados!$A$2:$ZZ$2290, 2268, MATCH($B$1, resultados!$A$1:$ZZ$1, 0))</f>
        <v/>
      </c>
      <c r="B2274">
        <f>INDEX(resultados!$A$2:$ZZ$2290, 2268, MATCH($B$2, resultados!$A$1:$ZZ$1, 0))</f>
        <v/>
      </c>
      <c r="C2274">
        <f>INDEX(resultados!$A$2:$ZZ$2290, 2268, MATCH($B$3, resultados!$A$1:$ZZ$1, 0))</f>
        <v/>
      </c>
    </row>
    <row r="2275">
      <c r="A2275">
        <f>INDEX(resultados!$A$2:$ZZ$2290, 2269, MATCH($B$1, resultados!$A$1:$ZZ$1, 0))</f>
        <v/>
      </c>
      <c r="B2275">
        <f>INDEX(resultados!$A$2:$ZZ$2290, 2269, MATCH($B$2, resultados!$A$1:$ZZ$1, 0))</f>
        <v/>
      </c>
      <c r="C2275">
        <f>INDEX(resultados!$A$2:$ZZ$2290, 2269, MATCH($B$3, resultados!$A$1:$ZZ$1, 0))</f>
        <v/>
      </c>
    </row>
    <row r="2276">
      <c r="A2276">
        <f>INDEX(resultados!$A$2:$ZZ$2290, 2270, MATCH($B$1, resultados!$A$1:$ZZ$1, 0))</f>
        <v/>
      </c>
      <c r="B2276">
        <f>INDEX(resultados!$A$2:$ZZ$2290, 2270, MATCH($B$2, resultados!$A$1:$ZZ$1, 0))</f>
        <v/>
      </c>
      <c r="C2276">
        <f>INDEX(resultados!$A$2:$ZZ$2290, 2270, MATCH($B$3, resultados!$A$1:$ZZ$1, 0))</f>
        <v/>
      </c>
    </row>
    <row r="2277">
      <c r="A2277">
        <f>INDEX(resultados!$A$2:$ZZ$2290, 2271, MATCH($B$1, resultados!$A$1:$ZZ$1, 0))</f>
        <v/>
      </c>
      <c r="B2277">
        <f>INDEX(resultados!$A$2:$ZZ$2290, 2271, MATCH($B$2, resultados!$A$1:$ZZ$1, 0))</f>
        <v/>
      </c>
      <c r="C2277">
        <f>INDEX(resultados!$A$2:$ZZ$2290, 2271, MATCH($B$3, resultados!$A$1:$ZZ$1, 0))</f>
        <v/>
      </c>
    </row>
    <row r="2278">
      <c r="A2278">
        <f>INDEX(resultados!$A$2:$ZZ$2290, 2272, MATCH($B$1, resultados!$A$1:$ZZ$1, 0))</f>
        <v/>
      </c>
      <c r="B2278">
        <f>INDEX(resultados!$A$2:$ZZ$2290, 2272, MATCH($B$2, resultados!$A$1:$ZZ$1, 0))</f>
        <v/>
      </c>
      <c r="C2278">
        <f>INDEX(resultados!$A$2:$ZZ$2290, 2272, MATCH($B$3, resultados!$A$1:$ZZ$1, 0))</f>
        <v/>
      </c>
    </row>
    <row r="2279">
      <c r="A2279">
        <f>INDEX(resultados!$A$2:$ZZ$2290, 2273, MATCH($B$1, resultados!$A$1:$ZZ$1, 0))</f>
        <v/>
      </c>
      <c r="B2279">
        <f>INDEX(resultados!$A$2:$ZZ$2290, 2273, MATCH($B$2, resultados!$A$1:$ZZ$1, 0))</f>
        <v/>
      </c>
      <c r="C2279">
        <f>INDEX(resultados!$A$2:$ZZ$2290, 2273, MATCH($B$3, resultados!$A$1:$ZZ$1, 0))</f>
        <v/>
      </c>
    </row>
    <row r="2280">
      <c r="A2280">
        <f>INDEX(resultados!$A$2:$ZZ$2290, 2274, MATCH($B$1, resultados!$A$1:$ZZ$1, 0))</f>
        <v/>
      </c>
      <c r="B2280">
        <f>INDEX(resultados!$A$2:$ZZ$2290, 2274, MATCH($B$2, resultados!$A$1:$ZZ$1, 0))</f>
        <v/>
      </c>
      <c r="C2280">
        <f>INDEX(resultados!$A$2:$ZZ$2290, 2274, MATCH($B$3, resultados!$A$1:$ZZ$1, 0))</f>
        <v/>
      </c>
    </row>
    <row r="2281">
      <c r="A2281">
        <f>INDEX(resultados!$A$2:$ZZ$2290, 2275, MATCH($B$1, resultados!$A$1:$ZZ$1, 0))</f>
        <v/>
      </c>
      <c r="B2281">
        <f>INDEX(resultados!$A$2:$ZZ$2290, 2275, MATCH($B$2, resultados!$A$1:$ZZ$1, 0))</f>
        <v/>
      </c>
      <c r="C2281">
        <f>INDEX(resultados!$A$2:$ZZ$2290, 2275, MATCH($B$3, resultados!$A$1:$ZZ$1, 0))</f>
        <v/>
      </c>
    </row>
    <row r="2282">
      <c r="A2282">
        <f>INDEX(resultados!$A$2:$ZZ$2290, 2276, MATCH($B$1, resultados!$A$1:$ZZ$1, 0))</f>
        <v/>
      </c>
      <c r="B2282">
        <f>INDEX(resultados!$A$2:$ZZ$2290, 2276, MATCH($B$2, resultados!$A$1:$ZZ$1, 0))</f>
        <v/>
      </c>
      <c r="C2282">
        <f>INDEX(resultados!$A$2:$ZZ$2290, 2276, MATCH($B$3, resultados!$A$1:$ZZ$1, 0))</f>
        <v/>
      </c>
    </row>
    <row r="2283">
      <c r="A2283">
        <f>INDEX(resultados!$A$2:$ZZ$2290, 2277, MATCH($B$1, resultados!$A$1:$ZZ$1, 0))</f>
        <v/>
      </c>
      <c r="B2283">
        <f>INDEX(resultados!$A$2:$ZZ$2290, 2277, MATCH($B$2, resultados!$A$1:$ZZ$1, 0))</f>
        <v/>
      </c>
      <c r="C2283">
        <f>INDEX(resultados!$A$2:$ZZ$2290, 2277, MATCH($B$3, resultados!$A$1:$ZZ$1, 0))</f>
        <v/>
      </c>
    </row>
    <row r="2284">
      <c r="A2284">
        <f>INDEX(resultados!$A$2:$ZZ$2290, 2278, MATCH($B$1, resultados!$A$1:$ZZ$1, 0))</f>
        <v/>
      </c>
      <c r="B2284">
        <f>INDEX(resultados!$A$2:$ZZ$2290, 2278, MATCH($B$2, resultados!$A$1:$ZZ$1, 0))</f>
        <v/>
      </c>
      <c r="C2284">
        <f>INDEX(resultados!$A$2:$ZZ$2290, 2278, MATCH($B$3, resultados!$A$1:$ZZ$1, 0))</f>
        <v/>
      </c>
    </row>
    <row r="2285">
      <c r="A2285">
        <f>INDEX(resultados!$A$2:$ZZ$2290, 2279, MATCH($B$1, resultados!$A$1:$ZZ$1, 0))</f>
        <v/>
      </c>
      <c r="B2285">
        <f>INDEX(resultados!$A$2:$ZZ$2290, 2279, MATCH($B$2, resultados!$A$1:$ZZ$1, 0))</f>
        <v/>
      </c>
      <c r="C2285">
        <f>INDEX(resultados!$A$2:$ZZ$2290, 2279, MATCH($B$3, resultados!$A$1:$ZZ$1, 0))</f>
        <v/>
      </c>
    </row>
    <row r="2286">
      <c r="A2286">
        <f>INDEX(resultados!$A$2:$ZZ$2290, 2280, MATCH($B$1, resultados!$A$1:$ZZ$1, 0))</f>
        <v/>
      </c>
      <c r="B2286">
        <f>INDEX(resultados!$A$2:$ZZ$2290, 2280, MATCH($B$2, resultados!$A$1:$ZZ$1, 0))</f>
        <v/>
      </c>
      <c r="C2286">
        <f>INDEX(resultados!$A$2:$ZZ$2290, 2280, MATCH($B$3, resultados!$A$1:$ZZ$1, 0))</f>
        <v/>
      </c>
    </row>
    <row r="2287">
      <c r="A2287">
        <f>INDEX(resultados!$A$2:$ZZ$2290, 2281, MATCH($B$1, resultados!$A$1:$ZZ$1, 0))</f>
        <v/>
      </c>
      <c r="B2287">
        <f>INDEX(resultados!$A$2:$ZZ$2290, 2281, MATCH($B$2, resultados!$A$1:$ZZ$1, 0))</f>
        <v/>
      </c>
      <c r="C2287">
        <f>INDEX(resultados!$A$2:$ZZ$2290, 2281, MATCH($B$3, resultados!$A$1:$ZZ$1, 0))</f>
        <v/>
      </c>
    </row>
    <row r="2288">
      <c r="A2288">
        <f>INDEX(resultados!$A$2:$ZZ$2290, 2282, MATCH($B$1, resultados!$A$1:$ZZ$1, 0))</f>
        <v/>
      </c>
      <c r="B2288">
        <f>INDEX(resultados!$A$2:$ZZ$2290, 2282, MATCH($B$2, resultados!$A$1:$ZZ$1, 0))</f>
        <v/>
      </c>
      <c r="C2288">
        <f>INDEX(resultados!$A$2:$ZZ$2290, 2282, MATCH($B$3, resultados!$A$1:$ZZ$1, 0))</f>
        <v/>
      </c>
    </row>
    <row r="2289">
      <c r="A2289">
        <f>INDEX(resultados!$A$2:$ZZ$2290, 2283, MATCH($B$1, resultados!$A$1:$ZZ$1, 0))</f>
        <v/>
      </c>
      <c r="B2289">
        <f>INDEX(resultados!$A$2:$ZZ$2290, 2283, MATCH($B$2, resultados!$A$1:$ZZ$1, 0))</f>
        <v/>
      </c>
      <c r="C2289">
        <f>INDEX(resultados!$A$2:$ZZ$2290, 2283, MATCH($B$3, resultados!$A$1:$ZZ$1, 0))</f>
        <v/>
      </c>
    </row>
    <row r="2290">
      <c r="A2290">
        <f>INDEX(resultados!$A$2:$ZZ$2290, 2284, MATCH($B$1, resultados!$A$1:$ZZ$1, 0))</f>
        <v/>
      </c>
      <c r="B2290">
        <f>INDEX(resultados!$A$2:$ZZ$2290, 2284, MATCH($B$2, resultados!$A$1:$ZZ$1, 0))</f>
        <v/>
      </c>
      <c r="C2290">
        <f>INDEX(resultados!$A$2:$ZZ$2290, 2284, MATCH($B$3, resultados!$A$1:$ZZ$1, 0))</f>
        <v/>
      </c>
    </row>
    <row r="2291">
      <c r="A2291">
        <f>INDEX(resultados!$A$2:$ZZ$2290, 2285, MATCH($B$1, resultados!$A$1:$ZZ$1, 0))</f>
        <v/>
      </c>
      <c r="B2291">
        <f>INDEX(resultados!$A$2:$ZZ$2290, 2285, MATCH($B$2, resultados!$A$1:$ZZ$1, 0))</f>
        <v/>
      </c>
      <c r="C2291">
        <f>INDEX(resultados!$A$2:$ZZ$2290, 2285, MATCH($B$3, resultados!$A$1:$ZZ$1, 0))</f>
        <v/>
      </c>
    </row>
    <row r="2292">
      <c r="A2292">
        <f>INDEX(resultados!$A$2:$ZZ$2290, 2286, MATCH($B$1, resultados!$A$1:$ZZ$1, 0))</f>
        <v/>
      </c>
      <c r="B2292">
        <f>INDEX(resultados!$A$2:$ZZ$2290, 2286, MATCH($B$2, resultados!$A$1:$ZZ$1, 0))</f>
        <v/>
      </c>
      <c r="C2292">
        <f>INDEX(resultados!$A$2:$ZZ$2290, 2286, MATCH($B$3, resultados!$A$1:$ZZ$1, 0))</f>
        <v/>
      </c>
    </row>
    <row r="2293">
      <c r="A2293">
        <f>INDEX(resultados!$A$2:$ZZ$2290, 2287, MATCH($B$1, resultados!$A$1:$ZZ$1, 0))</f>
        <v/>
      </c>
      <c r="B2293">
        <f>INDEX(resultados!$A$2:$ZZ$2290, 2287, MATCH($B$2, resultados!$A$1:$ZZ$1, 0))</f>
        <v/>
      </c>
      <c r="C2293">
        <f>INDEX(resultados!$A$2:$ZZ$2290, 2287, MATCH($B$3, resultados!$A$1:$ZZ$1, 0))</f>
        <v/>
      </c>
    </row>
    <row r="2294">
      <c r="A2294">
        <f>INDEX(resultados!$A$2:$ZZ$2290, 2288, MATCH($B$1, resultados!$A$1:$ZZ$1, 0))</f>
        <v/>
      </c>
      <c r="B2294">
        <f>INDEX(resultados!$A$2:$ZZ$2290, 2288, MATCH($B$2, resultados!$A$1:$ZZ$1, 0))</f>
        <v/>
      </c>
      <c r="C2294">
        <f>INDEX(resultados!$A$2:$ZZ$2290, 2288, MATCH($B$3, resultados!$A$1:$ZZ$1, 0))</f>
        <v/>
      </c>
    </row>
    <row r="2295">
      <c r="A2295">
        <f>INDEX(resultados!$A$2:$ZZ$2290, 2289, MATCH($B$1, resultados!$A$1:$ZZ$1, 0))</f>
        <v/>
      </c>
      <c r="B2295">
        <f>INDEX(resultados!$A$2:$ZZ$2290, 2289, MATCH($B$2, resultados!$A$1:$ZZ$1, 0))</f>
        <v/>
      </c>
      <c r="C2295">
        <f>INDEX(resultados!$A$2:$ZZ$2290, 2289,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6.0918</v>
      </c>
      <c r="E2" t="n">
        <v>16.42</v>
      </c>
      <c r="F2" t="n">
        <v>8.789999999999999</v>
      </c>
      <c r="G2" t="n">
        <v>5.12</v>
      </c>
      <c r="H2" t="n">
        <v>0.07000000000000001</v>
      </c>
      <c r="I2" t="n">
        <v>103</v>
      </c>
      <c r="J2" t="n">
        <v>242.64</v>
      </c>
      <c r="K2" t="n">
        <v>58.47</v>
      </c>
      <c r="L2" t="n">
        <v>1</v>
      </c>
      <c r="M2" t="n">
        <v>101</v>
      </c>
      <c r="N2" t="n">
        <v>58.17</v>
      </c>
      <c r="O2" t="n">
        <v>30160.1</v>
      </c>
      <c r="P2" t="n">
        <v>141.39</v>
      </c>
      <c r="Q2" t="n">
        <v>204.31</v>
      </c>
      <c r="R2" t="n">
        <v>87.48</v>
      </c>
      <c r="S2" t="n">
        <v>17.37</v>
      </c>
      <c r="T2" t="n">
        <v>32466.23</v>
      </c>
      <c r="U2" t="n">
        <v>0.2</v>
      </c>
      <c r="V2" t="n">
        <v>0.58</v>
      </c>
      <c r="W2" t="n">
        <v>1.3</v>
      </c>
      <c r="X2" t="n">
        <v>2.1</v>
      </c>
      <c r="Y2" t="n">
        <v>1</v>
      </c>
      <c r="Z2" t="n">
        <v>10</v>
      </c>
      <c r="AA2" t="n">
        <v>169.2521031933535</v>
      </c>
      <c r="AB2" t="n">
        <v>231.5781944648485</v>
      </c>
      <c r="AC2" t="n">
        <v>209.4766966072274</v>
      </c>
      <c r="AD2" t="n">
        <v>169252.1031933535</v>
      </c>
      <c r="AE2" t="n">
        <v>231578.1944648485</v>
      </c>
      <c r="AF2" t="n">
        <v>1.37187724054502e-06</v>
      </c>
      <c r="AG2" t="n">
        <v>0.1710416666666667</v>
      </c>
      <c r="AH2" t="n">
        <v>209476.6966072274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6.8253</v>
      </c>
      <c r="E3" t="n">
        <v>14.65</v>
      </c>
      <c r="F3" t="n">
        <v>8.26</v>
      </c>
      <c r="G3" t="n">
        <v>6.44</v>
      </c>
      <c r="H3" t="n">
        <v>0.09</v>
      </c>
      <c r="I3" t="n">
        <v>77</v>
      </c>
      <c r="J3" t="n">
        <v>243.08</v>
      </c>
      <c r="K3" t="n">
        <v>58.47</v>
      </c>
      <c r="L3" t="n">
        <v>1.25</v>
      </c>
      <c r="M3" t="n">
        <v>75</v>
      </c>
      <c r="N3" t="n">
        <v>58.36</v>
      </c>
      <c r="O3" t="n">
        <v>30214.33</v>
      </c>
      <c r="P3" t="n">
        <v>132.64</v>
      </c>
      <c r="Q3" t="n">
        <v>204.23</v>
      </c>
      <c r="R3" t="n">
        <v>70.56999999999999</v>
      </c>
      <c r="S3" t="n">
        <v>17.37</v>
      </c>
      <c r="T3" t="n">
        <v>24140.52</v>
      </c>
      <c r="U3" t="n">
        <v>0.25</v>
      </c>
      <c r="V3" t="n">
        <v>0.62</v>
      </c>
      <c r="W3" t="n">
        <v>1.27</v>
      </c>
      <c r="X3" t="n">
        <v>1.56</v>
      </c>
      <c r="Y3" t="n">
        <v>1</v>
      </c>
      <c r="Z3" t="n">
        <v>10</v>
      </c>
      <c r="AA3" t="n">
        <v>142.0670055868446</v>
      </c>
      <c r="AB3" t="n">
        <v>194.3823445977793</v>
      </c>
      <c r="AC3" t="n">
        <v>175.8307664467563</v>
      </c>
      <c r="AD3" t="n">
        <v>142067.0055868446</v>
      </c>
      <c r="AE3" t="n">
        <v>194382.3445977792</v>
      </c>
      <c r="AF3" t="n">
        <v>1.537061907792759e-06</v>
      </c>
      <c r="AG3" t="n">
        <v>0.1526041666666667</v>
      </c>
      <c r="AH3" t="n">
        <v>175830.7664467563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7.3505</v>
      </c>
      <c r="E4" t="n">
        <v>13.6</v>
      </c>
      <c r="F4" t="n">
        <v>7.92</v>
      </c>
      <c r="G4" t="n">
        <v>7.66</v>
      </c>
      <c r="H4" t="n">
        <v>0.11</v>
      </c>
      <c r="I4" t="n">
        <v>62</v>
      </c>
      <c r="J4" t="n">
        <v>243.52</v>
      </c>
      <c r="K4" t="n">
        <v>58.47</v>
      </c>
      <c r="L4" t="n">
        <v>1.5</v>
      </c>
      <c r="M4" t="n">
        <v>60</v>
      </c>
      <c r="N4" t="n">
        <v>58.55</v>
      </c>
      <c r="O4" t="n">
        <v>30268.64</v>
      </c>
      <c r="P4" t="n">
        <v>127.09</v>
      </c>
      <c r="Q4" t="n">
        <v>204.24</v>
      </c>
      <c r="R4" t="n">
        <v>60.1</v>
      </c>
      <c r="S4" t="n">
        <v>17.37</v>
      </c>
      <c r="T4" t="n">
        <v>18980.88</v>
      </c>
      <c r="U4" t="n">
        <v>0.29</v>
      </c>
      <c r="V4" t="n">
        <v>0.65</v>
      </c>
      <c r="W4" t="n">
        <v>1.23</v>
      </c>
      <c r="X4" t="n">
        <v>1.23</v>
      </c>
      <c r="Y4" t="n">
        <v>1</v>
      </c>
      <c r="Z4" t="n">
        <v>10</v>
      </c>
      <c r="AA4" t="n">
        <v>126.6164800298998</v>
      </c>
      <c r="AB4" t="n">
        <v>173.2422539016973</v>
      </c>
      <c r="AC4" t="n">
        <v>156.708256336398</v>
      </c>
      <c r="AD4" t="n">
        <v>126616.4800298998</v>
      </c>
      <c r="AE4" t="n">
        <v>173242.2539016973</v>
      </c>
      <c r="AF4" t="n">
        <v>1.655337282351057e-06</v>
      </c>
      <c r="AG4" t="n">
        <v>0.1416666666666667</v>
      </c>
      <c r="AH4" t="n">
        <v>156708.256336398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7.7376</v>
      </c>
      <c r="E5" t="n">
        <v>12.92</v>
      </c>
      <c r="F5" t="n">
        <v>7.71</v>
      </c>
      <c r="G5" t="n">
        <v>8.9</v>
      </c>
      <c r="H5" t="n">
        <v>0.13</v>
      </c>
      <c r="I5" t="n">
        <v>52</v>
      </c>
      <c r="J5" t="n">
        <v>243.96</v>
      </c>
      <c r="K5" t="n">
        <v>58.47</v>
      </c>
      <c r="L5" t="n">
        <v>1.75</v>
      </c>
      <c r="M5" t="n">
        <v>50</v>
      </c>
      <c r="N5" t="n">
        <v>58.74</v>
      </c>
      <c r="O5" t="n">
        <v>30323.01</v>
      </c>
      <c r="P5" t="n">
        <v>123.63</v>
      </c>
      <c r="Q5" t="n">
        <v>204.19</v>
      </c>
      <c r="R5" t="n">
        <v>53.78</v>
      </c>
      <c r="S5" t="n">
        <v>17.37</v>
      </c>
      <c r="T5" t="n">
        <v>15871.45</v>
      </c>
      <c r="U5" t="n">
        <v>0.32</v>
      </c>
      <c r="V5" t="n">
        <v>0.66</v>
      </c>
      <c r="W5" t="n">
        <v>1.21</v>
      </c>
      <c r="X5" t="n">
        <v>1.02</v>
      </c>
      <c r="Y5" t="n">
        <v>1</v>
      </c>
      <c r="Z5" t="n">
        <v>10</v>
      </c>
      <c r="AA5" t="n">
        <v>117.1632282476936</v>
      </c>
      <c r="AB5" t="n">
        <v>160.3078977652545</v>
      </c>
      <c r="AC5" t="n">
        <v>145.0083369961304</v>
      </c>
      <c r="AD5" t="n">
        <v>117163.2282476936</v>
      </c>
      <c r="AE5" t="n">
        <v>160307.8977652545</v>
      </c>
      <c r="AF5" t="n">
        <v>1.742512448938105e-06</v>
      </c>
      <c r="AG5" t="n">
        <v>0.1345833333333333</v>
      </c>
      <c r="AH5" t="n">
        <v>145008.3369961304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8.0221</v>
      </c>
      <c r="E6" t="n">
        <v>12.47</v>
      </c>
      <c r="F6" t="n">
        <v>7.58</v>
      </c>
      <c r="G6" t="n">
        <v>10.11</v>
      </c>
      <c r="H6" t="n">
        <v>0.15</v>
      </c>
      <c r="I6" t="n">
        <v>45</v>
      </c>
      <c r="J6" t="n">
        <v>244.41</v>
      </c>
      <c r="K6" t="n">
        <v>58.47</v>
      </c>
      <c r="L6" t="n">
        <v>2</v>
      </c>
      <c r="M6" t="n">
        <v>43</v>
      </c>
      <c r="N6" t="n">
        <v>58.93</v>
      </c>
      <c r="O6" t="n">
        <v>30377.45</v>
      </c>
      <c r="P6" t="n">
        <v>121.46</v>
      </c>
      <c r="Q6" t="n">
        <v>204.2</v>
      </c>
      <c r="R6" t="n">
        <v>49.46</v>
      </c>
      <c r="S6" t="n">
        <v>17.37</v>
      </c>
      <c r="T6" t="n">
        <v>13748.5</v>
      </c>
      <c r="U6" t="n">
        <v>0.35</v>
      </c>
      <c r="V6" t="n">
        <v>0.67</v>
      </c>
      <c r="W6" t="n">
        <v>1.21</v>
      </c>
      <c r="X6" t="n">
        <v>0.89</v>
      </c>
      <c r="Y6" t="n">
        <v>1</v>
      </c>
      <c r="Z6" t="n">
        <v>10</v>
      </c>
      <c r="AA6" t="n">
        <v>111.1361888673729</v>
      </c>
      <c r="AB6" t="n">
        <v>152.0614365908922</v>
      </c>
      <c r="AC6" t="n">
        <v>137.5489065022656</v>
      </c>
      <c r="AD6" t="n">
        <v>111136.1888673729</v>
      </c>
      <c r="AE6" t="n">
        <v>152061.4365908922</v>
      </c>
      <c r="AF6" t="n">
        <v>1.8065820301678e-06</v>
      </c>
      <c r="AG6" t="n">
        <v>0.1298958333333333</v>
      </c>
      <c r="AH6" t="n">
        <v>137548.9065022656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8.293200000000001</v>
      </c>
      <c r="E7" t="n">
        <v>12.06</v>
      </c>
      <c r="F7" t="n">
        <v>7.46</v>
      </c>
      <c r="G7" t="n">
        <v>11.48</v>
      </c>
      <c r="H7" t="n">
        <v>0.16</v>
      </c>
      <c r="I7" t="n">
        <v>39</v>
      </c>
      <c r="J7" t="n">
        <v>244.85</v>
      </c>
      <c r="K7" t="n">
        <v>58.47</v>
      </c>
      <c r="L7" t="n">
        <v>2.25</v>
      </c>
      <c r="M7" t="n">
        <v>37</v>
      </c>
      <c r="N7" t="n">
        <v>59.12</v>
      </c>
      <c r="O7" t="n">
        <v>30431.96</v>
      </c>
      <c r="P7" t="n">
        <v>119.4</v>
      </c>
      <c r="Q7" t="n">
        <v>204.17</v>
      </c>
      <c r="R7" t="n">
        <v>45.62</v>
      </c>
      <c r="S7" t="n">
        <v>17.37</v>
      </c>
      <c r="T7" t="n">
        <v>11856.96</v>
      </c>
      <c r="U7" t="n">
        <v>0.38</v>
      </c>
      <c r="V7" t="n">
        <v>0.68</v>
      </c>
      <c r="W7" t="n">
        <v>1.2</v>
      </c>
      <c r="X7" t="n">
        <v>0.77</v>
      </c>
      <c r="Y7" t="n">
        <v>1</v>
      </c>
      <c r="Z7" t="n">
        <v>10</v>
      </c>
      <c r="AA7" t="n">
        <v>105.7957907541305</v>
      </c>
      <c r="AB7" t="n">
        <v>144.7544682906209</v>
      </c>
      <c r="AC7" t="n">
        <v>130.9393050011754</v>
      </c>
      <c r="AD7" t="n">
        <v>105795.7907541305</v>
      </c>
      <c r="AE7" t="n">
        <v>144754.4682906209</v>
      </c>
      <c r="AF7" t="n">
        <v>1.867633922861545e-06</v>
      </c>
      <c r="AG7" t="n">
        <v>0.125625</v>
      </c>
      <c r="AH7" t="n">
        <v>130939.3050011754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8.477600000000001</v>
      </c>
      <c r="E8" t="n">
        <v>11.8</v>
      </c>
      <c r="F8" t="n">
        <v>7.39</v>
      </c>
      <c r="G8" t="n">
        <v>12.66</v>
      </c>
      <c r="H8" t="n">
        <v>0.18</v>
      </c>
      <c r="I8" t="n">
        <v>35</v>
      </c>
      <c r="J8" t="n">
        <v>245.29</v>
      </c>
      <c r="K8" t="n">
        <v>58.47</v>
      </c>
      <c r="L8" t="n">
        <v>2.5</v>
      </c>
      <c r="M8" t="n">
        <v>33</v>
      </c>
      <c r="N8" t="n">
        <v>59.32</v>
      </c>
      <c r="O8" t="n">
        <v>30486.54</v>
      </c>
      <c r="P8" t="n">
        <v>118.08</v>
      </c>
      <c r="Q8" t="n">
        <v>204.16</v>
      </c>
      <c r="R8" t="n">
        <v>43.42</v>
      </c>
      <c r="S8" t="n">
        <v>17.37</v>
      </c>
      <c r="T8" t="n">
        <v>10776.21</v>
      </c>
      <c r="U8" t="n">
        <v>0.4</v>
      </c>
      <c r="V8" t="n">
        <v>0.6899999999999999</v>
      </c>
      <c r="W8" t="n">
        <v>1.2</v>
      </c>
      <c r="X8" t="n">
        <v>0.6899999999999999</v>
      </c>
      <c r="Y8" t="n">
        <v>1</v>
      </c>
      <c r="Z8" t="n">
        <v>10</v>
      </c>
      <c r="AA8" t="n">
        <v>102.4494651450742</v>
      </c>
      <c r="AB8" t="n">
        <v>140.1758779628455</v>
      </c>
      <c r="AC8" t="n">
        <v>126.7976889081896</v>
      </c>
      <c r="AD8" t="n">
        <v>102449.4651450742</v>
      </c>
      <c r="AE8" t="n">
        <v>140175.8779628455</v>
      </c>
      <c r="AF8" t="n">
        <v>1.909160920326416e-06</v>
      </c>
      <c r="AG8" t="n">
        <v>0.1229166666666667</v>
      </c>
      <c r="AH8" t="n">
        <v>126797.6889081896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8.6256</v>
      </c>
      <c r="E9" t="n">
        <v>11.59</v>
      </c>
      <c r="F9" t="n">
        <v>7.33</v>
      </c>
      <c r="G9" t="n">
        <v>13.73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30</v>
      </c>
      <c r="N9" t="n">
        <v>59.51</v>
      </c>
      <c r="O9" t="n">
        <v>30541.19</v>
      </c>
      <c r="P9" t="n">
        <v>117.04</v>
      </c>
      <c r="Q9" t="n">
        <v>204.16</v>
      </c>
      <c r="R9" t="n">
        <v>41.45</v>
      </c>
      <c r="S9" t="n">
        <v>17.37</v>
      </c>
      <c r="T9" t="n">
        <v>9806.629999999999</v>
      </c>
      <c r="U9" t="n">
        <v>0.42</v>
      </c>
      <c r="V9" t="n">
        <v>0.7</v>
      </c>
      <c r="W9" t="n">
        <v>1.19</v>
      </c>
      <c r="X9" t="n">
        <v>0.63</v>
      </c>
      <c r="Y9" t="n">
        <v>1</v>
      </c>
      <c r="Z9" t="n">
        <v>10</v>
      </c>
      <c r="AA9" t="n">
        <v>99.86664425197772</v>
      </c>
      <c r="AB9" t="n">
        <v>136.6419484708969</v>
      </c>
      <c r="AC9" t="n">
        <v>123.6010326870502</v>
      </c>
      <c r="AD9" t="n">
        <v>99866.64425197772</v>
      </c>
      <c r="AE9" t="n">
        <v>136641.9484708969</v>
      </c>
      <c r="AF9" t="n">
        <v>1.942490614604079e-06</v>
      </c>
      <c r="AG9" t="n">
        <v>0.1207291666666667</v>
      </c>
      <c r="AH9" t="n">
        <v>123601.0326870502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8.782400000000001</v>
      </c>
      <c r="E10" t="n">
        <v>11.39</v>
      </c>
      <c r="F10" t="n">
        <v>7.26</v>
      </c>
      <c r="G10" t="n">
        <v>15.02</v>
      </c>
      <c r="H10" t="n">
        <v>0.22</v>
      </c>
      <c r="I10" t="n">
        <v>29</v>
      </c>
      <c r="J10" t="n">
        <v>246.18</v>
      </c>
      <c r="K10" t="n">
        <v>58.47</v>
      </c>
      <c r="L10" t="n">
        <v>3</v>
      </c>
      <c r="M10" t="n">
        <v>27</v>
      </c>
      <c r="N10" t="n">
        <v>59.7</v>
      </c>
      <c r="O10" t="n">
        <v>30595.91</v>
      </c>
      <c r="P10" t="n">
        <v>115.9</v>
      </c>
      <c r="Q10" t="n">
        <v>204.17</v>
      </c>
      <c r="R10" t="n">
        <v>39.58</v>
      </c>
      <c r="S10" t="n">
        <v>17.37</v>
      </c>
      <c r="T10" t="n">
        <v>8887.73</v>
      </c>
      <c r="U10" t="n">
        <v>0.44</v>
      </c>
      <c r="V10" t="n">
        <v>0.7</v>
      </c>
      <c r="W10" t="n">
        <v>1.18</v>
      </c>
      <c r="X10" t="n">
        <v>0.57</v>
      </c>
      <c r="Y10" t="n">
        <v>1</v>
      </c>
      <c r="Z10" t="n">
        <v>10</v>
      </c>
      <c r="AA10" t="n">
        <v>97.18134876090454</v>
      </c>
      <c r="AB10" t="n">
        <v>132.9678087131363</v>
      </c>
      <c r="AC10" t="n">
        <v>120.2775476710816</v>
      </c>
      <c r="AD10" t="n">
        <v>97181.34876090454</v>
      </c>
      <c r="AE10" t="n">
        <v>132967.8087131363</v>
      </c>
      <c r="AF10" t="n">
        <v>1.97780207448744e-06</v>
      </c>
      <c r="AG10" t="n">
        <v>0.1186458333333333</v>
      </c>
      <c r="AH10" t="n">
        <v>120277.5476710816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8.891999999999999</v>
      </c>
      <c r="E11" t="n">
        <v>11.25</v>
      </c>
      <c r="F11" t="n">
        <v>7.21</v>
      </c>
      <c r="G11" t="n">
        <v>16.03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115.05</v>
      </c>
      <c r="Q11" t="n">
        <v>204.21</v>
      </c>
      <c r="R11" t="n">
        <v>38.02</v>
      </c>
      <c r="S11" t="n">
        <v>17.37</v>
      </c>
      <c r="T11" t="n">
        <v>8119.28</v>
      </c>
      <c r="U11" t="n">
        <v>0.46</v>
      </c>
      <c r="V11" t="n">
        <v>0.71</v>
      </c>
      <c r="W11" t="n">
        <v>1.18</v>
      </c>
      <c r="X11" t="n">
        <v>0.52</v>
      </c>
      <c r="Y11" t="n">
        <v>1</v>
      </c>
      <c r="Z11" t="n">
        <v>10</v>
      </c>
      <c r="AA11" t="n">
        <v>95.3245313034097</v>
      </c>
      <c r="AB11" t="n">
        <v>130.4272291507883</v>
      </c>
      <c r="AC11" t="n">
        <v>117.9794374564375</v>
      </c>
      <c r="AD11" t="n">
        <v>95324.53130340971</v>
      </c>
      <c r="AE11" t="n">
        <v>130427.2291507883</v>
      </c>
      <c r="AF11" t="n">
        <v>2.002484064303871e-06</v>
      </c>
      <c r="AG11" t="n">
        <v>0.1171875</v>
      </c>
      <c r="AH11" t="n">
        <v>117979.4374564375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8.999599999999999</v>
      </c>
      <c r="E12" t="n">
        <v>11.11</v>
      </c>
      <c r="F12" t="n">
        <v>7.17</v>
      </c>
      <c r="G12" t="n">
        <v>17.22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114.31</v>
      </c>
      <c r="Q12" t="n">
        <v>204.15</v>
      </c>
      <c r="R12" t="n">
        <v>36.76</v>
      </c>
      <c r="S12" t="n">
        <v>17.37</v>
      </c>
      <c r="T12" t="n">
        <v>7495.37</v>
      </c>
      <c r="U12" t="n">
        <v>0.47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93.63107878782547</v>
      </c>
      <c r="AB12" t="n">
        <v>128.1101727091149</v>
      </c>
      <c r="AC12" t="n">
        <v>115.8835176295475</v>
      </c>
      <c r="AD12" t="n">
        <v>93631.07878782548</v>
      </c>
      <c r="AE12" t="n">
        <v>128110.1727091149</v>
      </c>
      <c r="AF12" t="n">
        <v>2.026715652846279e-06</v>
      </c>
      <c r="AG12" t="n">
        <v>0.1157291666666667</v>
      </c>
      <c r="AH12" t="n">
        <v>115883.5176295475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9.1061</v>
      </c>
      <c r="E13" t="n">
        <v>10.98</v>
      </c>
      <c r="F13" t="n">
        <v>7.14</v>
      </c>
      <c r="G13" t="n">
        <v>18.62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113.69</v>
      </c>
      <c r="Q13" t="n">
        <v>204.19</v>
      </c>
      <c r="R13" t="n">
        <v>35.92</v>
      </c>
      <c r="S13" t="n">
        <v>17.37</v>
      </c>
      <c r="T13" t="n">
        <v>7088.71</v>
      </c>
      <c r="U13" t="n">
        <v>0.48</v>
      </c>
      <c r="V13" t="n">
        <v>0.72</v>
      </c>
      <c r="W13" t="n">
        <v>1.17</v>
      </c>
      <c r="X13" t="n">
        <v>0.45</v>
      </c>
      <c r="Y13" t="n">
        <v>1</v>
      </c>
      <c r="Z13" t="n">
        <v>10</v>
      </c>
      <c r="AA13" t="n">
        <v>92.09148033416604</v>
      </c>
      <c r="AB13" t="n">
        <v>126.003626182529</v>
      </c>
      <c r="AC13" t="n">
        <v>113.9780169469017</v>
      </c>
      <c r="AD13" t="n">
        <v>92091.48033416603</v>
      </c>
      <c r="AE13" t="n">
        <v>126003.626182529</v>
      </c>
      <c r="AF13" t="n">
        <v>2.050699520687975e-06</v>
      </c>
      <c r="AG13" t="n">
        <v>0.114375</v>
      </c>
      <c r="AH13" t="n">
        <v>113978.0169469017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9.1692</v>
      </c>
      <c r="E14" t="n">
        <v>10.91</v>
      </c>
      <c r="F14" t="n">
        <v>7.11</v>
      </c>
      <c r="G14" t="n">
        <v>19.39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113.09</v>
      </c>
      <c r="Q14" t="n">
        <v>204.15</v>
      </c>
      <c r="R14" t="n">
        <v>34.78</v>
      </c>
      <c r="S14" t="n">
        <v>17.37</v>
      </c>
      <c r="T14" t="n">
        <v>6519.97</v>
      </c>
      <c r="U14" t="n">
        <v>0.5</v>
      </c>
      <c r="V14" t="n">
        <v>0.72</v>
      </c>
      <c r="W14" t="n">
        <v>1.17</v>
      </c>
      <c r="X14" t="n">
        <v>0.42</v>
      </c>
      <c r="Y14" t="n">
        <v>1</v>
      </c>
      <c r="Z14" t="n">
        <v>10</v>
      </c>
      <c r="AA14" t="n">
        <v>91.02057361939278</v>
      </c>
      <c r="AB14" t="n">
        <v>124.5383643703071</v>
      </c>
      <c r="AC14" t="n">
        <v>112.6525976655299</v>
      </c>
      <c r="AD14" t="n">
        <v>91020.57361939277</v>
      </c>
      <c r="AE14" t="n">
        <v>124538.3643703071</v>
      </c>
      <c r="AF14" t="n">
        <v>2.064909680883384e-06</v>
      </c>
      <c r="AG14" t="n">
        <v>0.1136458333333333</v>
      </c>
      <c r="AH14" t="n">
        <v>112652.5976655299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9.284800000000001</v>
      </c>
      <c r="E15" t="n">
        <v>10.77</v>
      </c>
      <c r="F15" t="n">
        <v>7.07</v>
      </c>
      <c r="G15" t="n">
        <v>21.21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112.37</v>
      </c>
      <c r="Q15" t="n">
        <v>204.14</v>
      </c>
      <c r="R15" t="n">
        <v>33.59</v>
      </c>
      <c r="S15" t="n">
        <v>17.37</v>
      </c>
      <c r="T15" t="n">
        <v>5936.02</v>
      </c>
      <c r="U15" t="n">
        <v>0.52</v>
      </c>
      <c r="V15" t="n">
        <v>0.72</v>
      </c>
      <c r="W15" t="n">
        <v>1.17</v>
      </c>
      <c r="X15" t="n">
        <v>0.38</v>
      </c>
      <c r="Y15" t="n">
        <v>1</v>
      </c>
      <c r="Z15" t="n">
        <v>10</v>
      </c>
      <c r="AA15" t="n">
        <v>89.36375771766387</v>
      </c>
      <c r="AB15" t="n">
        <v>122.2714357600039</v>
      </c>
      <c r="AC15" t="n">
        <v>110.602021540139</v>
      </c>
      <c r="AD15" t="n">
        <v>89363.75771766387</v>
      </c>
      <c r="AE15" t="n">
        <v>122271.4357600039</v>
      </c>
      <c r="AF15" t="n">
        <v>2.090942874521882e-06</v>
      </c>
      <c r="AG15" t="n">
        <v>0.1121875</v>
      </c>
      <c r="AH15" t="n">
        <v>110602.021540139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9.3446</v>
      </c>
      <c r="E16" t="n">
        <v>10.7</v>
      </c>
      <c r="F16" t="n">
        <v>7.05</v>
      </c>
      <c r="G16" t="n">
        <v>22.25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111.86</v>
      </c>
      <c r="Q16" t="n">
        <v>204.16</v>
      </c>
      <c r="R16" t="n">
        <v>32.89</v>
      </c>
      <c r="S16" t="n">
        <v>17.37</v>
      </c>
      <c r="T16" t="n">
        <v>5591.8</v>
      </c>
      <c r="U16" t="n">
        <v>0.53</v>
      </c>
      <c r="V16" t="n">
        <v>0.72</v>
      </c>
      <c r="W16" t="n">
        <v>1.17</v>
      </c>
      <c r="X16" t="n">
        <v>0.36</v>
      </c>
      <c r="Y16" t="n">
        <v>1</v>
      </c>
      <c r="Z16" t="n">
        <v>10</v>
      </c>
      <c r="AA16" t="n">
        <v>88.44479976514552</v>
      </c>
      <c r="AB16" t="n">
        <v>121.0140769478053</v>
      </c>
      <c r="AC16" t="n">
        <v>109.4646632882621</v>
      </c>
      <c r="AD16" t="n">
        <v>88444.79976514552</v>
      </c>
      <c r="AE16" t="n">
        <v>121014.0769478053</v>
      </c>
      <c r="AF16" t="n">
        <v>2.104409872615154e-06</v>
      </c>
      <c r="AG16" t="n">
        <v>0.1114583333333333</v>
      </c>
      <c r="AH16" t="n">
        <v>109464.6632882621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9.3995</v>
      </c>
      <c r="E17" t="n">
        <v>10.64</v>
      </c>
      <c r="F17" t="n">
        <v>7.03</v>
      </c>
      <c r="G17" t="n">
        <v>23.44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111.56</v>
      </c>
      <c r="Q17" t="n">
        <v>204.18</v>
      </c>
      <c r="R17" t="n">
        <v>32.48</v>
      </c>
      <c r="S17" t="n">
        <v>17.37</v>
      </c>
      <c r="T17" t="n">
        <v>5394.41</v>
      </c>
      <c r="U17" t="n">
        <v>0.53</v>
      </c>
      <c r="V17" t="n">
        <v>0.73</v>
      </c>
      <c r="W17" t="n">
        <v>1.16</v>
      </c>
      <c r="X17" t="n">
        <v>0.34</v>
      </c>
      <c r="Y17" t="n">
        <v>1</v>
      </c>
      <c r="Z17" t="n">
        <v>10</v>
      </c>
      <c r="AA17" t="n">
        <v>87.70400857838359</v>
      </c>
      <c r="AB17" t="n">
        <v>120.0004937646776</v>
      </c>
      <c r="AC17" t="n">
        <v>108.5478150615588</v>
      </c>
      <c r="AD17" t="n">
        <v>87704.0085783836</v>
      </c>
      <c r="AE17" t="n">
        <v>120000.4937646776</v>
      </c>
      <c r="AF17" t="n">
        <v>2.11677338758707e-06</v>
      </c>
      <c r="AG17" t="n">
        <v>0.1108333333333333</v>
      </c>
      <c r="AH17" t="n">
        <v>108547.8150615588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9.462</v>
      </c>
      <c r="E18" t="n">
        <v>10.57</v>
      </c>
      <c r="F18" t="n">
        <v>7.01</v>
      </c>
      <c r="G18" t="n">
        <v>24.74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110.99</v>
      </c>
      <c r="Q18" t="n">
        <v>204.14</v>
      </c>
      <c r="R18" t="n">
        <v>31.56</v>
      </c>
      <c r="S18" t="n">
        <v>17.37</v>
      </c>
      <c r="T18" t="n">
        <v>4939.73</v>
      </c>
      <c r="U18" t="n">
        <v>0.55</v>
      </c>
      <c r="V18" t="n">
        <v>0.73</v>
      </c>
      <c r="W18" t="n">
        <v>1.17</v>
      </c>
      <c r="X18" t="n">
        <v>0.32</v>
      </c>
      <c r="Y18" t="n">
        <v>1</v>
      </c>
      <c r="Z18" t="n">
        <v>10</v>
      </c>
      <c r="AA18" t="n">
        <v>86.74791688926332</v>
      </c>
      <c r="AB18" t="n">
        <v>118.6923269358354</v>
      </c>
      <c r="AC18" t="n">
        <v>107.3644978388373</v>
      </c>
      <c r="AD18" t="n">
        <v>86747.91688926332</v>
      </c>
      <c r="AE18" t="n">
        <v>118692.3269358354</v>
      </c>
      <c r="AF18" t="n">
        <v>2.130848427400272e-06</v>
      </c>
      <c r="AG18" t="n">
        <v>0.1101041666666667</v>
      </c>
      <c r="AH18" t="n">
        <v>107364.4978388373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9.459</v>
      </c>
      <c r="E19" t="n">
        <v>10.57</v>
      </c>
      <c r="F19" t="n">
        <v>7.01</v>
      </c>
      <c r="G19" t="n">
        <v>24.75</v>
      </c>
      <c r="H19" t="n">
        <v>0.37</v>
      </c>
      <c r="I19" t="n">
        <v>17</v>
      </c>
      <c r="J19" t="n">
        <v>250.2</v>
      </c>
      <c r="K19" t="n">
        <v>58.47</v>
      </c>
      <c r="L19" t="n">
        <v>5.25</v>
      </c>
      <c r="M19" t="n">
        <v>15</v>
      </c>
      <c r="N19" t="n">
        <v>61.47</v>
      </c>
      <c r="O19" t="n">
        <v>31091.59</v>
      </c>
      <c r="P19" t="n">
        <v>111.1</v>
      </c>
      <c r="Q19" t="n">
        <v>204.15</v>
      </c>
      <c r="R19" t="n">
        <v>31.9</v>
      </c>
      <c r="S19" t="n">
        <v>17.37</v>
      </c>
      <c r="T19" t="n">
        <v>5106.9</v>
      </c>
      <c r="U19" t="n">
        <v>0.54</v>
      </c>
      <c r="V19" t="n">
        <v>0.73</v>
      </c>
      <c r="W19" t="n">
        <v>1.16</v>
      </c>
      <c r="X19" t="n">
        <v>0.32</v>
      </c>
      <c r="Y19" t="n">
        <v>1</v>
      </c>
      <c r="Z19" t="n">
        <v>10</v>
      </c>
      <c r="AA19" t="n">
        <v>86.83808876666082</v>
      </c>
      <c r="AB19" t="n">
        <v>118.8157040765931</v>
      </c>
      <c r="AC19" t="n">
        <v>107.476100038442</v>
      </c>
      <c r="AD19" t="n">
        <v>86838.08876666082</v>
      </c>
      <c r="AE19" t="n">
        <v>118815.7040765931</v>
      </c>
      <c r="AF19" t="n">
        <v>2.130172825489239e-06</v>
      </c>
      <c r="AG19" t="n">
        <v>0.1101041666666667</v>
      </c>
      <c r="AH19" t="n">
        <v>107476.100038442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9.513</v>
      </c>
      <c r="E20" t="n">
        <v>10.51</v>
      </c>
      <c r="F20" t="n">
        <v>7</v>
      </c>
      <c r="G20" t="n">
        <v>26.25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110.75</v>
      </c>
      <c r="Q20" t="n">
        <v>204.19</v>
      </c>
      <c r="R20" t="n">
        <v>31.58</v>
      </c>
      <c r="S20" t="n">
        <v>17.37</v>
      </c>
      <c r="T20" t="n">
        <v>4953.92</v>
      </c>
      <c r="U20" t="n">
        <v>0.55</v>
      </c>
      <c r="V20" t="n">
        <v>0.73</v>
      </c>
      <c r="W20" t="n">
        <v>1.16</v>
      </c>
      <c r="X20" t="n">
        <v>0.31</v>
      </c>
      <c r="Y20" t="n">
        <v>1</v>
      </c>
      <c r="Z20" t="n">
        <v>10</v>
      </c>
      <c r="AA20" t="n">
        <v>86.12449682387694</v>
      </c>
      <c r="AB20" t="n">
        <v>117.839336099022</v>
      </c>
      <c r="AC20" t="n">
        <v>106.5929152503089</v>
      </c>
      <c r="AD20" t="n">
        <v>86124.49682387694</v>
      </c>
      <c r="AE20" t="n">
        <v>117839.336099022</v>
      </c>
      <c r="AF20" t="n">
        <v>2.142333659887846e-06</v>
      </c>
      <c r="AG20" t="n">
        <v>0.1094791666666667</v>
      </c>
      <c r="AH20" t="n">
        <v>106592.9152503089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9.588200000000001</v>
      </c>
      <c r="E21" t="n">
        <v>10.43</v>
      </c>
      <c r="F21" t="n">
        <v>6.96</v>
      </c>
      <c r="G21" t="n">
        <v>27.86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110.19</v>
      </c>
      <c r="Q21" t="n">
        <v>204.18</v>
      </c>
      <c r="R21" t="n">
        <v>30.51</v>
      </c>
      <c r="S21" t="n">
        <v>17.37</v>
      </c>
      <c r="T21" t="n">
        <v>4422.68</v>
      </c>
      <c r="U21" t="n">
        <v>0.57</v>
      </c>
      <c r="V21" t="n">
        <v>0.73</v>
      </c>
      <c r="W21" t="n">
        <v>1.15</v>
      </c>
      <c r="X21" t="n">
        <v>0.27</v>
      </c>
      <c r="Y21" t="n">
        <v>1</v>
      </c>
      <c r="Z21" t="n">
        <v>10</v>
      </c>
      <c r="AA21" t="n">
        <v>85.02616374859791</v>
      </c>
      <c r="AB21" t="n">
        <v>116.3365483303905</v>
      </c>
      <c r="AC21" t="n">
        <v>105.2335514371393</v>
      </c>
      <c r="AD21" t="n">
        <v>85026.16374859792</v>
      </c>
      <c r="AE21" t="n">
        <v>116336.5483303905</v>
      </c>
      <c r="AF21" t="n">
        <v>2.15926874779109e-06</v>
      </c>
      <c r="AG21" t="n">
        <v>0.1086458333333333</v>
      </c>
      <c r="AH21" t="n">
        <v>105233.5514371392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9.579599999999999</v>
      </c>
      <c r="E22" t="n">
        <v>10.44</v>
      </c>
      <c r="F22" t="n">
        <v>6.97</v>
      </c>
      <c r="G22" t="n">
        <v>27.89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110.15</v>
      </c>
      <c r="Q22" t="n">
        <v>204.15</v>
      </c>
      <c r="R22" t="n">
        <v>30.64</v>
      </c>
      <c r="S22" t="n">
        <v>17.37</v>
      </c>
      <c r="T22" t="n">
        <v>4485.88</v>
      </c>
      <c r="U22" t="n">
        <v>0.57</v>
      </c>
      <c r="V22" t="n">
        <v>0.73</v>
      </c>
      <c r="W22" t="n">
        <v>1.16</v>
      </c>
      <c r="X22" t="n">
        <v>0.28</v>
      </c>
      <c r="Y22" t="n">
        <v>1</v>
      </c>
      <c r="Z22" t="n">
        <v>10</v>
      </c>
      <c r="AA22" t="n">
        <v>85.10783012872905</v>
      </c>
      <c r="AB22" t="n">
        <v>116.4482878745523</v>
      </c>
      <c r="AC22" t="n">
        <v>105.3346267160337</v>
      </c>
      <c r="AD22" t="n">
        <v>85107.83012872905</v>
      </c>
      <c r="AE22" t="n">
        <v>116448.2878745523</v>
      </c>
      <c r="AF22" t="n">
        <v>2.157332022312793e-06</v>
      </c>
      <c r="AG22" t="n">
        <v>0.10875</v>
      </c>
      <c r="AH22" t="n">
        <v>105334.6267160337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9.646000000000001</v>
      </c>
      <c r="E23" t="n">
        <v>10.37</v>
      </c>
      <c r="F23" t="n">
        <v>6.95</v>
      </c>
      <c r="G23" t="n">
        <v>29.78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109.75</v>
      </c>
      <c r="Q23" t="n">
        <v>204.17</v>
      </c>
      <c r="R23" t="n">
        <v>29.75</v>
      </c>
      <c r="S23" t="n">
        <v>17.37</v>
      </c>
      <c r="T23" t="n">
        <v>4048.08</v>
      </c>
      <c r="U23" t="n">
        <v>0.58</v>
      </c>
      <c r="V23" t="n">
        <v>0.73</v>
      </c>
      <c r="W23" t="n">
        <v>1.16</v>
      </c>
      <c r="X23" t="n">
        <v>0.26</v>
      </c>
      <c r="Y23" t="n">
        <v>1</v>
      </c>
      <c r="Z23" t="n">
        <v>10</v>
      </c>
      <c r="AA23" t="n">
        <v>84.2490075787246</v>
      </c>
      <c r="AB23" t="n">
        <v>115.2732089730599</v>
      </c>
      <c r="AC23" t="n">
        <v>104.2716956956658</v>
      </c>
      <c r="AD23" t="n">
        <v>84249.0075787246</v>
      </c>
      <c r="AE23" t="n">
        <v>115273.2089730599</v>
      </c>
      <c r="AF23" t="n">
        <v>2.172285344610339e-06</v>
      </c>
      <c r="AG23" t="n">
        <v>0.1080208333333333</v>
      </c>
      <c r="AH23" t="n">
        <v>104271.6956956658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9.646599999999999</v>
      </c>
      <c r="E24" t="n">
        <v>10.37</v>
      </c>
      <c r="F24" t="n">
        <v>6.95</v>
      </c>
      <c r="G24" t="n">
        <v>29.78</v>
      </c>
      <c r="H24" t="n">
        <v>0.46</v>
      </c>
      <c r="I24" t="n">
        <v>14</v>
      </c>
      <c r="J24" t="n">
        <v>252.45</v>
      </c>
      <c r="K24" t="n">
        <v>58.47</v>
      </c>
      <c r="L24" t="n">
        <v>6.5</v>
      </c>
      <c r="M24" t="n">
        <v>12</v>
      </c>
      <c r="N24" t="n">
        <v>62.47</v>
      </c>
      <c r="O24" t="n">
        <v>31369.49</v>
      </c>
      <c r="P24" t="n">
        <v>109.47</v>
      </c>
      <c r="Q24" t="n">
        <v>204.16</v>
      </c>
      <c r="R24" t="n">
        <v>29.85</v>
      </c>
      <c r="S24" t="n">
        <v>17.37</v>
      </c>
      <c r="T24" t="n">
        <v>4096.94</v>
      </c>
      <c r="U24" t="n">
        <v>0.58</v>
      </c>
      <c r="V24" t="n">
        <v>0.74</v>
      </c>
      <c r="W24" t="n">
        <v>1.16</v>
      </c>
      <c r="X24" t="n">
        <v>0.26</v>
      </c>
      <c r="Y24" t="n">
        <v>1</v>
      </c>
      <c r="Z24" t="n">
        <v>10</v>
      </c>
      <c r="AA24" t="n">
        <v>84.08593281651363</v>
      </c>
      <c r="AB24" t="n">
        <v>115.0500828890522</v>
      </c>
      <c r="AC24" t="n">
        <v>104.0698644519563</v>
      </c>
      <c r="AD24" t="n">
        <v>84085.93281651364</v>
      </c>
      <c r="AE24" t="n">
        <v>115050.0828890523</v>
      </c>
      <c r="AF24" t="n">
        <v>2.172420464992546e-06</v>
      </c>
      <c r="AG24" t="n">
        <v>0.1080208333333333</v>
      </c>
      <c r="AH24" t="n">
        <v>104069.8644519563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9.7056</v>
      </c>
      <c r="E25" t="n">
        <v>10.3</v>
      </c>
      <c r="F25" t="n">
        <v>6.93</v>
      </c>
      <c r="G25" t="n">
        <v>32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109.31</v>
      </c>
      <c r="Q25" t="n">
        <v>204.14</v>
      </c>
      <c r="R25" t="n">
        <v>29.37</v>
      </c>
      <c r="S25" t="n">
        <v>17.37</v>
      </c>
      <c r="T25" t="n">
        <v>3859.9</v>
      </c>
      <c r="U25" t="n">
        <v>0.59</v>
      </c>
      <c r="V25" t="n">
        <v>0.74</v>
      </c>
      <c r="W25" t="n">
        <v>1.16</v>
      </c>
      <c r="X25" t="n">
        <v>0.24</v>
      </c>
      <c r="Y25" t="n">
        <v>1</v>
      </c>
      <c r="Z25" t="n">
        <v>10</v>
      </c>
      <c r="AA25" t="n">
        <v>83.43652518639759</v>
      </c>
      <c r="AB25" t="n">
        <v>114.1615347196853</v>
      </c>
      <c r="AC25" t="n">
        <v>103.2661180727882</v>
      </c>
      <c r="AD25" t="n">
        <v>83436.52518639759</v>
      </c>
      <c r="AE25" t="n">
        <v>114161.5347196853</v>
      </c>
      <c r="AF25" t="n">
        <v>2.185707302576209e-06</v>
      </c>
      <c r="AG25" t="n">
        <v>0.1072916666666667</v>
      </c>
      <c r="AH25" t="n">
        <v>103266.1180727882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9.7027</v>
      </c>
      <c r="E26" t="n">
        <v>10.31</v>
      </c>
      <c r="F26" t="n">
        <v>6.94</v>
      </c>
      <c r="G26" t="n">
        <v>32.01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11</v>
      </c>
      <c r="N26" t="n">
        <v>62.88</v>
      </c>
      <c r="O26" t="n">
        <v>31481.17</v>
      </c>
      <c r="P26" t="n">
        <v>109.13</v>
      </c>
      <c r="Q26" t="n">
        <v>204.16</v>
      </c>
      <c r="R26" t="n">
        <v>29.41</v>
      </c>
      <c r="S26" t="n">
        <v>17.37</v>
      </c>
      <c r="T26" t="n">
        <v>3882.87</v>
      </c>
      <c r="U26" t="n">
        <v>0.59</v>
      </c>
      <c r="V26" t="n">
        <v>0.74</v>
      </c>
      <c r="W26" t="n">
        <v>1.16</v>
      </c>
      <c r="X26" t="n">
        <v>0.24</v>
      </c>
      <c r="Y26" t="n">
        <v>1</v>
      </c>
      <c r="Z26" t="n">
        <v>10</v>
      </c>
      <c r="AA26" t="n">
        <v>83.38937115931093</v>
      </c>
      <c r="AB26" t="n">
        <v>114.0970164995365</v>
      </c>
      <c r="AC26" t="n">
        <v>103.2077573810186</v>
      </c>
      <c r="AD26" t="n">
        <v>83389.37115931093</v>
      </c>
      <c r="AE26" t="n">
        <v>114097.0164995365</v>
      </c>
      <c r="AF26" t="n">
        <v>2.185054220728876e-06</v>
      </c>
      <c r="AG26" t="n">
        <v>0.1073958333333333</v>
      </c>
      <c r="AH26" t="n">
        <v>103207.7573810186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9.761100000000001</v>
      </c>
      <c r="E27" t="n">
        <v>10.24</v>
      </c>
      <c r="F27" t="n">
        <v>6.92</v>
      </c>
      <c r="G27" t="n">
        <v>34.61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108.98</v>
      </c>
      <c r="Q27" t="n">
        <v>204.14</v>
      </c>
      <c r="R27" t="n">
        <v>28.86</v>
      </c>
      <c r="S27" t="n">
        <v>17.37</v>
      </c>
      <c r="T27" t="n">
        <v>3613.82</v>
      </c>
      <c r="U27" t="n">
        <v>0.6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82.75842177987019</v>
      </c>
      <c r="AB27" t="n">
        <v>113.233723723064</v>
      </c>
      <c r="AC27" t="n">
        <v>102.4268560554933</v>
      </c>
      <c r="AD27" t="n">
        <v>82758.42177987019</v>
      </c>
      <c r="AE27" t="n">
        <v>113233.723723064</v>
      </c>
      <c r="AF27" t="n">
        <v>2.198205937930332e-06</v>
      </c>
      <c r="AG27" t="n">
        <v>0.1066666666666667</v>
      </c>
      <c r="AH27" t="n">
        <v>102426.8560554933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9.7659</v>
      </c>
      <c r="E28" t="n">
        <v>10.24</v>
      </c>
      <c r="F28" t="n">
        <v>6.92</v>
      </c>
      <c r="G28" t="n">
        <v>34.58</v>
      </c>
      <c r="H28" t="n">
        <v>0.52</v>
      </c>
      <c r="I28" t="n">
        <v>12</v>
      </c>
      <c r="J28" t="n">
        <v>254.26</v>
      </c>
      <c r="K28" t="n">
        <v>58.47</v>
      </c>
      <c r="L28" t="n">
        <v>7.5</v>
      </c>
      <c r="M28" t="n">
        <v>10</v>
      </c>
      <c r="N28" t="n">
        <v>63.29</v>
      </c>
      <c r="O28" t="n">
        <v>31593.16</v>
      </c>
      <c r="P28" t="n">
        <v>108.81</v>
      </c>
      <c r="Q28" t="n">
        <v>204.14</v>
      </c>
      <c r="R28" t="n">
        <v>28.86</v>
      </c>
      <c r="S28" t="n">
        <v>17.37</v>
      </c>
      <c r="T28" t="n">
        <v>3612.21</v>
      </c>
      <c r="U28" t="n">
        <v>0.6</v>
      </c>
      <c r="V28" t="n">
        <v>0.74</v>
      </c>
      <c r="W28" t="n">
        <v>1.16</v>
      </c>
      <c r="X28" t="n">
        <v>0.23</v>
      </c>
      <c r="Y28" t="n">
        <v>1</v>
      </c>
      <c r="Z28" t="n">
        <v>10</v>
      </c>
      <c r="AA28" t="n">
        <v>82.62397977929169</v>
      </c>
      <c r="AB28" t="n">
        <v>113.0497742467101</v>
      </c>
      <c r="AC28" t="n">
        <v>102.2604624589879</v>
      </c>
      <c r="AD28" t="n">
        <v>82623.97977929169</v>
      </c>
      <c r="AE28" t="n">
        <v>113049.7742467101</v>
      </c>
      <c r="AF28" t="n">
        <v>2.199286900987986e-06</v>
      </c>
      <c r="AG28" t="n">
        <v>0.1066666666666667</v>
      </c>
      <c r="AH28" t="n">
        <v>102260.4624589879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9.8436</v>
      </c>
      <c r="E29" t="n">
        <v>10.16</v>
      </c>
      <c r="F29" t="n">
        <v>6.88</v>
      </c>
      <c r="G29" t="n">
        <v>37.54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107.91</v>
      </c>
      <c r="Q29" t="n">
        <v>204.16</v>
      </c>
      <c r="R29" t="n">
        <v>27.72</v>
      </c>
      <c r="S29" t="n">
        <v>17.37</v>
      </c>
      <c r="T29" t="n">
        <v>3049.3</v>
      </c>
      <c r="U29" t="n">
        <v>0.63</v>
      </c>
      <c r="V29" t="n">
        <v>0.74</v>
      </c>
      <c r="W29" t="n">
        <v>1.15</v>
      </c>
      <c r="X29" t="n">
        <v>0.19</v>
      </c>
      <c r="Y29" t="n">
        <v>1</v>
      </c>
      <c r="Z29" t="n">
        <v>10</v>
      </c>
      <c r="AA29" t="n">
        <v>81.37230037434634</v>
      </c>
      <c r="AB29" t="n">
        <v>111.3371712646667</v>
      </c>
      <c r="AC29" t="n">
        <v>100.7113079018967</v>
      </c>
      <c r="AD29" t="n">
        <v>81372.30037434633</v>
      </c>
      <c r="AE29" t="n">
        <v>111337.1712646667</v>
      </c>
      <c r="AF29" t="n">
        <v>2.216784990483759e-06</v>
      </c>
      <c r="AG29" t="n">
        <v>0.1058333333333333</v>
      </c>
      <c r="AH29" t="n">
        <v>100711.3079018967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9.842499999999999</v>
      </c>
      <c r="E30" t="n">
        <v>10.16</v>
      </c>
      <c r="F30" t="n">
        <v>6.88</v>
      </c>
      <c r="G30" t="n">
        <v>37.55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107.93</v>
      </c>
      <c r="Q30" t="n">
        <v>204.14</v>
      </c>
      <c r="R30" t="n">
        <v>27.86</v>
      </c>
      <c r="S30" t="n">
        <v>17.37</v>
      </c>
      <c r="T30" t="n">
        <v>3118.4</v>
      </c>
      <c r="U30" t="n">
        <v>0.62</v>
      </c>
      <c r="V30" t="n">
        <v>0.74</v>
      </c>
      <c r="W30" t="n">
        <v>1.15</v>
      </c>
      <c r="X30" t="n">
        <v>0.19</v>
      </c>
      <c r="Y30" t="n">
        <v>1</v>
      </c>
      <c r="Z30" t="n">
        <v>10</v>
      </c>
      <c r="AA30" t="n">
        <v>81.39223345684441</v>
      </c>
      <c r="AB30" t="n">
        <v>111.364444587526</v>
      </c>
      <c r="AC30" t="n">
        <v>100.7359782971007</v>
      </c>
      <c r="AD30" t="n">
        <v>81392.23345684441</v>
      </c>
      <c r="AE30" t="n">
        <v>111364.444587526</v>
      </c>
      <c r="AF30" t="n">
        <v>2.216537269783046e-06</v>
      </c>
      <c r="AG30" t="n">
        <v>0.1058333333333333</v>
      </c>
      <c r="AH30" t="n">
        <v>100735.9782971007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9.8385</v>
      </c>
      <c r="E31" t="n">
        <v>10.16</v>
      </c>
      <c r="F31" t="n">
        <v>6.89</v>
      </c>
      <c r="G31" t="n">
        <v>37.57</v>
      </c>
      <c r="H31" t="n">
        <v>0.57</v>
      </c>
      <c r="I31" t="n">
        <v>11</v>
      </c>
      <c r="J31" t="n">
        <v>255.63</v>
      </c>
      <c r="K31" t="n">
        <v>58.47</v>
      </c>
      <c r="L31" t="n">
        <v>8.25</v>
      </c>
      <c r="M31" t="n">
        <v>9</v>
      </c>
      <c r="N31" t="n">
        <v>63.91</v>
      </c>
      <c r="O31" t="n">
        <v>31761.69</v>
      </c>
      <c r="P31" t="n">
        <v>107.98</v>
      </c>
      <c r="Q31" t="n">
        <v>204.15</v>
      </c>
      <c r="R31" t="n">
        <v>28.08</v>
      </c>
      <c r="S31" t="n">
        <v>17.37</v>
      </c>
      <c r="T31" t="n">
        <v>3225.54</v>
      </c>
      <c r="U31" t="n">
        <v>0.62</v>
      </c>
      <c r="V31" t="n">
        <v>0.74</v>
      </c>
      <c r="W31" t="n">
        <v>1.15</v>
      </c>
      <c r="X31" t="n">
        <v>0.2</v>
      </c>
      <c r="Y31" t="n">
        <v>1</v>
      </c>
      <c r="Z31" t="n">
        <v>10</v>
      </c>
      <c r="AA31" t="n">
        <v>81.48091076097174</v>
      </c>
      <c r="AB31" t="n">
        <v>111.4857767871995</v>
      </c>
      <c r="AC31" t="n">
        <v>100.8457307219282</v>
      </c>
      <c r="AD31" t="n">
        <v>81480.91076097173</v>
      </c>
      <c r="AE31" t="n">
        <v>111485.7767871995</v>
      </c>
      <c r="AF31" t="n">
        <v>2.215636467235001e-06</v>
      </c>
      <c r="AG31" t="n">
        <v>0.1058333333333333</v>
      </c>
      <c r="AH31" t="n">
        <v>100845.7307219283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9.8369</v>
      </c>
      <c r="E32" t="n">
        <v>10.17</v>
      </c>
      <c r="F32" t="n">
        <v>6.89</v>
      </c>
      <c r="G32" t="n">
        <v>37.58</v>
      </c>
      <c r="H32" t="n">
        <v>0.59</v>
      </c>
      <c r="I32" t="n">
        <v>11</v>
      </c>
      <c r="J32" t="n">
        <v>256.09</v>
      </c>
      <c r="K32" t="n">
        <v>58.47</v>
      </c>
      <c r="L32" t="n">
        <v>8.5</v>
      </c>
      <c r="M32" t="n">
        <v>9</v>
      </c>
      <c r="N32" t="n">
        <v>64.11</v>
      </c>
      <c r="O32" t="n">
        <v>31818.02</v>
      </c>
      <c r="P32" t="n">
        <v>107.75</v>
      </c>
      <c r="Q32" t="n">
        <v>204.14</v>
      </c>
      <c r="R32" t="n">
        <v>27.87</v>
      </c>
      <c r="S32" t="n">
        <v>17.37</v>
      </c>
      <c r="T32" t="n">
        <v>3122.55</v>
      </c>
      <c r="U32" t="n">
        <v>0.62</v>
      </c>
      <c r="V32" t="n">
        <v>0.74</v>
      </c>
      <c r="W32" t="n">
        <v>1.16</v>
      </c>
      <c r="X32" t="n">
        <v>0.2</v>
      </c>
      <c r="Y32" t="n">
        <v>1</v>
      </c>
      <c r="Z32" t="n">
        <v>10</v>
      </c>
      <c r="AA32" t="n">
        <v>81.3669277634289</v>
      </c>
      <c r="AB32" t="n">
        <v>111.3298202213865</v>
      </c>
      <c r="AC32" t="n">
        <v>100.70465843187</v>
      </c>
      <c r="AD32" t="n">
        <v>81366.9277634289</v>
      </c>
      <c r="AE32" t="n">
        <v>111329.8202213865</v>
      </c>
      <c r="AF32" t="n">
        <v>2.215276146215783e-06</v>
      </c>
      <c r="AG32" t="n">
        <v>0.1059375</v>
      </c>
      <c r="AH32" t="n">
        <v>100704.65843187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9.9078</v>
      </c>
      <c r="E33" t="n">
        <v>10.09</v>
      </c>
      <c r="F33" t="n">
        <v>6.86</v>
      </c>
      <c r="G33" t="n">
        <v>41.18</v>
      </c>
      <c r="H33" t="n">
        <v>0.61</v>
      </c>
      <c r="I33" t="n">
        <v>10</v>
      </c>
      <c r="J33" t="n">
        <v>256.54</v>
      </c>
      <c r="K33" t="n">
        <v>58.47</v>
      </c>
      <c r="L33" t="n">
        <v>8.75</v>
      </c>
      <c r="M33" t="n">
        <v>8</v>
      </c>
      <c r="N33" t="n">
        <v>64.31999999999999</v>
      </c>
      <c r="O33" t="n">
        <v>31874.43</v>
      </c>
      <c r="P33" t="n">
        <v>107.24</v>
      </c>
      <c r="Q33" t="n">
        <v>204.16</v>
      </c>
      <c r="R33" t="n">
        <v>27.27</v>
      </c>
      <c r="S33" t="n">
        <v>17.37</v>
      </c>
      <c r="T33" t="n">
        <v>2826.18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80.43041813210546</v>
      </c>
      <c r="AB33" t="n">
        <v>110.0484464279214</v>
      </c>
      <c r="AC33" t="n">
        <v>99.5455771548334</v>
      </c>
      <c r="AD33" t="n">
        <v>80430.41813210546</v>
      </c>
      <c r="AE33" t="n">
        <v>110048.4464279214</v>
      </c>
      <c r="AF33" t="n">
        <v>2.23124287137988e-06</v>
      </c>
      <c r="AG33" t="n">
        <v>0.1051041666666667</v>
      </c>
      <c r="AH33" t="n">
        <v>99545.5771548334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9.9048</v>
      </c>
      <c r="E34" t="n">
        <v>10.1</v>
      </c>
      <c r="F34" t="n">
        <v>6.87</v>
      </c>
      <c r="G34" t="n">
        <v>41.2</v>
      </c>
      <c r="H34" t="n">
        <v>0.62</v>
      </c>
      <c r="I34" t="n">
        <v>10</v>
      </c>
      <c r="J34" t="n">
        <v>257</v>
      </c>
      <c r="K34" t="n">
        <v>58.47</v>
      </c>
      <c r="L34" t="n">
        <v>9</v>
      </c>
      <c r="M34" t="n">
        <v>8</v>
      </c>
      <c r="N34" t="n">
        <v>64.53</v>
      </c>
      <c r="O34" t="n">
        <v>31931.04</v>
      </c>
      <c r="P34" t="n">
        <v>107.3</v>
      </c>
      <c r="Q34" t="n">
        <v>204.2</v>
      </c>
      <c r="R34" t="n">
        <v>27.23</v>
      </c>
      <c r="S34" t="n">
        <v>17.37</v>
      </c>
      <c r="T34" t="n">
        <v>2805.52</v>
      </c>
      <c r="U34" t="n">
        <v>0.64</v>
      </c>
      <c r="V34" t="n">
        <v>0.74</v>
      </c>
      <c r="W34" t="n">
        <v>1.15</v>
      </c>
      <c r="X34" t="n">
        <v>0.18</v>
      </c>
      <c r="Y34" t="n">
        <v>1</v>
      </c>
      <c r="Z34" t="n">
        <v>10</v>
      </c>
      <c r="AA34" t="n">
        <v>80.51600927213453</v>
      </c>
      <c r="AB34" t="n">
        <v>110.1655560017238</v>
      </c>
      <c r="AC34" t="n">
        <v>99.65150995527638</v>
      </c>
      <c r="AD34" t="n">
        <v>80516.00927213453</v>
      </c>
      <c r="AE34" t="n">
        <v>110165.5560017238</v>
      </c>
      <c r="AF34" t="n">
        <v>2.230567269468846e-06</v>
      </c>
      <c r="AG34" t="n">
        <v>0.1052083333333333</v>
      </c>
      <c r="AH34" t="n">
        <v>99651.50995527639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9.9078</v>
      </c>
      <c r="E35" t="n">
        <v>10.09</v>
      </c>
      <c r="F35" t="n">
        <v>6.86</v>
      </c>
      <c r="G35" t="n">
        <v>41.18</v>
      </c>
      <c r="H35" t="n">
        <v>0.64</v>
      </c>
      <c r="I35" t="n">
        <v>10</v>
      </c>
      <c r="J35" t="n">
        <v>257.46</v>
      </c>
      <c r="K35" t="n">
        <v>58.47</v>
      </c>
      <c r="L35" t="n">
        <v>9.25</v>
      </c>
      <c r="M35" t="n">
        <v>8</v>
      </c>
      <c r="N35" t="n">
        <v>64.73999999999999</v>
      </c>
      <c r="O35" t="n">
        <v>31987.61</v>
      </c>
      <c r="P35" t="n">
        <v>107.37</v>
      </c>
      <c r="Q35" t="n">
        <v>204.17</v>
      </c>
      <c r="R35" t="n">
        <v>27.15</v>
      </c>
      <c r="S35" t="n">
        <v>17.37</v>
      </c>
      <c r="T35" t="n">
        <v>2765.29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80.50182193655293</v>
      </c>
      <c r="AB35" t="n">
        <v>110.14614426328</v>
      </c>
      <c r="AC35" t="n">
        <v>99.6339508459051</v>
      </c>
      <c r="AD35" t="n">
        <v>80501.82193655292</v>
      </c>
      <c r="AE35" t="n">
        <v>110146.1442632799</v>
      </c>
      <c r="AF35" t="n">
        <v>2.23124287137988e-06</v>
      </c>
      <c r="AG35" t="n">
        <v>0.1051041666666667</v>
      </c>
      <c r="AH35" t="n">
        <v>99633.9508459051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9.903700000000001</v>
      </c>
      <c r="E36" t="n">
        <v>10.1</v>
      </c>
      <c r="F36" t="n">
        <v>6.87</v>
      </c>
      <c r="G36" t="n">
        <v>41.21</v>
      </c>
      <c r="H36" t="n">
        <v>0.66</v>
      </c>
      <c r="I36" t="n">
        <v>10</v>
      </c>
      <c r="J36" t="n">
        <v>257.92</v>
      </c>
      <c r="K36" t="n">
        <v>58.47</v>
      </c>
      <c r="L36" t="n">
        <v>9.5</v>
      </c>
      <c r="M36" t="n">
        <v>8</v>
      </c>
      <c r="N36" t="n">
        <v>64.95</v>
      </c>
      <c r="O36" t="n">
        <v>32044.25</v>
      </c>
      <c r="P36" t="n">
        <v>107.02</v>
      </c>
      <c r="Q36" t="n">
        <v>204.14</v>
      </c>
      <c r="R36" t="n">
        <v>27.24</v>
      </c>
      <c r="S36" t="n">
        <v>17.37</v>
      </c>
      <c r="T36" t="n">
        <v>2813.88</v>
      </c>
      <c r="U36" t="n">
        <v>0.64</v>
      </c>
      <c r="V36" t="n">
        <v>0.74</v>
      </c>
      <c r="W36" t="n">
        <v>1.15</v>
      </c>
      <c r="X36" t="n">
        <v>0.18</v>
      </c>
      <c r="Y36" t="n">
        <v>1</v>
      </c>
      <c r="Z36" t="n">
        <v>10</v>
      </c>
      <c r="AA36" t="n">
        <v>80.37087805930743</v>
      </c>
      <c r="AB36" t="n">
        <v>109.9669810735966</v>
      </c>
      <c r="AC36" t="n">
        <v>99.47188673958793</v>
      </c>
      <c r="AD36" t="n">
        <v>80370.87805930743</v>
      </c>
      <c r="AE36" t="n">
        <v>109966.9810735966</v>
      </c>
      <c r="AF36" t="n">
        <v>2.230319548768134e-06</v>
      </c>
      <c r="AG36" t="n">
        <v>0.1052083333333333</v>
      </c>
      <c r="AH36" t="n">
        <v>99471.88673958794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9.9621</v>
      </c>
      <c r="E37" t="n">
        <v>10.04</v>
      </c>
      <c r="F37" t="n">
        <v>6.86</v>
      </c>
      <c r="G37" t="n">
        <v>45.71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106.95</v>
      </c>
      <c r="Q37" t="n">
        <v>204.14</v>
      </c>
      <c r="R37" t="n">
        <v>26.9</v>
      </c>
      <c r="S37" t="n">
        <v>17.37</v>
      </c>
      <c r="T37" t="n">
        <v>2649.75</v>
      </c>
      <c r="U37" t="n">
        <v>0.65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79.84266364959353</v>
      </c>
      <c r="AB37" t="n">
        <v>109.2442548150513</v>
      </c>
      <c r="AC37" t="n">
        <v>98.81813646080531</v>
      </c>
      <c r="AD37" t="n">
        <v>79842.66364959354</v>
      </c>
      <c r="AE37" t="n">
        <v>109244.2548150513</v>
      </c>
      <c r="AF37" t="n">
        <v>2.243471265969589e-06</v>
      </c>
      <c r="AG37" t="n">
        <v>0.1045833333333333</v>
      </c>
      <c r="AH37" t="n">
        <v>98818.13646080531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9.961</v>
      </c>
      <c r="E38" t="n">
        <v>10.04</v>
      </c>
      <c r="F38" t="n">
        <v>6.86</v>
      </c>
      <c r="G38" t="n">
        <v>45.71</v>
      </c>
      <c r="H38" t="n">
        <v>0.6899999999999999</v>
      </c>
      <c r="I38" t="n">
        <v>9</v>
      </c>
      <c r="J38" t="n">
        <v>258.84</v>
      </c>
      <c r="K38" t="n">
        <v>58.47</v>
      </c>
      <c r="L38" t="n">
        <v>10</v>
      </c>
      <c r="M38" t="n">
        <v>7</v>
      </c>
      <c r="N38" t="n">
        <v>65.37</v>
      </c>
      <c r="O38" t="n">
        <v>32157.77</v>
      </c>
      <c r="P38" t="n">
        <v>107.08</v>
      </c>
      <c r="Q38" t="n">
        <v>204.15</v>
      </c>
      <c r="R38" t="n">
        <v>26.95</v>
      </c>
      <c r="S38" t="n">
        <v>17.37</v>
      </c>
      <c r="T38" t="n">
        <v>2671.87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79.92228702808258</v>
      </c>
      <c r="AB38" t="n">
        <v>109.3531990342355</v>
      </c>
      <c r="AC38" t="n">
        <v>98.91668319661476</v>
      </c>
      <c r="AD38" t="n">
        <v>79922.28702808257</v>
      </c>
      <c r="AE38" t="n">
        <v>109353.1990342355</v>
      </c>
      <c r="AF38" t="n">
        <v>2.243223545268877e-06</v>
      </c>
      <c r="AG38" t="n">
        <v>0.1045833333333333</v>
      </c>
      <c r="AH38" t="n">
        <v>98916.68319661476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9.9657</v>
      </c>
      <c r="E39" t="n">
        <v>10.03</v>
      </c>
      <c r="F39" t="n">
        <v>6.85</v>
      </c>
      <c r="G39" t="n">
        <v>45.68</v>
      </c>
      <c r="H39" t="n">
        <v>0.7</v>
      </c>
      <c r="I39" t="n">
        <v>9</v>
      </c>
      <c r="J39" t="n">
        <v>259.3</v>
      </c>
      <c r="K39" t="n">
        <v>58.47</v>
      </c>
      <c r="L39" t="n">
        <v>10.25</v>
      </c>
      <c r="M39" t="n">
        <v>7</v>
      </c>
      <c r="N39" t="n">
        <v>65.58</v>
      </c>
      <c r="O39" t="n">
        <v>32214.64</v>
      </c>
      <c r="P39" t="n">
        <v>106.9</v>
      </c>
      <c r="Q39" t="n">
        <v>204.14</v>
      </c>
      <c r="R39" t="n">
        <v>26.89</v>
      </c>
      <c r="S39" t="n">
        <v>17.37</v>
      </c>
      <c r="T39" t="n">
        <v>2641.82</v>
      </c>
      <c r="U39" t="n">
        <v>0.65</v>
      </c>
      <c r="V39" t="n">
        <v>0.75</v>
      </c>
      <c r="W39" t="n">
        <v>1.15</v>
      </c>
      <c r="X39" t="n">
        <v>0.16</v>
      </c>
      <c r="Y39" t="n">
        <v>1</v>
      </c>
      <c r="Z39" t="n">
        <v>10</v>
      </c>
      <c r="AA39" t="n">
        <v>79.75854151024856</v>
      </c>
      <c r="AB39" t="n">
        <v>109.1291551927927</v>
      </c>
      <c r="AC39" t="n">
        <v>98.71402178495171</v>
      </c>
      <c r="AD39" t="n">
        <v>79758.54151024856</v>
      </c>
      <c r="AE39" t="n">
        <v>109129.1551927927</v>
      </c>
      <c r="AF39" t="n">
        <v>2.24428198826283e-06</v>
      </c>
      <c r="AG39" t="n">
        <v>0.1044791666666667</v>
      </c>
      <c r="AH39" t="n">
        <v>98714.02178495171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9.9588</v>
      </c>
      <c r="E40" t="n">
        <v>10.04</v>
      </c>
      <c r="F40" t="n">
        <v>6.86</v>
      </c>
      <c r="G40" t="n">
        <v>45.73</v>
      </c>
      <c r="H40" t="n">
        <v>0.72</v>
      </c>
      <c r="I40" t="n">
        <v>9</v>
      </c>
      <c r="J40" t="n">
        <v>259.76</v>
      </c>
      <c r="K40" t="n">
        <v>58.47</v>
      </c>
      <c r="L40" t="n">
        <v>10.5</v>
      </c>
      <c r="M40" t="n">
        <v>7</v>
      </c>
      <c r="N40" t="n">
        <v>65.79000000000001</v>
      </c>
      <c r="O40" t="n">
        <v>32271.6</v>
      </c>
      <c r="P40" t="n">
        <v>106.81</v>
      </c>
      <c r="Q40" t="n">
        <v>204.14</v>
      </c>
      <c r="R40" t="n">
        <v>27.22</v>
      </c>
      <c r="S40" t="n">
        <v>17.37</v>
      </c>
      <c r="T40" t="n">
        <v>2807.1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79.79196952770141</v>
      </c>
      <c r="AB40" t="n">
        <v>109.1748928810117</v>
      </c>
      <c r="AC40" t="n">
        <v>98.75539433240034</v>
      </c>
      <c r="AD40" t="n">
        <v>79791.96952770141</v>
      </c>
      <c r="AE40" t="n">
        <v>109174.8928810117</v>
      </c>
      <c r="AF40" t="n">
        <v>2.242728103867452e-06</v>
      </c>
      <c r="AG40" t="n">
        <v>0.1045833333333333</v>
      </c>
      <c r="AH40" t="n">
        <v>98755.39433240035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9.9651</v>
      </c>
      <c r="E41" t="n">
        <v>10.04</v>
      </c>
      <c r="F41" t="n">
        <v>6.85</v>
      </c>
      <c r="G41" t="n">
        <v>45.69</v>
      </c>
      <c r="H41" t="n">
        <v>0.74</v>
      </c>
      <c r="I41" t="n">
        <v>9</v>
      </c>
      <c r="J41" t="n">
        <v>260.23</v>
      </c>
      <c r="K41" t="n">
        <v>58.47</v>
      </c>
      <c r="L41" t="n">
        <v>10.75</v>
      </c>
      <c r="M41" t="n">
        <v>7</v>
      </c>
      <c r="N41" t="n">
        <v>66</v>
      </c>
      <c r="O41" t="n">
        <v>32328.64</v>
      </c>
      <c r="P41" t="n">
        <v>106.54</v>
      </c>
      <c r="Q41" t="n">
        <v>204.14</v>
      </c>
      <c r="R41" t="n">
        <v>26.84</v>
      </c>
      <c r="S41" t="n">
        <v>17.37</v>
      </c>
      <c r="T41" t="n">
        <v>2617.61</v>
      </c>
      <c r="U41" t="n">
        <v>0.65</v>
      </c>
      <c r="V41" t="n">
        <v>0.75</v>
      </c>
      <c r="W41" t="n">
        <v>1.15</v>
      </c>
      <c r="X41" t="n">
        <v>0.16</v>
      </c>
      <c r="Y41" t="n">
        <v>1</v>
      </c>
      <c r="Z41" t="n">
        <v>10</v>
      </c>
      <c r="AA41" t="n">
        <v>79.56695255286974</v>
      </c>
      <c r="AB41" t="n">
        <v>108.8670147289989</v>
      </c>
      <c r="AC41" t="n">
        <v>98.47689963910581</v>
      </c>
      <c r="AD41" t="n">
        <v>79566.95255286974</v>
      </c>
      <c r="AE41" t="n">
        <v>108867.0147289989</v>
      </c>
      <c r="AF41" t="n">
        <v>2.244146867880623e-06</v>
      </c>
      <c r="AG41" t="n">
        <v>0.1045833333333333</v>
      </c>
      <c r="AH41" t="n">
        <v>98476.8996391058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10.034</v>
      </c>
      <c r="E42" t="n">
        <v>9.970000000000001</v>
      </c>
      <c r="F42" t="n">
        <v>6.83</v>
      </c>
      <c r="G42" t="n">
        <v>51.24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106.14</v>
      </c>
      <c r="Q42" t="n">
        <v>204.14</v>
      </c>
      <c r="R42" t="n">
        <v>26.17</v>
      </c>
      <c r="S42" t="n">
        <v>17.37</v>
      </c>
      <c r="T42" t="n">
        <v>2285.03</v>
      </c>
      <c r="U42" t="n">
        <v>0.66</v>
      </c>
      <c r="V42" t="n">
        <v>0.75</v>
      </c>
      <c r="W42" t="n">
        <v>1.15</v>
      </c>
      <c r="X42" t="n">
        <v>0.14</v>
      </c>
      <c r="Y42" t="n">
        <v>1</v>
      </c>
      <c r="Z42" t="n">
        <v>10</v>
      </c>
      <c r="AA42" t="n">
        <v>78.75849645434413</v>
      </c>
      <c r="AB42" t="n">
        <v>107.7608494284309</v>
      </c>
      <c r="AC42" t="n">
        <v>97.4763052023109</v>
      </c>
      <c r="AD42" t="n">
        <v>78758.49645434413</v>
      </c>
      <c r="AE42" t="n">
        <v>107760.8494284309</v>
      </c>
      <c r="AF42" t="n">
        <v>2.259663191770697e-06</v>
      </c>
      <c r="AG42" t="n">
        <v>0.1038541666666667</v>
      </c>
      <c r="AH42" t="n">
        <v>97476.30520231089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10.0483</v>
      </c>
      <c r="E43" t="n">
        <v>9.949999999999999</v>
      </c>
      <c r="F43" t="n">
        <v>6.82</v>
      </c>
      <c r="G43" t="n">
        <v>51.13</v>
      </c>
      <c r="H43" t="n">
        <v>0.77</v>
      </c>
      <c r="I43" t="n">
        <v>8</v>
      </c>
      <c r="J43" t="n">
        <v>261.15</v>
      </c>
      <c r="K43" t="n">
        <v>58.47</v>
      </c>
      <c r="L43" t="n">
        <v>11.25</v>
      </c>
      <c r="M43" t="n">
        <v>6</v>
      </c>
      <c r="N43" t="n">
        <v>66.43000000000001</v>
      </c>
      <c r="O43" t="n">
        <v>32442.95</v>
      </c>
      <c r="P43" t="n">
        <v>105.72</v>
      </c>
      <c r="Q43" t="n">
        <v>204.14</v>
      </c>
      <c r="R43" t="n">
        <v>25.81</v>
      </c>
      <c r="S43" t="n">
        <v>17.37</v>
      </c>
      <c r="T43" t="n">
        <v>2106.08</v>
      </c>
      <c r="U43" t="n">
        <v>0.67</v>
      </c>
      <c r="V43" t="n">
        <v>0.75</v>
      </c>
      <c r="W43" t="n">
        <v>1.15</v>
      </c>
      <c r="X43" t="n">
        <v>0.13</v>
      </c>
      <c r="Y43" t="n">
        <v>1</v>
      </c>
      <c r="Z43" t="n">
        <v>10</v>
      </c>
      <c r="AA43" t="n">
        <v>78.3929582961452</v>
      </c>
      <c r="AB43" t="n">
        <v>107.2607039939779</v>
      </c>
      <c r="AC43" t="n">
        <v>97.02389294616346</v>
      </c>
      <c r="AD43" t="n">
        <v>78392.9582961452</v>
      </c>
      <c r="AE43" t="n">
        <v>107260.7039939779</v>
      </c>
      <c r="AF43" t="n">
        <v>2.262883560879957e-06</v>
      </c>
      <c r="AG43" t="n">
        <v>0.1036458333333333</v>
      </c>
      <c r="AH43" t="n">
        <v>97023.89294616345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10.0413</v>
      </c>
      <c r="E44" t="n">
        <v>9.960000000000001</v>
      </c>
      <c r="F44" t="n">
        <v>6.82</v>
      </c>
      <c r="G44" t="n">
        <v>51.18</v>
      </c>
      <c r="H44" t="n">
        <v>0.78</v>
      </c>
      <c r="I44" t="n">
        <v>8</v>
      </c>
      <c r="J44" t="n">
        <v>261.62</v>
      </c>
      <c r="K44" t="n">
        <v>58.47</v>
      </c>
      <c r="L44" t="n">
        <v>11.5</v>
      </c>
      <c r="M44" t="n">
        <v>6</v>
      </c>
      <c r="N44" t="n">
        <v>66.64</v>
      </c>
      <c r="O44" t="n">
        <v>32500.22</v>
      </c>
      <c r="P44" t="n">
        <v>105.73</v>
      </c>
      <c r="Q44" t="n">
        <v>204.15</v>
      </c>
      <c r="R44" t="n">
        <v>25.95</v>
      </c>
      <c r="S44" t="n">
        <v>17.37</v>
      </c>
      <c r="T44" t="n">
        <v>2175.89</v>
      </c>
      <c r="U44" t="n">
        <v>0.67</v>
      </c>
      <c r="V44" t="n">
        <v>0.75</v>
      </c>
      <c r="W44" t="n">
        <v>1.15</v>
      </c>
      <c r="X44" t="n">
        <v>0.13</v>
      </c>
      <c r="Y44" t="n">
        <v>1</v>
      </c>
      <c r="Z44" t="n">
        <v>10</v>
      </c>
      <c r="AA44" t="n">
        <v>78.45198800123211</v>
      </c>
      <c r="AB44" t="n">
        <v>107.3414710406846</v>
      </c>
      <c r="AC44" t="n">
        <v>97.09695169928973</v>
      </c>
      <c r="AD44" t="n">
        <v>78451.98800123211</v>
      </c>
      <c r="AE44" t="n">
        <v>107341.4710406846</v>
      </c>
      <c r="AF44" t="n">
        <v>2.261307156420879e-06</v>
      </c>
      <c r="AG44" t="n">
        <v>0.10375</v>
      </c>
      <c r="AH44" t="n">
        <v>97096.95169928973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10.0337</v>
      </c>
      <c r="E45" t="n">
        <v>9.970000000000001</v>
      </c>
      <c r="F45" t="n">
        <v>6.83</v>
      </c>
      <c r="G45" t="n">
        <v>51.24</v>
      </c>
      <c r="H45" t="n">
        <v>0.8</v>
      </c>
      <c r="I45" t="n">
        <v>8</v>
      </c>
      <c r="J45" t="n">
        <v>262.08</v>
      </c>
      <c r="K45" t="n">
        <v>58.47</v>
      </c>
      <c r="L45" t="n">
        <v>11.75</v>
      </c>
      <c r="M45" t="n">
        <v>6</v>
      </c>
      <c r="N45" t="n">
        <v>66.86</v>
      </c>
      <c r="O45" t="n">
        <v>32557.58</v>
      </c>
      <c r="P45" t="n">
        <v>105.67</v>
      </c>
      <c r="Q45" t="n">
        <v>204.15</v>
      </c>
      <c r="R45" t="n">
        <v>26.26</v>
      </c>
      <c r="S45" t="n">
        <v>17.37</v>
      </c>
      <c r="T45" t="n">
        <v>2330</v>
      </c>
      <c r="U45" t="n">
        <v>0.66</v>
      </c>
      <c r="V45" t="n">
        <v>0.75</v>
      </c>
      <c r="W45" t="n">
        <v>1.15</v>
      </c>
      <c r="X45" t="n">
        <v>0.14</v>
      </c>
      <c r="Y45" t="n">
        <v>1</v>
      </c>
      <c r="Z45" t="n">
        <v>10</v>
      </c>
      <c r="AA45" t="n">
        <v>78.50587982241227</v>
      </c>
      <c r="AB45" t="n">
        <v>107.4152082079626</v>
      </c>
      <c r="AC45" t="n">
        <v>97.16365149481354</v>
      </c>
      <c r="AD45" t="n">
        <v>78505.87982241227</v>
      </c>
      <c r="AE45" t="n">
        <v>107415.2082079626</v>
      </c>
      <c r="AF45" t="n">
        <v>2.259595631579594e-06</v>
      </c>
      <c r="AG45" t="n">
        <v>0.1038541666666667</v>
      </c>
      <c r="AH45" t="n">
        <v>97163.65149481353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10.0393</v>
      </c>
      <c r="E46" t="n">
        <v>9.960000000000001</v>
      </c>
      <c r="F46" t="n">
        <v>6.83</v>
      </c>
      <c r="G46" t="n">
        <v>51.2</v>
      </c>
      <c r="H46" t="n">
        <v>0.8100000000000001</v>
      </c>
      <c r="I46" t="n">
        <v>8</v>
      </c>
      <c r="J46" t="n">
        <v>262.55</v>
      </c>
      <c r="K46" t="n">
        <v>58.47</v>
      </c>
      <c r="L46" t="n">
        <v>12</v>
      </c>
      <c r="M46" t="n">
        <v>6</v>
      </c>
      <c r="N46" t="n">
        <v>67.06999999999999</v>
      </c>
      <c r="O46" t="n">
        <v>32615.02</v>
      </c>
      <c r="P46" t="n">
        <v>105.66</v>
      </c>
      <c r="Q46" t="n">
        <v>204.16</v>
      </c>
      <c r="R46" t="n">
        <v>26.06</v>
      </c>
      <c r="S46" t="n">
        <v>17.37</v>
      </c>
      <c r="T46" t="n">
        <v>2232.35</v>
      </c>
      <c r="U46" t="n">
        <v>0.67</v>
      </c>
      <c r="V46" t="n">
        <v>0.75</v>
      </c>
      <c r="W46" t="n">
        <v>1.15</v>
      </c>
      <c r="X46" t="n">
        <v>0.13</v>
      </c>
      <c r="Y46" t="n">
        <v>1</v>
      </c>
      <c r="Z46" t="n">
        <v>10</v>
      </c>
      <c r="AA46" t="n">
        <v>78.45743529651186</v>
      </c>
      <c r="AB46" t="n">
        <v>107.348924270404</v>
      </c>
      <c r="AC46" t="n">
        <v>97.10369360322544</v>
      </c>
      <c r="AD46" t="n">
        <v>78457.43529651186</v>
      </c>
      <c r="AE46" t="n">
        <v>107348.924270404</v>
      </c>
      <c r="AF46" t="n">
        <v>2.260856755146857e-06</v>
      </c>
      <c r="AG46" t="n">
        <v>0.10375</v>
      </c>
      <c r="AH46" t="n">
        <v>97103.69360322543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10.0354</v>
      </c>
      <c r="E47" t="n">
        <v>9.960000000000001</v>
      </c>
      <c r="F47" t="n">
        <v>6.83</v>
      </c>
      <c r="G47" t="n">
        <v>51.23</v>
      </c>
      <c r="H47" t="n">
        <v>0.83</v>
      </c>
      <c r="I47" t="n">
        <v>8</v>
      </c>
      <c r="J47" t="n">
        <v>263.01</v>
      </c>
      <c r="K47" t="n">
        <v>58.47</v>
      </c>
      <c r="L47" t="n">
        <v>12.25</v>
      </c>
      <c r="M47" t="n">
        <v>6</v>
      </c>
      <c r="N47" t="n">
        <v>67.29000000000001</v>
      </c>
      <c r="O47" t="n">
        <v>32672.53</v>
      </c>
      <c r="P47" t="n">
        <v>105.47</v>
      </c>
      <c r="Q47" t="n">
        <v>204.16</v>
      </c>
      <c r="R47" t="n">
        <v>26.18</v>
      </c>
      <c r="S47" t="n">
        <v>17.37</v>
      </c>
      <c r="T47" t="n">
        <v>2291.14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78.3841336185411</v>
      </c>
      <c r="AB47" t="n">
        <v>107.2486296807627</v>
      </c>
      <c r="AC47" t="n">
        <v>97.01297098845509</v>
      </c>
      <c r="AD47" t="n">
        <v>78384.13361854111</v>
      </c>
      <c r="AE47" t="n">
        <v>107248.6296807627</v>
      </c>
      <c r="AF47" t="n">
        <v>2.259978472662513e-06</v>
      </c>
      <c r="AG47" t="n">
        <v>0.10375</v>
      </c>
      <c r="AH47" t="n">
        <v>97012.9709884551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10.1126</v>
      </c>
      <c r="E48" t="n">
        <v>9.890000000000001</v>
      </c>
      <c r="F48" t="n">
        <v>6.8</v>
      </c>
      <c r="G48" t="n">
        <v>58.3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5</v>
      </c>
      <c r="N48" t="n">
        <v>67.51000000000001</v>
      </c>
      <c r="O48" t="n">
        <v>32730.13</v>
      </c>
      <c r="P48" t="n">
        <v>104.7</v>
      </c>
      <c r="Q48" t="n">
        <v>204.14</v>
      </c>
      <c r="R48" t="n">
        <v>25.24</v>
      </c>
      <c r="S48" t="n">
        <v>17.37</v>
      </c>
      <c r="T48" t="n">
        <v>1827.36</v>
      </c>
      <c r="U48" t="n">
        <v>0.6899999999999999</v>
      </c>
      <c r="V48" t="n">
        <v>0.75</v>
      </c>
      <c r="W48" t="n">
        <v>1.15</v>
      </c>
      <c r="X48" t="n">
        <v>0.11</v>
      </c>
      <c r="Y48" t="n">
        <v>1</v>
      </c>
      <c r="Z48" t="n">
        <v>10</v>
      </c>
      <c r="AA48" t="n">
        <v>77.30019610699922</v>
      </c>
      <c r="AB48" t="n">
        <v>105.7655385575238</v>
      </c>
      <c r="AC48" t="n">
        <v>95.6714240004862</v>
      </c>
      <c r="AD48" t="n">
        <v>77300.19610699922</v>
      </c>
      <c r="AE48" t="n">
        <v>105765.5385575238</v>
      </c>
      <c r="AF48" t="n">
        <v>2.27736396183978e-06</v>
      </c>
      <c r="AG48" t="n">
        <v>0.1030208333333333</v>
      </c>
      <c r="AH48" t="n">
        <v>95671.42400048619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10.1138</v>
      </c>
      <c r="E49" t="n">
        <v>9.890000000000001</v>
      </c>
      <c r="F49" t="n">
        <v>6.8</v>
      </c>
      <c r="G49" t="n">
        <v>58.29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5</v>
      </c>
      <c r="N49" t="n">
        <v>67.72</v>
      </c>
      <c r="O49" t="n">
        <v>32787.82</v>
      </c>
      <c r="P49" t="n">
        <v>104.9</v>
      </c>
      <c r="Q49" t="n">
        <v>204.14</v>
      </c>
      <c r="R49" t="n">
        <v>25.32</v>
      </c>
      <c r="S49" t="n">
        <v>17.37</v>
      </c>
      <c r="T49" t="n">
        <v>1867.88</v>
      </c>
      <c r="U49" t="n">
        <v>0.6899999999999999</v>
      </c>
      <c r="V49" t="n">
        <v>0.75</v>
      </c>
      <c r="W49" t="n">
        <v>1.14</v>
      </c>
      <c r="X49" t="n">
        <v>0.11</v>
      </c>
      <c r="Y49" t="n">
        <v>1</v>
      </c>
      <c r="Z49" t="n">
        <v>10</v>
      </c>
      <c r="AA49" t="n">
        <v>77.39887063725996</v>
      </c>
      <c r="AB49" t="n">
        <v>105.9005494030395</v>
      </c>
      <c r="AC49" t="n">
        <v>95.79354960039481</v>
      </c>
      <c r="AD49" t="n">
        <v>77398.87063725996</v>
      </c>
      <c r="AE49" t="n">
        <v>105900.5494030395</v>
      </c>
      <c r="AF49" t="n">
        <v>2.277634202604193e-06</v>
      </c>
      <c r="AG49" t="n">
        <v>0.1030208333333333</v>
      </c>
      <c r="AH49" t="n">
        <v>95793.54960039481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10.1061</v>
      </c>
      <c r="E50" t="n">
        <v>9.9</v>
      </c>
      <c r="F50" t="n">
        <v>6.81</v>
      </c>
      <c r="G50" t="n">
        <v>58.35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5</v>
      </c>
      <c r="N50" t="n">
        <v>67.94</v>
      </c>
      <c r="O50" t="n">
        <v>32845.58</v>
      </c>
      <c r="P50" t="n">
        <v>105.11</v>
      </c>
      <c r="Q50" t="n">
        <v>204.14</v>
      </c>
      <c r="R50" t="n">
        <v>25.47</v>
      </c>
      <c r="S50" t="n">
        <v>17.37</v>
      </c>
      <c r="T50" t="n">
        <v>1944.41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77.59772526204735</v>
      </c>
      <c r="AB50" t="n">
        <v>106.1726310735203</v>
      </c>
      <c r="AC50" t="n">
        <v>96.03966417811411</v>
      </c>
      <c r="AD50" t="n">
        <v>77597.72526204734</v>
      </c>
      <c r="AE50" t="n">
        <v>106172.6310735203</v>
      </c>
      <c r="AF50" t="n">
        <v>2.275900157699207e-06</v>
      </c>
      <c r="AG50" t="n">
        <v>0.103125</v>
      </c>
      <c r="AH50" t="n">
        <v>96039.66417811411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10.1107</v>
      </c>
      <c r="E51" t="n">
        <v>9.890000000000001</v>
      </c>
      <c r="F51" t="n">
        <v>6.8</v>
      </c>
      <c r="G51" t="n">
        <v>58.31</v>
      </c>
      <c r="H51" t="n">
        <v>0.89</v>
      </c>
      <c r="I51" t="n">
        <v>7</v>
      </c>
      <c r="J51" t="n">
        <v>264.89</v>
      </c>
      <c r="K51" t="n">
        <v>58.47</v>
      </c>
      <c r="L51" t="n">
        <v>13.25</v>
      </c>
      <c r="M51" t="n">
        <v>5</v>
      </c>
      <c r="N51" t="n">
        <v>68.16</v>
      </c>
      <c r="O51" t="n">
        <v>32903.43</v>
      </c>
      <c r="P51" t="n">
        <v>105.22</v>
      </c>
      <c r="Q51" t="n">
        <v>204.14</v>
      </c>
      <c r="R51" t="n">
        <v>25.22</v>
      </c>
      <c r="S51" t="n">
        <v>17.37</v>
      </c>
      <c r="T51" t="n">
        <v>1818.98</v>
      </c>
      <c r="U51" t="n">
        <v>0.6899999999999999</v>
      </c>
      <c r="V51" t="n">
        <v>0.75</v>
      </c>
      <c r="W51" t="n">
        <v>1.15</v>
      </c>
      <c r="X51" t="n">
        <v>0.11</v>
      </c>
      <c r="Y51" t="n">
        <v>1</v>
      </c>
      <c r="Z51" t="n">
        <v>10</v>
      </c>
      <c r="AA51" t="n">
        <v>77.59423896253351</v>
      </c>
      <c r="AB51" t="n">
        <v>106.1678609647208</v>
      </c>
      <c r="AC51" t="n">
        <v>96.03534932180349</v>
      </c>
      <c r="AD51" t="n">
        <v>77594.23896253351</v>
      </c>
      <c r="AE51" t="n">
        <v>106167.8609647209</v>
      </c>
      <c r="AF51" t="n">
        <v>2.276936080629458e-06</v>
      </c>
      <c r="AG51" t="n">
        <v>0.1030208333333333</v>
      </c>
      <c r="AH51" t="n">
        <v>96035.3493218035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10.1007</v>
      </c>
      <c r="E52" t="n">
        <v>9.9</v>
      </c>
      <c r="F52" t="n">
        <v>6.81</v>
      </c>
      <c r="G52" t="n">
        <v>58.4</v>
      </c>
      <c r="H52" t="n">
        <v>0.91</v>
      </c>
      <c r="I52" t="n">
        <v>7</v>
      </c>
      <c r="J52" t="n">
        <v>265.36</v>
      </c>
      <c r="K52" t="n">
        <v>58.47</v>
      </c>
      <c r="L52" t="n">
        <v>13.5</v>
      </c>
      <c r="M52" t="n">
        <v>5</v>
      </c>
      <c r="N52" t="n">
        <v>68.38</v>
      </c>
      <c r="O52" t="n">
        <v>32961.36</v>
      </c>
      <c r="P52" t="n">
        <v>105.27</v>
      </c>
      <c r="Q52" t="n">
        <v>204.14</v>
      </c>
      <c r="R52" t="n">
        <v>25.62</v>
      </c>
      <c r="S52" t="n">
        <v>17.37</v>
      </c>
      <c r="T52" t="n">
        <v>2016.61</v>
      </c>
      <c r="U52" t="n">
        <v>0.68</v>
      </c>
      <c r="V52" t="n">
        <v>0.75</v>
      </c>
      <c r="W52" t="n">
        <v>1.15</v>
      </c>
      <c r="X52" t="n">
        <v>0.12</v>
      </c>
      <c r="Y52" t="n">
        <v>1</v>
      </c>
      <c r="Z52" t="n">
        <v>10</v>
      </c>
      <c r="AA52" t="n">
        <v>77.72436954455036</v>
      </c>
      <c r="AB52" t="n">
        <v>106.3459113679923</v>
      </c>
      <c r="AC52" t="n">
        <v>96.19640684448214</v>
      </c>
      <c r="AD52" t="n">
        <v>77724.36954455035</v>
      </c>
      <c r="AE52" t="n">
        <v>106345.9113679923</v>
      </c>
      <c r="AF52" t="n">
        <v>2.274684074259346e-06</v>
      </c>
      <c r="AG52" t="n">
        <v>0.103125</v>
      </c>
      <c r="AH52" t="n">
        <v>96196.40684448215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10.1067</v>
      </c>
      <c r="E53" t="n">
        <v>9.890000000000001</v>
      </c>
      <c r="F53" t="n">
        <v>6.81</v>
      </c>
      <c r="G53" t="n">
        <v>58.35</v>
      </c>
      <c r="H53" t="n">
        <v>0.92</v>
      </c>
      <c r="I53" t="n">
        <v>7</v>
      </c>
      <c r="J53" t="n">
        <v>265.83</v>
      </c>
      <c r="K53" t="n">
        <v>58.47</v>
      </c>
      <c r="L53" t="n">
        <v>13.75</v>
      </c>
      <c r="M53" t="n">
        <v>5</v>
      </c>
      <c r="N53" t="n">
        <v>68.59999999999999</v>
      </c>
      <c r="O53" t="n">
        <v>33019.37</v>
      </c>
      <c r="P53" t="n">
        <v>105.08</v>
      </c>
      <c r="Q53" t="n">
        <v>204.16</v>
      </c>
      <c r="R53" t="n">
        <v>25.57</v>
      </c>
      <c r="S53" t="n">
        <v>17.37</v>
      </c>
      <c r="T53" t="n">
        <v>1989.92</v>
      </c>
      <c r="U53" t="n">
        <v>0.68</v>
      </c>
      <c r="V53" t="n">
        <v>0.75</v>
      </c>
      <c r="W53" t="n">
        <v>1.14</v>
      </c>
      <c r="X53" t="n">
        <v>0.12</v>
      </c>
      <c r="Y53" t="n">
        <v>1</v>
      </c>
      <c r="Z53" t="n">
        <v>10</v>
      </c>
      <c r="AA53" t="n">
        <v>77.57675773326096</v>
      </c>
      <c r="AB53" t="n">
        <v>106.1439423756128</v>
      </c>
      <c r="AC53" t="n">
        <v>96.01371348926996</v>
      </c>
      <c r="AD53" t="n">
        <v>77576.75773326097</v>
      </c>
      <c r="AE53" t="n">
        <v>106143.9423756128</v>
      </c>
      <c r="AF53" t="n">
        <v>2.276035278081414e-06</v>
      </c>
      <c r="AG53" t="n">
        <v>0.1030208333333333</v>
      </c>
      <c r="AH53" t="n">
        <v>96013.71348926995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10.1036</v>
      </c>
      <c r="E54" t="n">
        <v>9.9</v>
      </c>
      <c r="F54" t="n">
        <v>6.81</v>
      </c>
      <c r="G54" t="n">
        <v>58.37</v>
      </c>
      <c r="H54" t="n">
        <v>0.9399999999999999</v>
      </c>
      <c r="I54" t="n">
        <v>7</v>
      </c>
      <c r="J54" t="n">
        <v>266.3</v>
      </c>
      <c r="K54" t="n">
        <v>58.47</v>
      </c>
      <c r="L54" t="n">
        <v>14</v>
      </c>
      <c r="M54" t="n">
        <v>5</v>
      </c>
      <c r="N54" t="n">
        <v>68.81999999999999</v>
      </c>
      <c r="O54" t="n">
        <v>33077.47</v>
      </c>
      <c r="P54" t="n">
        <v>104.92</v>
      </c>
      <c r="Q54" t="n">
        <v>204.17</v>
      </c>
      <c r="R54" t="n">
        <v>25.61</v>
      </c>
      <c r="S54" t="n">
        <v>17.37</v>
      </c>
      <c r="T54" t="n">
        <v>2013.83</v>
      </c>
      <c r="U54" t="n">
        <v>0.68</v>
      </c>
      <c r="V54" t="n">
        <v>0.75</v>
      </c>
      <c r="W54" t="n">
        <v>1.15</v>
      </c>
      <c r="X54" t="n">
        <v>0.12</v>
      </c>
      <c r="Y54" t="n">
        <v>1</v>
      </c>
      <c r="Z54" t="n">
        <v>10</v>
      </c>
      <c r="AA54" t="n">
        <v>77.51410557761166</v>
      </c>
      <c r="AB54" t="n">
        <v>106.0582189322354</v>
      </c>
      <c r="AC54" t="n">
        <v>95.93617137101489</v>
      </c>
      <c r="AD54" t="n">
        <v>77514.10557761166</v>
      </c>
      <c r="AE54" t="n">
        <v>106058.2189322354</v>
      </c>
      <c r="AF54" t="n">
        <v>2.275337156106678e-06</v>
      </c>
      <c r="AG54" t="n">
        <v>0.103125</v>
      </c>
      <c r="AH54" t="n">
        <v>95936.17137101489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10.0962</v>
      </c>
      <c r="E55" t="n">
        <v>9.9</v>
      </c>
      <c r="F55" t="n">
        <v>6.82</v>
      </c>
      <c r="G55" t="n">
        <v>58.43</v>
      </c>
      <c r="H55" t="n">
        <v>0.95</v>
      </c>
      <c r="I55" t="n">
        <v>7</v>
      </c>
      <c r="J55" t="n">
        <v>266.77</v>
      </c>
      <c r="K55" t="n">
        <v>58.47</v>
      </c>
      <c r="L55" t="n">
        <v>14.25</v>
      </c>
      <c r="M55" t="n">
        <v>5</v>
      </c>
      <c r="N55" t="n">
        <v>69.04000000000001</v>
      </c>
      <c r="O55" t="n">
        <v>33135.65</v>
      </c>
      <c r="P55" t="n">
        <v>104.82</v>
      </c>
      <c r="Q55" t="n">
        <v>204.14</v>
      </c>
      <c r="R55" t="n">
        <v>25.79</v>
      </c>
      <c r="S55" t="n">
        <v>17.37</v>
      </c>
      <c r="T55" t="n">
        <v>2104.32</v>
      </c>
      <c r="U55" t="n">
        <v>0.67</v>
      </c>
      <c r="V55" t="n">
        <v>0.75</v>
      </c>
      <c r="W55" t="n">
        <v>1.15</v>
      </c>
      <c r="X55" t="n">
        <v>0.13</v>
      </c>
      <c r="Y55" t="n">
        <v>1</v>
      </c>
      <c r="Z55" t="n">
        <v>10</v>
      </c>
      <c r="AA55" t="n">
        <v>77.54358076389066</v>
      </c>
      <c r="AB55" t="n">
        <v>106.0985481824557</v>
      </c>
      <c r="AC55" t="n">
        <v>95.97265165419668</v>
      </c>
      <c r="AD55" t="n">
        <v>77543.58076389066</v>
      </c>
      <c r="AE55" t="n">
        <v>106098.5481824557</v>
      </c>
      <c r="AF55" t="n">
        <v>2.273670671392795e-06</v>
      </c>
      <c r="AG55" t="n">
        <v>0.103125</v>
      </c>
      <c r="AH55" t="n">
        <v>95972.65165419668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10.0942</v>
      </c>
      <c r="E56" t="n">
        <v>9.91</v>
      </c>
      <c r="F56" t="n">
        <v>6.82</v>
      </c>
      <c r="G56" t="n">
        <v>58.45</v>
      </c>
      <c r="H56" t="n">
        <v>0.97</v>
      </c>
      <c r="I56" t="n">
        <v>7</v>
      </c>
      <c r="J56" t="n">
        <v>267.24</v>
      </c>
      <c r="K56" t="n">
        <v>58.47</v>
      </c>
      <c r="L56" t="n">
        <v>14.5</v>
      </c>
      <c r="M56" t="n">
        <v>5</v>
      </c>
      <c r="N56" t="n">
        <v>69.27</v>
      </c>
      <c r="O56" t="n">
        <v>33193.92</v>
      </c>
      <c r="P56" t="n">
        <v>104.72</v>
      </c>
      <c r="Q56" t="n">
        <v>204.14</v>
      </c>
      <c r="R56" t="n">
        <v>25.74</v>
      </c>
      <c r="S56" t="n">
        <v>17.37</v>
      </c>
      <c r="T56" t="n">
        <v>2078.14</v>
      </c>
      <c r="U56" t="n">
        <v>0.67</v>
      </c>
      <c r="V56" t="n">
        <v>0.75</v>
      </c>
      <c r="W56" t="n">
        <v>1.15</v>
      </c>
      <c r="X56" t="n">
        <v>0.13</v>
      </c>
      <c r="Y56" t="n">
        <v>1</v>
      </c>
      <c r="Z56" t="n">
        <v>10</v>
      </c>
      <c r="AA56" t="n">
        <v>77.50496932951698</v>
      </c>
      <c r="AB56" t="n">
        <v>106.0457183145295</v>
      </c>
      <c r="AC56" t="n">
        <v>95.92486379471808</v>
      </c>
      <c r="AD56" t="n">
        <v>77504.96932951699</v>
      </c>
      <c r="AE56" t="n">
        <v>106045.7183145295</v>
      </c>
      <c r="AF56" t="n">
        <v>2.273220270118773e-06</v>
      </c>
      <c r="AG56" t="n">
        <v>0.1032291666666667</v>
      </c>
      <c r="AH56" t="n">
        <v>95924.86379471808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10.1067</v>
      </c>
      <c r="E57" t="n">
        <v>9.890000000000001</v>
      </c>
      <c r="F57" t="n">
        <v>6.81</v>
      </c>
      <c r="G57" t="n">
        <v>58.35</v>
      </c>
      <c r="H57" t="n">
        <v>0.98</v>
      </c>
      <c r="I57" t="n">
        <v>7</v>
      </c>
      <c r="J57" t="n">
        <v>267.71</v>
      </c>
      <c r="K57" t="n">
        <v>58.47</v>
      </c>
      <c r="L57" t="n">
        <v>14.75</v>
      </c>
      <c r="M57" t="n">
        <v>5</v>
      </c>
      <c r="N57" t="n">
        <v>69.48999999999999</v>
      </c>
      <c r="O57" t="n">
        <v>33252.27</v>
      </c>
      <c r="P57" t="n">
        <v>104.27</v>
      </c>
      <c r="Q57" t="n">
        <v>204.14</v>
      </c>
      <c r="R57" t="n">
        <v>25.47</v>
      </c>
      <c r="S57" t="n">
        <v>17.37</v>
      </c>
      <c r="T57" t="n">
        <v>1942.93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77.14061275624213</v>
      </c>
      <c r="AB57" t="n">
        <v>105.5471895766975</v>
      </c>
      <c r="AC57" t="n">
        <v>95.47391393993514</v>
      </c>
      <c r="AD57" t="n">
        <v>77140.61275624213</v>
      </c>
      <c r="AE57" t="n">
        <v>105547.1895766975</v>
      </c>
      <c r="AF57" t="n">
        <v>2.276035278081414e-06</v>
      </c>
      <c r="AG57" t="n">
        <v>0.1030208333333333</v>
      </c>
      <c r="AH57" t="n">
        <v>95473.91393993514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10.1773</v>
      </c>
      <c r="E58" t="n">
        <v>9.83</v>
      </c>
      <c r="F58" t="n">
        <v>6.79</v>
      </c>
      <c r="G58" t="n">
        <v>67.86</v>
      </c>
      <c r="H58" t="n">
        <v>1</v>
      </c>
      <c r="I58" t="n">
        <v>6</v>
      </c>
      <c r="J58" t="n">
        <v>268.19</v>
      </c>
      <c r="K58" t="n">
        <v>58.47</v>
      </c>
      <c r="L58" t="n">
        <v>15</v>
      </c>
      <c r="M58" t="n">
        <v>4</v>
      </c>
      <c r="N58" t="n">
        <v>69.70999999999999</v>
      </c>
      <c r="O58" t="n">
        <v>33310.7</v>
      </c>
      <c r="P58" t="n">
        <v>103.79</v>
      </c>
      <c r="Q58" t="n">
        <v>204.14</v>
      </c>
      <c r="R58" t="n">
        <v>24.72</v>
      </c>
      <c r="S58" t="n">
        <v>17.37</v>
      </c>
      <c r="T58" t="n">
        <v>1571.18</v>
      </c>
      <c r="U58" t="n">
        <v>0.7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76.30488826789463</v>
      </c>
      <c r="AB58" t="n">
        <v>104.4037144621787</v>
      </c>
      <c r="AC58" t="n">
        <v>94.43957048546828</v>
      </c>
      <c r="AD58" t="n">
        <v>76304.88826789462</v>
      </c>
      <c r="AE58" t="n">
        <v>104403.7144621787</v>
      </c>
      <c r="AF58" t="n">
        <v>2.291934443054406e-06</v>
      </c>
      <c r="AG58" t="n">
        <v>0.1023958333333333</v>
      </c>
      <c r="AH58" t="n">
        <v>94439.57048546828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10.1764</v>
      </c>
      <c r="E59" t="n">
        <v>9.83</v>
      </c>
      <c r="F59" t="n">
        <v>6.79</v>
      </c>
      <c r="G59" t="n">
        <v>67.86</v>
      </c>
      <c r="H59" t="n">
        <v>1.01</v>
      </c>
      <c r="I59" t="n">
        <v>6</v>
      </c>
      <c r="J59" t="n">
        <v>268.66</v>
      </c>
      <c r="K59" t="n">
        <v>58.47</v>
      </c>
      <c r="L59" t="n">
        <v>15.25</v>
      </c>
      <c r="M59" t="n">
        <v>4</v>
      </c>
      <c r="N59" t="n">
        <v>69.94</v>
      </c>
      <c r="O59" t="n">
        <v>33369.22</v>
      </c>
      <c r="P59" t="n">
        <v>103.87</v>
      </c>
      <c r="Q59" t="n">
        <v>204.14</v>
      </c>
      <c r="R59" t="n">
        <v>24.76</v>
      </c>
      <c r="S59" t="n">
        <v>17.37</v>
      </c>
      <c r="T59" t="n">
        <v>1593.4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76.3542451711895</v>
      </c>
      <c r="AB59" t="n">
        <v>104.4712467547396</v>
      </c>
      <c r="AC59" t="n">
        <v>94.50065759080938</v>
      </c>
      <c r="AD59" t="n">
        <v>76354.2451711895</v>
      </c>
      <c r="AE59" t="n">
        <v>104471.2467547396</v>
      </c>
      <c r="AF59" t="n">
        <v>2.291731762481096e-06</v>
      </c>
      <c r="AG59" t="n">
        <v>0.1023958333333333</v>
      </c>
      <c r="AH59" t="n">
        <v>94500.65759080938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10.1735</v>
      </c>
      <c r="E60" t="n">
        <v>9.83</v>
      </c>
      <c r="F60" t="n">
        <v>6.79</v>
      </c>
      <c r="G60" t="n">
        <v>67.89</v>
      </c>
      <c r="H60" t="n">
        <v>1.03</v>
      </c>
      <c r="I60" t="n">
        <v>6</v>
      </c>
      <c r="J60" t="n">
        <v>269.14</v>
      </c>
      <c r="K60" t="n">
        <v>58.47</v>
      </c>
      <c r="L60" t="n">
        <v>15.5</v>
      </c>
      <c r="M60" t="n">
        <v>4</v>
      </c>
      <c r="N60" t="n">
        <v>70.16</v>
      </c>
      <c r="O60" t="n">
        <v>33427.83</v>
      </c>
      <c r="P60" t="n">
        <v>103.92</v>
      </c>
      <c r="Q60" t="n">
        <v>204.14</v>
      </c>
      <c r="R60" t="n">
        <v>24.83</v>
      </c>
      <c r="S60" t="n">
        <v>17.37</v>
      </c>
      <c r="T60" t="n">
        <v>1628.36</v>
      </c>
      <c r="U60" t="n">
        <v>0.7</v>
      </c>
      <c r="V60" t="n">
        <v>0.75</v>
      </c>
      <c r="W60" t="n">
        <v>1.15</v>
      </c>
      <c r="X60" t="n">
        <v>0.1</v>
      </c>
      <c r="Y60" t="n">
        <v>1</v>
      </c>
      <c r="Z60" t="n">
        <v>10</v>
      </c>
      <c r="AA60" t="n">
        <v>76.40220001929679</v>
      </c>
      <c r="AB60" t="n">
        <v>104.5368606935386</v>
      </c>
      <c r="AC60" t="n">
        <v>94.56000942737909</v>
      </c>
      <c r="AD60" t="n">
        <v>76402.20001929678</v>
      </c>
      <c r="AE60" t="n">
        <v>104536.8606935386</v>
      </c>
      <c r="AF60" t="n">
        <v>2.291078680633764e-06</v>
      </c>
      <c r="AG60" t="n">
        <v>0.1023958333333333</v>
      </c>
      <c r="AH60" t="n">
        <v>94560.00942737909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10.1761</v>
      </c>
      <c r="E61" t="n">
        <v>9.83</v>
      </c>
      <c r="F61" t="n">
        <v>6.79</v>
      </c>
      <c r="G61" t="n">
        <v>67.87</v>
      </c>
      <c r="H61" t="n">
        <v>1.04</v>
      </c>
      <c r="I61" t="n">
        <v>6</v>
      </c>
      <c r="J61" t="n">
        <v>269.61</v>
      </c>
      <c r="K61" t="n">
        <v>58.47</v>
      </c>
      <c r="L61" t="n">
        <v>15.75</v>
      </c>
      <c r="M61" t="n">
        <v>4</v>
      </c>
      <c r="N61" t="n">
        <v>70.39</v>
      </c>
      <c r="O61" t="n">
        <v>33486.53</v>
      </c>
      <c r="P61" t="n">
        <v>103.99</v>
      </c>
      <c r="Q61" t="n">
        <v>204.14</v>
      </c>
      <c r="R61" t="n">
        <v>24.88</v>
      </c>
      <c r="S61" t="n">
        <v>17.37</v>
      </c>
      <c r="T61" t="n">
        <v>1653.97</v>
      </c>
      <c r="U61" t="n">
        <v>0.7</v>
      </c>
      <c r="V61" t="n">
        <v>0.75</v>
      </c>
      <c r="W61" t="n">
        <v>1.14</v>
      </c>
      <c r="X61" t="n">
        <v>0.1</v>
      </c>
      <c r="Y61" t="n">
        <v>1</v>
      </c>
      <c r="Z61" t="n">
        <v>10</v>
      </c>
      <c r="AA61" t="n">
        <v>76.42061206389728</v>
      </c>
      <c r="AB61" t="n">
        <v>104.562052865243</v>
      </c>
      <c r="AC61" t="n">
        <v>94.58279729357353</v>
      </c>
      <c r="AD61" t="n">
        <v>76420.61206389728</v>
      </c>
      <c r="AE61" t="n">
        <v>104562.0528652431</v>
      </c>
      <c r="AF61" t="n">
        <v>2.291664202289993e-06</v>
      </c>
      <c r="AG61" t="n">
        <v>0.1023958333333333</v>
      </c>
      <c r="AH61" t="n">
        <v>94582.79729357353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10.1718</v>
      </c>
      <c r="E62" t="n">
        <v>9.83</v>
      </c>
      <c r="F62" t="n">
        <v>6.79</v>
      </c>
      <c r="G62" t="n">
        <v>67.91</v>
      </c>
      <c r="H62" t="n">
        <v>1.05</v>
      </c>
      <c r="I62" t="n">
        <v>6</v>
      </c>
      <c r="J62" t="n">
        <v>270.09</v>
      </c>
      <c r="K62" t="n">
        <v>58.47</v>
      </c>
      <c r="L62" t="n">
        <v>16</v>
      </c>
      <c r="M62" t="n">
        <v>4</v>
      </c>
      <c r="N62" t="n">
        <v>70.62</v>
      </c>
      <c r="O62" t="n">
        <v>33545.31</v>
      </c>
      <c r="P62" t="n">
        <v>104.1</v>
      </c>
      <c r="Q62" t="n">
        <v>204.14</v>
      </c>
      <c r="R62" t="n">
        <v>25.01</v>
      </c>
      <c r="S62" t="n">
        <v>17.37</v>
      </c>
      <c r="T62" t="n">
        <v>1717.63</v>
      </c>
      <c r="U62" t="n">
        <v>0.6899999999999999</v>
      </c>
      <c r="V62" t="n">
        <v>0.75</v>
      </c>
      <c r="W62" t="n">
        <v>1.14</v>
      </c>
      <c r="X62" t="n">
        <v>0.1</v>
      </c>
      <c r="Y62" t="n">
        <v>1</v>
      </c>
      <c r="Z62" t="n">
        <v>10</v>
      </c>
      <c r="AA62" t="n">
        <v>76.51094383541299</v>
      </c>
      <c r="AB62" t="n">
        <v>104.6856487801873</v>
      </c>
      <c r="AC62" t="n">
        <v>94.69459738786348</v>
      </c>
      <c r="AD62" t="n">
        <v>76510.94383541298</v>
      </c>
      <c r="AE62" t="n">
        <v>104685.6487801873</v>
      </c>
      <c r="AF62" t="n">
        <v>2.290695839550844e-06</v>
      </c>
      <c r="AG62" t="n">
        <v>0.1023958333333333</v>
      </c>
      <c r="AH62" t="n">
        <v>94694.59738786348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10.1781</v>
      </c>
      <c r="E63" t="n">
        <v>9.82</v>
      </c>
      <c r="F63" t="n">
        <v>6.78</v>
      </c>
      <c r="G63" t="n">
        <v>67.84999999999999</v>
      </c>
      <c r="H63" t="n">
        <v>1.07</v>
      </c>
      <c r="I63" t="n">
        <v>6</v>
      </c>
      <c r="J63" t="n">
        <v>270.57</v>
      </c>
      <c r="K63" t="n">
        <v>58.47</v>
      </c>
      <c r="L63" t="n">
        <v>16.25</v>
      </c>
      <c r="M63" t="n">
        <v>4</v>
      </c>
      <c r="N63" t="n">
        <v>70.84</v>
      </c>
      <c r="O63" t="n">
        <v>33604.17</v>
      </c>
      <c r="P63" t="n">
        <v>103.98</v>
      </c>
      <c r="Q63" t="n">
        <v>204.14</v>
      </c>
      <c r="R63" t="n">
        <v>24.66</v>
      </c>
      <c r="S63" t="n">
        <v>17.37</v>
      </c>
      <c r="T63" t="n">
        <v>1543.39</v>
      </c>
      <c r="U63" t="n">
        <v>0.7</v>
      </c>
      <c r="V63" t="n">
        <v>0.75</v>
      </c>
      <c r="W63" t="n">
        <v>1.15</v>
      </c>
      <c r="X63" t="n">
        <v>0.09</v>
      </c>
      <c r="Y63" t="n">
        <v>1</v>
      </c>
      <c r="Z63" t="n">
        <v>10</v>
      </c>
      <c r="AA63" t="n">
        <v>76.3725402955052</v>
      </c>
      <c r="AB63" t="n">
        <v>104.4962789509523</v>
      </c>
      <c r="AC63" t="n">
        <v>94.52330074934839</v>
      </c>
      <c r="AD63" t="n">
        <v>76372.5402955052</v>
      </c>
      <c r="AE63" t="n">
        <v>104496.2789509523</v>
      </c>
      <c r="AF63" t="n">
        <v>2.292114603564016e-06</v>
      </c>
      <c r="AG63" t="n">
        <v>0.1022916666666667</v>
      </c>
      <c r="AH63" t="n">
        <v>94523.30074934839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10.1796</v>
      </c>
      <c r="E64" t="n">
        <v>9.82</v>
      </c>
      <c r="F64" t="n">
        <v>6.78</v>
      </c>
      <c r="G64" t="n">
        <v>67.83</v>
      </c>
      <c r="H64" t="n">
        <v>1.08</v>
      </c>
      <c r="I64" t="n">
        <v>6</v>
      </c>
      <c r="J64" t="n">
        <v>271.05</v>
      </c>
      <c r="K64" t="n">
        <v>58.47</v>
      </c>
      <c r="L64" t="n">
        <v>16.5</v>
      </c>
      <c r="M64" t="n">
        <v>4</v>
      </c>
      <c r="N64" t="n">
        <v>71.06999999999999</v>
      </c>
      <c r="O64" t="n">
        <v>33663.13</v>
      </c>
      <c r="P64" t="n">
        <v>103.69</v>
      </c>
      <c r="Q64" t="n">
        <v>204.14</v>
      </c>
      <c r="R64" t="n">
        <v>24.63</v>
      </c>
      <c r="S64" t="n">
        <v>17.37</v>
      </c>
      <c r="T64" t="n">
        <v>1526.23</v>
      </c>
      <c r="U64" t="n">
        <v>0.71</v>
      </c>
      <c r="V64" t="n">
        <v>0.75</v>
      </c>
      <c r="W64" t="n">
        <v>1.15</v>
      </c>
      <c r="X64" t="n">
        <v>0.09</v>
      </c>
      <c r="Y64" t="n">
        <v>1</v>
      </c>
      <c r="Z64" t="n">
        <v>10</v>
      </c>
      <c r="AA64" t="n">
        <v>76.20654148845996</v>
      </c>
      <c r="AB64" t="n">
        <v>104.2691520598026</v>
      </c>
      <c r="AC64" t="n">
        <v>94.31785052991535</v>
      </c>
      <c r="AD64" t="n">
        <v>76206.54148845996</v>
      </c>
      <c r="AE64" t="n">
        <v>104269.1520598026</v>
      </c>
      <c r="AF64" t="n">
        <v>2.292452404519533e-06</v>
      </c>
      <c r="AG64" t="n">
        <v>0.1022916666666667</v>
      </c>
      <c r="AH64" t="n">
        <v>94317.85052991535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10.1778</v>
      </c>
      <c r="E65" t="n">
        <v>9.83</v>
      </c>
      <c r="F65" t="n">
        <v>6.79</v>
      </c>
      <c r="G65" t="n">
        <v>67.84999999999999</v>
      </c>
      <c r="H65" t="n">
        <v>1.1</v>
      </c>
      <c r="I65" t="n">
        <v>6</v>
      </c>
      <c r="J65" t="n">
        <v>271.52</v>
      </c>
      <c r="K65" t="n">
        <v>58.47</v>
      </c>
      <c r="L65" t="n">
        <v>16.75</v>
      </c>
      <c r="M65" t="n">
        <v>4</v>
      </c>
      <c r="N65" t="n">
        <v>71.3</v>
      </c>
      <c r="O65" t="n">
        <v>33722.17</v>
      </c>
      <c r="P65" t="n">
        <v>103.64</v>
      </c>
      <c r="Q65" t="n">
        <v>204.14</v>
      </c>
      <c r="R65" t="n">
        <v>24.78</v>
      </c>
      <c r="S65" t="n">
        <v>17.37</v>
      </c>
      <c r="T65" t="n">
        <v>1604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76.22103213447942</v>
      </c>
      <c r="AB65" t="n">
        <v>104.2889788009686</v>
      </c>
      <c r="AC65" t="n">
        <v>94.33578503473149</v>
      </c>
      <c r="AD65" t="n">
        <v>76221.03213447942</v>
      </c>
      <c r="AE65" t="n">
        <v>104288.9788009686</v>
      </c>
      <c r="AF65" t="n">
        <v>2.292047043372912e-06</v>
      </c>
      <c r="AG65" t="n">
        <v>0.1023958333333333</v>
      </c>
      <c r="AH65" t="n">
        <v>94335.78503473148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10.1675</v>
      </c>
      <c r="E66" t="n">
        <v>9.84</v>
      </c>
      <c r="F66" t="n">
        <v>6.79</v>
      </c>
      <c r="G66" t="n">
        <v>67.95</v>
      </c>
      <c r="H66" t="n">
        <v>1.11</v>
      </c>
      <c r="I66" t="n">
        <v>6</v>
      </c>
      <c r="J66" t="n">
        <v>272</v>
      </c>
      <c r="K66" t="n">
        <v>58.47</v>
      </c>
      <c r="L66" t="n">
        <v>17</v>
      </c>
      <c r="M66" t="n">
        <v>4</v>
      </c>
      <c r="N66" t="n">
        <v>71.53</v>
      </c>
      <c r="O66" t="n">
        <v>33781.3</v>
      </c>
      <c r="P66" t="n">
        <v>103.72</v>
      </c>
      <c r="Q66" t="n">
        <v>204.14</v>
      </c>
      <c r="R66" t="n">
        <v>25.09</v>
      </c>
      <c r="S66" t="n">
        <v>17.37</v>
      </c>
      <c r="T66" t="n">
        <v>1757.58</v>
      </c>
      <c r="U66" t="n">
        <v>0.6899999999999999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76.33941218189683</v>
      </c>
      <c r="AB66" t="n">
        <v>104.4509516044041</v>
      </c>
      <c r="AC66" t="n">
        <v>94.48229938113744</v>
      </c>
      <c r="AD66" t="n">
        <v>76339.41218189683</v>
      </c>
      <c r="AE66" t="n">
        <v>104450.9516044041</v>
      </c>
      <c r="AF66" t="n">
        <v>2.289727476811696e-06</v>
      </c>
      <c r="AG66" t="n">
        <v>0.1025</v>
      </c>
      <c r="AH66" t="n">
        <v>94482.29938113743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10.1773</v>
      </c>
      <c r="E67" t="n">
        <v>9.83</v>
      </c>
      <c r="F67" t="n">
        <v>6.79</v>
      </c>
      <c r="G67" t="n">
        <v>67.86</v>
      </c>
      <c r="H67" t="n">
        <v>1.13</v>
      </c>
      <c r="I67" t="n">
        <v>6</v>
      </c>
      <c r="J67" t="n">
        <v>272.48</v>
      </c>
      <c r="K67" t="n">
        <v>58.47</v>
      </c>
      <c r="L67" t="n">
        <v>17.25</v>
      </c>
      <c r="M67" t="n">
        <v>4</v>
      </c>
      <c r="N67" t="n">
        <v>71.76000000000001</v>
      </c>
      <c r="O67" t="n">
        <v>33840.65</v>
      </c>
      <c r="P67" t="n">
        <v>103.33</v>
      </c>
      <c r="Q67" t="n">
        <v>204.14</v>
      </c>
      <c r="R67" t="n">
        <v>24.81</v>
      </c>
      <c r="S67" t="n">
        <v>17.37</v>
      </c>
      <c r="T67" t="n">
        <v>1615.65</v>
      </c>
      <c r="U67" t="n">
        <v>0.7</v>
      </c>
      <c r="V67" t="n">
        <v>0.75</v>
      </c>
      <c r="W67" t="n">
        <v>1.14</v>
      </c>
      <c r="X67" t="n">
        <v>0.09</v>
      </c>
      <c r="Y67" t="n">
        <v>1</v>
      </c>
      <c r="Z67" t="n">
        <v>10</v>
      </c>
      <c r="AA67" t="n">
        <v>76.05891920529443</v>
      </c>
      <c r="AB67" t="n">
        <v>104.0671687393401</v>
      </c>
      <c r="AC67" t="n">
        <v>94.1351442140724</v>
      </c>
      <c r="AD67" t="n">
        <v>76058.91920529443</v>
      </c>
      <c r="AE67" t="n">
        <v>104067.1687393401</v>
      </c>
      <c r="AF67" t="n">
        <v>2.291934443054406e-06</v>
      </c>
      <c r="AG67" t="n">
        <v>0.1023958333333333</v>
      </c>
      <c r="AH67" t="n">
        <v>94135.1442140724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10.1738</v>
      </c>
      <c r="E68" t="n">
        <v>9.83</v>
      </c>
      <c r="F68" t="n">
        <v>6.79</v>
      </c>
      <c r="G68" t="n">
        <v>67.89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103.24</v>
      </c>
      <c r="Q68" t="n">
        <v>204.19</v>
      </c>
      <c r="R68" t="n">
        <v>24.9</v>
      </c>
      <c r="S68" t="n">
        <v>17.37</v>
      </c>
      <c r="T68" t="n">
        <v>1662.99</v>
      </c>
      <c r="U68" t="n">
        <v>0.7</v>
      </c>
      <c r="V68" t="n">
        <v>0.75</v>
      </c>
      <c r="W68" t="n">
        <v>1.14</v>
      </c>
      <c r="X68" t="n">
        <v>0.1</v>
      </c>
      <c r="Y68" t="n">
        <v>1</v>
      </c>
      <c r="Z68" t="n">
        <v>10</v>
      </c>
      <c r="AA68" t="n">
        <v>76.0362730971207</v>
      </c>
      <c r="AB68" t="n">
        <v>104.0361833350611</v>
      </c>
      <c r="AC68" t="n">
        <v>94.10711601328944</v>
      </c>
      <c r="AD68" t="n">
        <v>76036.27309712071</v>
      </c>
      <c r="AE68" t="n">
        <v>104036.1833350611</v>
      </c>
      <c r="AF68" t="n">
        <v>2.291146240824867e-06</v>
      </c>
      <c r="AG68" t="n">
        <v>0.1023958333333333</v>
      </c>
      <c r="AH68" t="n">
        <v>94107.11601328944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10.1761</v>
      </c>
      <c r="E69" t="n">
        <v>9.83</v>
      </c>
      <c r="F69" t="n">
        <v>6.79</v>
      </c>
      <c r="G69" t="n">
        <v>67.87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103.27</v>
      </c>
      <c r="Q69" t="n">
        <v>204.16</v>
      </c>
      <c r="R69" t="n">
        <v>24.83</v>
      </c>
      <c r="S69" t="n">
        <v>17.37</v>
      </c>
      <c r="T69" t="n">
        <v>1624.84</v>
      </c>
      <c r="U69" t="n">
        <v>0.7</v>
      </c>
      <c r="V69" t="n">
        <v>0.75</v>
      </c>
      <c r="W69" t="n">
        <v>1.15</v>
      </c>
      <c r="X69" t="n">
        <v>0.1</v>
      </c>
      <c r="Y69" t="n">
        <v>1</v>
      </c>
      <c r="Z69" t="n">
        <v>10</v>
      </c>
      <c r="AA69" t="n">
        <v>76.03557160947859</v>
      </c>
      <c r="AB69" t="n">
        <v>104.0352235287217</v>
      </c>
      <c r="AC69" t="n">
        <v>94.10624780951997</v>
      </c>
      <c r="AD69" t="n">
        <v>76035.57160947859</v>
      </c>
      <c r="AE69" t="n">
        <v>104035.2235287217</v>
      </c>
      <c r="AF69" t="n">
        <v>2.291664202289993e-06</v>
      </c>
      <c r="AG69" t="n">
        <v>0.1023958333333333</v>
      </c>
      <c r="AH69" t="n">
        <v>94106.24780951998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10.1712</v>
      </c>
      <c r="E70" t="n">
        <v>9.83</v>
      </c>
      <c r="F70" t="n">
        <v>6.79</v>
      </c>
      <c r="G70" t="n">
        <v>67.91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103.06</v>
      </c>
      <c r="Q70" t="n">
        <v>204.16</v>
      </c>
      <c r="R70" t="n">
        <v>24.99</v>
      </c>
      <c r="S70" t="n">
        <v>17.37</v>
      </c>
      <c r="T70" t="n">
        <v>1705.27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75.95890467850516</v>
      </c>
      <c r="AB70" t="n">
        <v>103.9303244514576</v>
      </c>
      <c r="AC70" t="n">
        <v>94.01136015296316</v>
      </c>
      <c r="AD70" t="n">
        <v>75958.90467850516</v>
      </c>
      <c r="AE70" t="n">
        <v>103930.3244514576</v>
      </c>
      <c r="AF70" t="n">
        <v>2.290560719168638e-06</v>
      </c>
      <c r="AG70" t="n">
        <v>0.1023958333333333</v>
      </c>
      <c r="AH70" t="n">
        <v>94011.36015296317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10.1741</v>
      </c>
      <c r="E71" t="n">
        <v>9.83</v>
      </c>
      <c r="F71" t="n">
        <v>6.79</v>
      </c>
      <c r="G71" t="n">
        <v>67.89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102.56</v>
      </c>
      <c r="Q71" t="n">
        <v>204.14</v>
      </c>
      <c r="R71" t="n">
        <v>24.96</v>
      </c>
      <c r="S71" t="n">
        <v>17.37</v>
      </c>
      <c r="T71" t="n">
        <v>1693.38</v>
      </c>
      <c r="U71" t="n">
        <v>0.7</v>
      </c>
      <c r="V71" t="n">
        <v>0.75</v>
      </c>
      <c r="W71" t="n">
        <v>1.14</v>
      </c>
      <c r="X71" t="n">
        <v>0.1</v>
      </c>
      <c r="Y71" t="n">
        <v>1</v>
      </c>
      <c r="Z71" t="n">
        <v>10</v>
      </c>
      <c r="AA71" t="n">
        <v>75.67036775485374</v>
      </c>
      <c r="AB71" t="n">
        <v>103.5355355031672</v>
      </c>
      <c r="AC71" t="n">
        <v>93.65424930780777</v>
      </c>
      <c r="AD71" t="n">
        <v>75670.36775485374</v>
      </c>
      <c r="AE71" t="n">
        <v>103535.5355031672</v>
      </c>
      <c r="AF71" t="n">
        <v>2.291213801015971e-06</v>
      </c>
      <c r="AG71" t="n">
        <v>0.1023958333333333</v>
      </c>
      <c r="AH71" t="n">
        <v>93654.24930780777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10.2392</v>
      </c>
      <c r="E72" t="n">
        <v>9.77</v>
      </c>
      <c r="F72" t="n">
        <v>6.77</v>
      </c>
      <c r="G72" t="n">
        <v>81.28</v>
      </c>
      <c r="H72" t="n">
        <v>1.2</v>
      </c>
      <c r="I72" t="n">
        <v>5</v>
      </c>
      <c r="J72" t="n">
        <v>274.9</v>
      </c>
      <c r="K72" t="n">
        <v>58.47</v>
      </c>
      <c r="L72" t="n">
        <v>18.5</v>
      </c>
      <c r="M72" t="n">
        <v>3</v>
      </c>
      <c r="N72" t="n">
        <v>72.92</v>
      </c>
      <c r="O72" t="n">
        <v>34138.11</v>
      </c>
      <c r="P72" t="n">
        <v>102.33</v>
      </c>
      <c r="Q72" t="n">
        <v>204.22</v>
      </c>
      <c r="R72" t="n">
        <v>24.36</v>
      </c>
      <c r="S72" t="n">
        <v>17.37</v>
      </c>
      <c r="T72" t="n">
        <v>1397.83</v>
      </c>
      <c r="U72" t="n">
        <v>0.71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75.02227729236874</v>
      </c>
      <c r="AB72" t="n">
        <v>102.6487895406624</v>
      </c>
      <c r="AC72" t="n">
        <v>92.85213313540831</v>
      </c>
      <c r="AD72" t="n">
        <v>75022.27729236874</v>
      </c>
      <c r="AE72" t="n">
        <v>102648.7895406624</v>
      </c>
      <c r="AF72" t="n">
        <v>2.305874362485402e-06</v>
      </c>
      <c r="AG72" t="n">
        <v>0.1017708333333333</v>
      </c>
      <c r="AH72" t="n">
        <v>92852.13313540831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10.2383</v>
      </c>
      <c r="E73" t="n">
        <v>9.77</v>
      </c>
      <c r="F73" t="n">
        <v>6.77</v>
      </c>
      <c r="G73" t="n">
        <v>81.29000000000001</v>
      </c>
      <c r="H73" t="n">
        <v>1.21</v>
      </c>
      <c r="I73" t="n">
        <v>5</v>
      </c>
      <c r="J73" t="n">
        <v>275.38</v>
      </c>
      <c r="K73" t="n">
        <v>58.47</v>
      </c>
      <c r="L73" t="n">
        <v>18.75</v>
      </c>
      <c r="M73" t="n">
        <v>3</v>
      </c>
      <c r="N73" t="n">
        <v>73.16</v>
      </c>
      <c r="O73" t="n">
        <v>34197.87</v>
      </c>
      <c r="P73" t="n">
        <v>102.56</v>
      </c>
      <c r="Q73" t="n">
        <v>204.14</v>
      </c>
      <c r="R73" t="n">
        <v>24.51</v>
      </c>
      <c r="S73" t="n">
        <v>17.37</v>
      </c>
      <c r="T73" t="n">
        <v>1470.49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75.15095263605994</v>
      </c>
      <c r="AB73" t="n">
        <v>102.8248488226561</v>
      </c>
      <c r="AC73" t="n">
        <v>93.01138956662936</v>
      </c>
      <c r="AD73" t="n">
        <v>75150.95263605994</v>
      </c>
      <c r="AE73" t="n">
        <v>102824.8488226561</v>
      </c>
      <c r="AF73" t="n">
        <v>2.305671681912092e-06</v>
      </c>
      <c r="AG73" t="n">
        <v>0.1017708333333333</v>
      </c>
      <c r="AH73" t="n">
        <v>93011.38956662937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10.2375</v>
      </c>
      <c r="E74" t="n">
        <v>9.77</v>
      </c>
      <c r="F74" t="n">
        <v>6.78</v>
      </c>
      <c r="G74" t="n">
        <v>81.3</v>
      </c>
      <c r="H74" t="n">
        <v>1.23</v>
      </c>
      <c r="I74" t="n">
        <v>5</v>
      </c>
      <c r="J74" t="n">
        <v>275.87</v>
      </c>
      <c r="K74" t="n">
        <v>58.47</v>
      </c>
      <c r="L74" t="n">
        <v>19</v>
      </c>
      <c r="M74" t="n">
        <v>3</v>
      </c>
      <c r="N74" t="n">
        <v>73.39</v>
      </c>
      <c r="O74" t="n">
        <v>34257.73</v>
      </c>
      <c r="P74" t="n">
        <v>102.75</v>
      </c>
      <c r="Q74" t="n">
        <v>204.15</v>
      </c>
      <c r="R74" t="n">
        <v>24.49</v>
      </c>
      <c r="S74" t="n">
        <v>17.37</v>
      </c>
      <c r="T74" t="n">
        <v>1461.46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75.28527875663639</v>
      </c>
      <c r="AB74" t="n">
        <v>103.0086397468789</v>
      </c>
      <c r="AC74" t="n">
        <v>93.17763974299659</v>
      </c>
      <c r="AD74" t="n">
        <v>75285.27875663638</v>
      </c>
      <c r="AE74" t="n">
        <v>103008.6397468789</v>
      </c>
      <c r="AF74" t="n">
        <v>2.305491521402483e-06</v>
      </c>
      <c r="AG74" t="n">
        <v>0.1017708333333333</v>
      </c>
      <c r="AH74" t="n">
        <v>93177.63974299659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10.2415</v>
      </c>
      <c r="E75" t="n">
        <v>9.76</v>
      </c>
      <c r="F75" t="n">
        <v>6.77</v>
      </c>
      <c r="G75" t="n">
        <v>81.25</v>
      </c>
      <c r="H75" t="n">
        <v>1.24</v>
      </c>
      <c r="I75" t="n">
        <v>5</v>
      </c>
      <c r="J75" t="n">
        <v>276.35</v>
      </c>
      <c r="K75" t="n">
        <v>58.47</v>
      </c>
      <c r="L75" t="n">
        <v>19.25</v>
      </c>
      <c r="M75" t="n">
        <v>3</v>
      </c>
      <c r="N75" t="n">
        <v>73.63</v>
      </c>
      <c r="O75" t="n">
        <v>34317.68</v>
      </c>
      <c r="P75" t="n">
        <v>102.83</v>
      </c>
      <c r="Q75" t="n">
        <v>204.14</v>
      </c>
      <c r="R75" t="n">
        <v>24.32</v>
      </c>
      <c r="S75" t="n">
        <v>17.37</v>
      </c>
      <c r="T75" t="n">
        <v>1375.2</v>
      </c>
      <c r="U75" t="n">
        <v>0.71</v>
      </c>
      <c r="V75" t="n">
        <v>0.75</v>
      </c>
      <c r="W75" t="n">
        <v>1.15</v>
      </c>
      <c r="X75" t="n">
        <v>0.08</v>
      </c>
      <c r="Y75" t="n">
        <v>1</v>
      </c>
      <c r="Z75" t="n">
        <v>10</v>
      </c>
      <c r="AA75" t="n">
        <v>75.27122514746949</v>
      </c>
      <c r="AB75" t="n">
        <v>102.9894109788153</v>
      </c>
      <c r="AC75" t="n">
        <v>93.16024614156922</v>
      </c>
      <c r="AD75" t="n">
        <v>75271.22514746949</v>
      </c>
      <c r="AE75" t="n">
        <v>102989.4109788153</v>
      </c>
      <c r="AF75" t="n">
        <v>2.306392323950528e-06</v>
      </c>
      <c r="AG75" t="n">
        <v>0.1016666666666667</v>
      </c>
      <c r="AH75" t="n">
        <v>93160.24614156922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10.2372</v>
      </c>
      <c r="E76" t="n">
        <v>9.77</v>
      </c>
      <c r="F76" t="n">
        <v>6.78</v>
      </c>
      <c r="G76" t="n">
        <v>81.3</v>
      </c>
      <c r="H76" t="n">
        <v>1.25</v>
      </c>
      <c r="I76" t="n">
        <v>5</v>
      </c>
      <c r="J76" t="n">
        <v>276.84</v>
      </c>
      <c r="K76" t="n">
        <v>58.47</v>
      </c>
      <c r="L76" t="n">
        <v>19.5</v>
      </c>
      <c r="M76" t="n">
        <v>3</v>
      </c>
      <c r="N76" t="n">
        <v>73.87</v>
      </c>
      <c r="O76" t="n">
        <v>34377.72</v>
      </c>
      <c r="P76" t="n">
        <v>102.98</v>
      </c>
      <c r="Q76" t="n">
        <v>204.14</v>
      </c>
      <c r="R76" t="n">
        <v>24.52</v>
      </c>
      <c r="S76" t="n">
        <v>17.37</v>
      </c>
      <c r="T76" t="n">
        <v>1478.69</v>
      </c>
      <c r="U76" t="n">
        <v>0.71</v>
      </c>
      <c r="V76" t="n">
        <v>0.75</v>
      </c>
      <c r="W76" t="n">
        <v>1.14</v>
      </c>
      <c r="X76" t="n">
        <v>0.08</v>
      </c>
      <c r="Y76" t="n">
        <v>1</v>
      </c>
      <c r="Z76" t="n">
        <v>10</v>
      </c>
      <c r="AA76" t="n">
        <v>75.40969280258099</v>
      </c>
      <c r="AB76" t="n">
        <v>103.1788685333006</v>
      </c>
      <c r="AC76" t="n">
        <v>93.33162213295981</v>
      </c>
      <c r="AD76" t="n">
        <v>75409.69280258099</v>
      </c>
      <c r="AE76" t="n">
        <v>103178.8685333006</v>
      </c>
      <c r="AF76" t="n">
        <v>2.305423961211379e-06</v>
      </c>
      <c r="AG76" t="n">
        <v>0.1017708333333333</v>
      </c>
      <c r="AH76" t="n">
        <v>93331.6221329598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10.2427</v>
      </c>
      <c r="E77" t="n">
        <v>9.76</v>
      </c>
      <c r="F77" t="n">
        <v>6.77</v>
      </c>
      <c r="G77" t="n">
        <v>81.23999999999999</v>
      </c>
      <c r="H77" t="n">
        <v>1.27</v>
      </c>
      <c r="I77" t="n">
        <v>5</v>
      </c>
      <c r="J77" t="n">
        <v>277.33</v>
      </c>
      <c r="K77" t="n">
        <v>58.47</v>
      </c>
      <c r="L77" t="n">
        <v>19.75</v>
      </c>
      <c r="M77" t="n">
        <v>3</v>
      </c>
      <c r="N77" t="n">
        <v>74.09999999999999</v>
      </c>
      <c r="O77" t="n">
        <v>34437.85</v>
      </c>
      <c r="P77" t="n">
        <v>102.74</v>
      </c>
      <c r="Q77" t="n">
        <v>204.14</v>
      </c>
      <c r="R77" t="n">
        <v>24.37</v>
      </c>
      <c r="S77" t="n">
        <v>17.37</v>
      </c>
      <c r="T77" t="n">
        <v>1403.48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75.21481777465283</v>
      </c>
      <c r="AB77" t="n">
        <v>102.9122319228099</v>
      </c>
      <c r="AC77" t="n">
        <v>93.09043294634749</v>
      </c>
      <c r="AD77" t="n">
        <v>75214.81777465282</v>
      </c>
      <c r="AE77" t="n">
        <v>102912.2319228099</v>
      </c>
      <c r="AF77" t="n">
        <v>2.306662564714941e-06</v>
      </c>
      <c r="AG77" t="n">
        <v>0.1016666666666667</v>
      </c>
      <c r="AH77" t="n">
        <v>93090.43294634749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10.2404</v>
      </c>
      <c r="E78" t="n">
        <v>9.77</v>
      </c>
      <c r="F78" t="n">
        <v>6.77</v>
      </c>
      <c r="G78" t="n">
        <v>81.27</v>
      </c>
      <c r="H78" t="n">
        <v>1.28</v>
      </c>
      <c r="I78" t="n">
        <v>5</v>
      </c>
      <c r="J78" t="n">
        <v>277.82</v>
      </c>
      <c r="K78" t="n">
        <v>58.47</v>
      </c>
      <c r="L78" t="n">
        <v>20</v>
      </c>
      <c r="M78" t="n">
        <v>3</v>
      </c>
      <c r="N78" t="n">
        <v>74.34</v>
      </c>
      <c r="O78" t="n">
        <v>34498.07</v>
      </c>
      <c r="P78" t="n">
        <v>102.74</v>
      </c>
      <c r="Q78" t="n">
        <v>204.14</v>
      </c>
      <c r="R78" t="n">
        <v>24.47</v>
      </c>
      <c r="S78" t="n">
        <v>17.37</v>
      </c>
      <c r="T78" t="n">
        <v>1452.43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75.2315967145823</v>
      </c>
      <c r="AB78" t="n">
        <v>102.935189608656</v>
      </c>
      <c r="AC78" t="n">
        <v>93.11119958287772</v>
      </c>
      <c r="AD78" t="n">
        <v>75231.59671458229</v>
      </c>
      <c r="AE78" t="n">
        <v>102935.189608656</v>
      </c>
      <c r="AF78" t="n">
        <v>2.306144603249815e-06</v>
      </c>
      <c r="AG78" t="n">
        <v>0.1017708333333333</v>
      </c>
      <c r="AH78" t="n">
        <v>93111.19958287771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10.236</v>
      </c>
      <c r="E79" t="n">
        <v>9.77</v>
      </c>
      <c r="F79" t="n">
        <v>6.78</v>
      </c>
      <c r="G79" t="n">
        <v>81.31999999999999</v>
      </c>
      <c r="H79" t="n">
        <v>1.3</v>
      </c>
      <c r="I79" t="n">
        <v>5</v>
      </c>
      <c r="J79" t="n">
        <v>278.3</v>
      </c>
      <c r="K79" t="n">
        <v>58.47</v>
      </c>
      <c r="L79" t="n">
        <v>20.25</v>
      </c>
      <c r="M79" t="n">
        <v>3</v>
      </c>
      <c r="N79" t="n">
        <v>74.58</v>
      </c>
      <c r="O79" t="n">
        <v>34558.39</v>
      </c>
      <c r="P79" t="n">
        <v>102.75</v>
      </c>
      <c r="Q79" t="n">
        <v>204.14</v>
      </c>
      <c r="R79" t="n">
        <v>24.46</v>
      </c>
      <c r="S79" t="n">
        <v>17.37</v>
      </c>
      <c r="T79" t="n">
        <v>1448.96</v>
      </c>
      <c r="U79" t="n">
        <v>0.71</v>
      </c>
      <c r="V79" t="n">
        <v>0.75</v>
      </c>
      <c r="W79" t="n">
        <v>1.15</v>
      </c>
      <c r="X79" t="n">
        <v>0.09</v>
      </c>
      <c r="Y79" t="n">
        <v>1</v>
      </c>
      <c r="Z79" t="n">
        <v>10</v>
      </c>
      <c r="AA79" t="n">
        <v>75.29602563077846</v>
      </c>
      <c r="AB79" t="n">
        <v>103.0233440941987</v>
      </c>
      <c r="AC79" t="n">
        <v>93.19094072804589</v>
      </c>
      <c r="AD79" t="n">
        <v>75296.02563077846</v>
      </c>
      <c r="AE79" t="n">
        <v>103023.3440941987</v>
      </c>
      <c r="AF79" t="n">
        <v>2.305153720446966e-06</v>
      </c>
      <c r="AG79" t="n">
        <v>0.1017708333333333</v>
      </c>
      <c r="AH79" t="n">
        <v>93190.94072804588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10.2351</v>
      </c>
      <c r="E80" t="n">
        <v>9.77</v>
      </c>
      <c r="F80" t="n">
        <v>6.78</v>
      </c>
      <c r="G80" t="n">
        <v>81.33</v>
      </c>
      <c r="H80" t="n">
        <v>1.31</v>
      </c>
      <c r="I80" t="n">
        <v>5</v>
      </c>
      <c r="J80" t="n">
        <v>278.79</v>
      </c>
      <c r="K80" t="n">
        <v>58.47</v>
      </c>
      <c r="L80" t="n">
        <v>20.5</v>
      </c>
      <c r="M80" t="n">
        <v>3</v>
      </c>
      <c r="N80" t="n">
        <v>74.81999999999999</v>
      </c>
      <c r="O80" t="n">
        <v>34618.81</v>
      </c>
      <c r="P80" t="n">
        <v>102.77</v>
      </c>
      <c r="Q80" t="n">
        <v>204.14</v>
      </c>
      <c r="R80" t="n">
        <v>24.54</v>
      </c>
      <c r="S80" t="n">
        <v>17.37</v>
      </c>
      <c r="T80" t="n">
        <v>1485.79</v>
      </c>
      <c r="U80" t="n">
        <v>0.71</v>
      </c>
      <c r="V80" t="n">
        <v>0.75</v>
      </c>
      <c r="W80" t="n">
        <v>1.14</v>
      </c>
      <c r="X80" t="n">
        <v>0.09</v>
      </c>
      <c r="Y80" t="n">
        <v>1</v>
      </c>
      <c r="Z80" t="n">
        <v>10</v>
      </c>
      <c r="AA80" t="n">
        <v>75.31310918108642</v>
      </c>
      <c r="AB80" t="n">
        <v>103.0467185614031</v>
      </c>
      <c r="AC80" t="n">
        <v>93.21208436890653</v>
      </c>
      <c r="AD80" t="n">
        <v>75313.10918108642</v>
      </c>
      <c r="AE80" t="n">
        <v>103046.7185614031</v>
      </c>
      <c r="AF80" t="n">
        <v>2.304951039873656e-06</v>
      </c>
      <c r="AG80" t="n">
        <v>0.1017708333333333</v>
      </c>
      <c r="AH80" t="n">
        <v>93212.08436890654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10.2395</v>
      </c>
      <c r="E81" t="n">
        <v>9.77</v>
      </c>
      <c r="F81" t="n">
        <v>6.77</v>
      </c>
      <c r="G81" t="n">
        <v>81.28</v>
      </c>
      <c r="H81" t="n">
        <v>1.32</v>
      </c>
      <c r="I81" t="n">
        <v>5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102.52</v>
      </c>
      <c r="Q81" t="n">
        <v>204.14</v>
      </c>
      <c r="R81" t="n">
        <v>24.45</v>
      </c>
      <c r="S81" t="n">
        <v>17.37</v>
      </c>
      <c r="T81" t="n">
        <v>1440.76</v>
      </c>
      <c r="U81" t="n">
        <v>0.71</v>
      </c>
      <c r="V81" t="n">
        <v>0.75</v>
      </c>
      <c r="W81" t="n">
        <v>1.14</v>
      </c>
      <c r="X81" t="n">
        <v>0.08</v>
      </c>
      <c r="Y81" t="n">
        <v>1</v>
      </c>
      <c r="Z81" t="n">
        <v>10</v>
      </c>
      <c r="AA81" t="n">
        <v>75.121115128925</v>
      </c>
      <c r="AB81" t="n">
        <v>102.7840238290562</v>
      </c>
      <c r="AC81" t="n">
        <v>92.97446085312038</v>
      </c>
      <c r="AD81" t="n">
        <v>75121.115128925</v>
      </c>
      <c r="AE81" t="n">
        <v>102784.0238290562</v>
      </c>
      <c r="AF81" t="n">
        <v>2.305941922676505e-06</v>
      </c>
      <c r="AG81" t="n">
        <v>0.1017708333333333</v>
      </c>
      <c r="AH81" t="n">
        <v>92974.46085312037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10.2407</v>
      </c>
      <c r="E82" t="n">
        <v>9.76</v>
      </c>
      <c r="F82" t="n">
        <v>6.77</v>
      </c>
      <c r="G82" t="n">
        <v>81.26000000000001</v>
      </c>
      <c r="H82" t="n">
        <v>1.34</v>
      </c>
      <c r="I82" t="n">
        <v>5</v>
      </c>
      <c r="J82" t="n">
        <v>279.78</v>
      </c>
      <c r="K82" t="n">
        <v>58.47</v>
      </c>
      <c r="L82" t="n">
        <v>21</v>
      </c>
      <c r="M82" t="n">
        <v>3</v>
      </c>
      <c r="N82" t="n">
        <v>75.3</v>
      </c>
      <c r="O82" t="n">
        <v>34739.92</v>
      </c>
      <c r="P82" t="n">
        <v>102.42</v>
      </c>
      <c r="Q82" t="n">
        <v>204.14</v>
      </c>
      <c r="R82" t="n">
        <v>24.36</v>
      </c>
      <c r="S82" t="n">
        <v>17.37</v>
      </c>
      <c r="T82" t="n">
        <v>1395.28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75.05907708518491</v>
      </c>
      <c r="AB82" t="n">
        <v>102.6991406406857</v>
      </c>
      <c r="AC82" t="n">
        <v>92.89767879711366</v>
      </c>
      <c r="AD82" t="n">
        <v>75059.07708518491</v>
      </c>
      <c r="AE82" t="n">
        <v>102699.1406406857</v>
      </c>
      <c r="AF82" t="n">
        <v>2.306212163440919e-06</v>
      </c>
      <c r="AG82" t="n">
        <v>0.1016666666666667</v>
      </c>
      <c r="AH82" t="n">
        <v>92897.67879711365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10.2459</v>
      </c>
      <c r="E83" t="n">
        <v>9.76</v>
      </c>
      <c r="F83" t="n">
        <v>6.77</v>
      </c>
      <c r="G83" t="n">
        <v>81.2</v>
      </c>
      <c r="H83" t="n">
        <v>1.35</v>
      </c>
      <c r="I83" t="n">
        <v>5</v>
      </c>
      <c r="J83" t="n">
        <v>280.27</v>
      </c>
      <c r="K83" t="n">
        <v>58.47</v>
      </c>
      <c r="L83" t="n">
        <v>21.25</v>
      </c>
      <c r="M83" t="n">
        <v>3</v>
      </c>
      <c r="N83" t="n">
        <v>75.54000000000001</v>
      </c>
      <c r="O83" t="n">
        <v>34800.62</v>
      </c>
      <c r="P83" t="n">
        <v>102.17</v>
      </c>
      <c r="Q83" t="n">
        <v>204.14</v>
      </c>
      <c r="R83" t="n">
        <v>24.16</v>
      </c>
      <c r="S83" t="n">
        <v>17.37</v>
      </c>
      <c r="T83" t="n">
        <v>1296.92</v>
      </c>
      <c r="U83" t="n">
        <v>0.72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74.8891880804693</v>
      </c>
      <c r="AB83" t="n">
        <v>102.46669100946</v>
      </c>
      <c r="AC83" t="n">
        <v>92.68741383244695</v>
      </c>
      <c r="AD83" t="n">
        <v>74889.18808046929</v>
      </c>
      <c r="AE83" t="n">
        <v>102466.69100946</v>
      </c>
      <c r="AF83" t="n">
        <v>2.307383206753377e-06</v>
      </c>
      <c r="AG83" t="n">
        <v>0.1016666666666667</v>
      </c>
      <c r="AH83" t="n">
        <v>92687.41383244695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10.25</v>
      </c>
      <c r="E84" t="n">
        <v>9.76</v>
      </c>
      <c r="F84" t="n">
        <v>6.76</v>
      </c>
      <c r="G84" t="n">
        <v>81.16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101.82</v>
      </c>
      <c r="Q84" t="n">
        <v>204.15</v>
      </c>
      <c r="R84" t="n">
        <v>24.09</v>
      </c>
      <c r="S84" t="n">
        <v>17.37</v>
      </c>
      <c r="T84" t="n">
        <v>1261.99</v>
      </c>
      <c r="U84" t="n">
        <v>0.72</v>
      </c>
      <c r="V84" t="n">
        <v>0.76</v>
      </c>
      <c r="W84" t="n">
        <v>1.14</v>
      </c>
      <c r="X84" t="n">
        <v>0.07000000000000001</v>
      </c>
      <c r="Y84" t="n">
        <v>1</v>
      </c>
      <c r="Z84" t="n">
        <v>10</v>
      </c>
      <c r="AA84" t="n">
        <v>74.64661511923282</v>
      </c>
      <c r="AB84" t="n">
        <v>102.1347919823327</v>
      </c>
      <c r="AC84" t="n">
        <v>92.38719078264532</v>
      </c>
      <c r="AD84" t="n">
        <v>74646.61511923283</v>
      </c>
      <c r="AE84" t="n">
        <v>102134.7919823327</v>
      </c>
      <c r="AF84" t="n">
        <v>2.308306529365123e-06</v>
      </c>
      <c r="AG84" t="n">
        <v>0.1016666666666667</v>
      </c>
      <c r="AH84" t="n">
        <v>92387.19078264532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10.2514</v>
      </c>
      <c r="E85" t="n">
        <v>9.75</v>
      </c>
      <c r="F85" t="n">
        <v>6.76</v>
      </c>
      <c r="G85" t="n">
        <v>81.14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3</v>
      </c>
      <c r="N85" t="n">
        <v>76.03</v>
      </c>
      <c r="O85" t="n">
        <v>34922.31</v>
      </c>
      <c r="P85" t="n">
        <v>101.55</v>
      </c>
      <c r="Q85" t="n">
        <v>204.15</v>
      </c>
      <c r="R85" t="n">
        <v>24.05</v>
      </c>
      <c r="S85" t="n">
        <v>17.37</v>
      </c>
      <c r="T85" t="n">
        <v>1242.62</v>
      </c>
      <c r="U85" t="n">
        <v>0.72</v>
      </c>
      <c r="V85" t="n">
        <v>0.76</v>
      </c>
      <c r="W85" t="n">
        <v>1.14</v>
      </c>
      <c r="X85" t="n">
        <v>0.07000000000000001</v>
      </c>
      <c r="Y85" t="n">
        <v>1</v>
      </c>
      <c r="Z85" t="n">
        <v>10</v>
      </c>
      <c r="AA85" t="n">
        <v>74.49303413876963</v>
      </c>
      <c r="AB85" t="n">
        <v>101.9246557093484</v>
      </c>
      <c r="AC85" t="n">
        <v>92.19710962062645</v>
      </c>
      <c r="AD85" t="n">
        <v>74493.03413876962</v>
      </c>
      <c r="AE85" t="n">
        <v>101924.6557093484</v>
      </c>
      <c r="AF85" t="n">
        <v>2.308621810256939e-06</v>
      </c>
      <c r="AG85" t="n">
        <v>0.1015625</v>
      </c>
      <c r="AH85" t="n">
        <v>92197.10962062645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10.2468</v>
      </c>
      <c r="E86" t="n">
        <v>9.76</v>
      </c>
      <c r="F86" t="n">
        <v>6.77</v>
      </c>
      <c r="G86" t="n">
        <v>81.19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3</v>
      </c>
      <c r="N86" t="n">
        <v>76.28</v>
      </c>
      <c r="O86" t="n">
        <v>34983.29</v>
      </c>
      <c r="P86" t="n">
        <v>101.34</v>
      </c>
      <c r="Q86" t="n">
        <v>204.14</v>
      </c>
      <c r="R86" t="n">
        <v>24.14</v>
      </c>
      <c r="S86" t="n">
        <v>17.37</v>
      </c>
      <c r="T86" t="n">
        <v>1286.83</v>
      </c>
      <c r="U86" t="n">
        <v>0.72</v>
      </c>
      <c r="V86" t="n">
        <v>0.75</v>
      </c>
      <c r="W86" t="n">
        <v>1.14</v>
      </c>
      <c r="X86" t="n">
        <v>0.07000000000000001</v>
      </c>
      <c r="Y86" t="n">
        <v>1</v>
      </c>
      <c r="Z86" t="n">
        <v>10</v>
      </c>
      <c r="AA86" t="n">
        <v>74.4419779834529</v>
      </c>
      <c r="AB86" t="n">
        <v>101.8547984252055</v>
      </c>
      <c r="AC86" t="n">
        <v>92.13391941763682</v>
      </c>
      <c r="AD86" t="n">
        <v>74441.9779834529</v>
      </c>
      <c r="AE86" t="n">
        <v>101854.7984252055</v>
      </c>
      <c r="AF86" t="n">
        <v>2.307585887326687e-06</v>
      </c>
      <c r="AG86" t="n">
        <v>0.1016666666666667</v>
      </c>
      <c r="AH86" t="n">
        <v>92133.91941763682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10.2468</v>
      </c>
      <c r="E87" t="n">
        <v>9.76</v>
      </c>
      <c r="F87" t="n">
        <v>6.77</v>
      </c>
      <c r="G87" t="n">
        <v>81.19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3</v>
      </c>
      <c r="N87" t="n">
        <v>76.52</v>
      </c>
      <c r="O87" t="n">
        <v>35044.38</v>
      </c>
      <c r="P87" t="n">
        <v>100.98</v>
      </c>
      <c r="Q87" t="n">
        <v>204.14</v>
      </c>
      <c r="R87" t="n">
        <v>24.2</v>
      </c>
      <c r="S87" t="n">
        <v>17.37</v>
      </c>
      <c r="T87" t="n">
        <v>1317.22</v>
      </c>
      <c r="U87" t="n">
        <v>0.72</v>
      </c>
      <c r="V87" t="n">
        <v>0.75</v>
      </c>
      <c r="W87" t="n">
        <v>1.14</v>
      </c>
      <c r="X87" t="n">
        <v>0.07000000000000001</v>
      </c>
      <c r="Y87" t="n">
        <v>1</v>
      </c>
      <c r="Z87" t="n">
        <v>10</v>
      </c>
      <c r="AA87" t="n">
        <v>74.25078609094939</v>
      </c>
      <c r="AB87" t="n">
        <v>101.5932012430913</v>
      </c>
      <c r="AC87" t="n">
        <v>91.89728870342958</v>
      </c>
      <c r="AD87" t="n">
        <v>74250.78609094939</v>
      </c>
      <c r="AE87" t="n">
        <v>101593.2012430913</v>
      </c>
      <c r="AF87" t="n">
        <v>2.307585887326687e-06</v>
      </c>
      <c r="AG87" t="n">
        <v>0.1016666666666667</v>
      </c>
      <c r="AH87" t="n">
        <v>91897.28870342959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10.2433</v>
      </c>
      <c r="E88" t="n">
        <v>9.76</v>
      </c>
      <c r="F88" t="n">
        <v>6.77</v>
      </c>
      <c r="G88" t="n">
        <v>81.23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3</v>
      </c>
      <c r="N88" t="n">
        <v>76.77</v>
      </c>
      <c r="O88" t="n">
        <v>35105.56</v>
      </c>
      <c r="P88" t="n">
        <v>100.93</v>
      </c>
      <c r="Q88" t="n">
        <v>204.15</v>
      </c>
      <c r="R88" t="n">
        <v>24.23</v>
      </c>
      <c r="S88" t="n">
        <v>17.37</v>
      </c>
      <c r="T88" t="n">
        <v>1332.15</v>
      </c>
      <c r="U88" t="n">
        <v>0.72</v>
      </c>
      <c r="V88" t="n">
        <v>0.75</v>
      </c>
      <c r="W88" t="n">
        <v>1.15</v>
      </c>
      <c r="X88" t="n">
        <v>0.08</v>
      </c>
      <c r="Y88" t="n">
        <v>1</v>
      </c>
      <c r="Z88" t="n">
        <v>10</v>
      </c>
      <c r="AA88" t="n">
        <v>74.24892739508446</v>
      </c>
      <c r="AB88" t="n">
        <v>101.590658093409</v>
      </c>
      <c r="AC88" t="n">
        <v>91.89498826838364</v>
      </c>
      <c r="AD88" t="n">
        <v>74248.92739508447</v>
      </c>
      <c r="AE88" t="n">
        <v>101590.658093409</v>
      </c>
      <c r="AF88" t="n">
        <v>2.306797685097148e-06</v>
      </c>
      <c r="AG88" t="n">
        <v>0.1016666666666667</v>
      </c>
      <c r="AH88" t="n">
        <v>91894.98826838365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10.2453</v>
      </c>
      <c r="E89" t="n">
        <v>9.76</v>
      </c>
      <c r="F89" t="n">
        <v>6.77</v>
      </c>
      <c r="G89" t="n">
        <v>81.20999999999999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3</v>
      </c>
      <c r="N89" t="n">
        <v>77.01000000000001</v>
      </c>
      <c r="O89" t="n">
        <v>35166.85</v>
      </c>
      <c r="P89" t="n">
        <v>100.89</v>
      </c>
      <c r="Q89" t="n">
        <v>204.14</v>
      </c>
      <c r="R89" t="n">
        <v>24.22</v>
      </c>
      <c r="S89" t="n">
        <v>17.37</v>
      </c>
      <c r="T89" t="n">
        <v>1329.1</v>
      </c>
      <c r="U89" t="n">
        <v>0.72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74.21356682733999</v>
      </c>
      <c r="AB89" t="n">
        <v>101.5422762046229</v>
      </c>
      <c r="AC89" t="n">
        <v>91.85122387915889</v>
      </c>
      <c r="AD89" t="n">
        <v>74213.56682733999</v>
      </c>
      <c r="AE89" t="n">
        <v>101542.2762046229</v>
      </c>
      <c r="AF89" t="n">
        <v>2.30724808637117e-06</v>
      </c>
      <c r="AG89" t="n">
        <v>0.1016666666666667</v>
      </c>
      <c r="AH89" t="n">
        <v>91851.22387915889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10.2409</v>
      </c>
      <c r="E90" t="n">
        <v>9.76</v>
      </c>
      <c r="F90" t="n">
        <v>6.77</v>
      </c>
      <c r="G90" t="n">
        <v>81.26000000000001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3</v>
      </c>
      <c r="N90" t="n">
        <v>77.26000000000001</v>
      </c>
      <c r="O90" t="n">
        <v>35228.23</v>
      </c>
      <c r="P90" t="n">
        <v>100.73</v>
      </c>
      <c r="Q90" t="n">
        <v>204.14</v>
      </c>
      <c r="R90" t="n">
        <v>24.39</v>
      </c>
      <c r="S90" t="n">
        <v>17.37</v>
      </c>
      <c r="T90" t="n">
        <v>1412.15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74.15959245626547</v>
      </c>
      <c r="AB90" t="n">
        <v>101.4684260889376</v>
      </c>
      <c r="AC90" t="n">
        <v>91.78442191486525</v>
      </c>
      <c r="AD90" t="n">
        <v>74159.59245626547</v>
      </c>
      <c r="AE90" t="n">
        <v>101468.4260889376</v>
      </c>
      <c r="AF90" t="n">
        <v>2.306257203568321e-06</v>
      </c>
      <c r="AG90" t="n">
        <v>0.1016666666666667</v>
      </c>
      <c r="AH90" t="n">
        <v>91784.42191486525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10.2407</v>
      </c>
      <c r="E91" t="n">
        <v>9.76</v>
      </c>
      <c r="F91" t="n">
        <v>6.77</v>
      </c>
      <c r="G91" t="n">
        <v>81.26000000000001</v>
      </c>
      <c r="H91" t="n">
        <v>1.46</v>
      </c>
      <c r="I91" t="n">
        <v>5</v>
      </c>
      <c r="J91" t="n">
        <v>284.23</v>
      </c>
      <c r="K91" t="n">
        <v>58.47</v>
      </c>
      <c r="L91" t="n">
        <v>23.25</v>
      </c>
      <c r="M91" t="n">
        <v>3</v>
      </c>
      <c r="N91" t="n">
        <v>77.51000000000001</v>
      </c>
      <c r="O91" t="n">
        <v>35289.71</v>
      </c>
      <c r="P91" t="n">
        <v>100.6</v>
      </c>
      <c r="Q91" t="n">
        <v>204.15</v>
      </c>
      <c r="R91" t="n">
        <v>24.37</v>
      </c>
      <c r="S91" t="n">
        <v>17.37</v>
      </c>
      <c r="T91" t="n">
        <v>1400.83</v>
      </c>
      <c r="U91" t="n">
        <v>0.71</v>
      </c>
      <c r="V91" t="n">
        <v>0.75</v>
      </c>
      <c r="W91" t="n">
        <v>1.14</v>
      </c>
      <c r="X91" t="n">
        <v>0.08</v>
      </c>
      <c r="Y91" t="n">
        <v>1</v>
      </c>
      <c r="Z91" t="n">
        <v>10</v>
      </c>
      <c r="AA91" t="n">
        <v>74.09192009475807</v>
      </c>
      <c r="AB91" t="n">
        <v>101.3758337784293</v>
      </c>
      <c r="AC91" t="n">
        <v>91.7006664845177</v>
      </c>
      <c r="AD91" t="n">
        <v>74091.92009475807</v>
      </c>
      <c r="AE91" t="n">
        <v>101375.8337784293</v>
      </c>
      <c r="AF91" t="n">
        <v>2.306212163440919e-06</v>
      </c>
      <c r="AG91" t="n">
        <v>0.1016666666666667</v>
      </c>
      <c r="AH91" t="n">
        <v>91700.6664845177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10.2465</v>
      </c>
      <c r="E92" t="n">
        <v>9.76</v>
      </c>
      <c r="F92" t="n">
        <v>6.77</v>
      </c>
      <c r="G92" t="n">
        <v>81.2</v>
      </c>
      <c r="H92" t="n">
        <v>1.47</v>
      </c>
      <c r="I92" t="n">
        <v>5</v>
      </c>
      <c r="J92" t="n">
        <v>284.73</v>
      </c>
      <c r="K92" t="n">
        <v>58.47</v>
      </c>
      <c r="L92" t="n">
        <v>23.5</v>
      </c>
      <c r="M92" t="n">
        <v>3</v>
      </c>
      <c r="N92" t="n">
        <v>77.76000000000001</v>
      </c>
      <c r="O92" t="n">
        <v>35351.29</v>
      </c>
      <c r="P92" t="n">
        <v>100.17</v>
      </c>
      <c r="Q92" t="n">
        <v>204.18</v>
      </c>
      <c r="R92" t="n">
        <v>24.17</v>
      </c>
      <c r="S92" t="n">
        <v>17.37</v>
      </c>
      <c r="T92" t="n">
        <v>1303.55</v>
      </c>
      <c r="U92" t="n">
        <v>0.72</v>
      </c>
      <c r="V92" t="n">
        <v>0.75</v>
      </c>
      <c r="W92" t="n">
        <v>1.14</v>
      </c>
      <c r="X92" t="n">
        <v>0.07000000000000001</v>
      </c>
      <c r="Y92" t="n">
        <v>1</v>
      </c>
      <c r="Z92" t="n">
        <v>10</v>
      </c>
      <c r="AA92" t="n">
        <v>73.82270863139517</v>
      </c>
      <c r="AB92" t="n">
        <v>101.0074867774848</v>
      </c>
      <c r="AC92" t="n">
        <v>91.36747400436501</v>
      </c>
      <c r="AD92" t="n">
        <v>73822.70863139517</v>
      </c>
      <c r="AE92" t="n">
        <v>101007.4867774848</v>
      </c>
      <c r="AF92" t="n">
        <v>2.307518327135584e-06</v>
      </c>
      <c r="AG92" t="n">
        <v>0.1016666666666667</v>
      </c>
      <c r="AH92" t="n">
        <v>91367.47400436501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10.3217</v>
      </c>
      <c r="E93" t="n">
        <v>9.69</v>
      </c>
      <c r="F93" t="n">
        <v>6.74</v>
      </c>
      <c r="G93" t="n">
        <v>101.14</v>
      </c>
      <c r="H93" t="n">
        <v>1.48</v>
      </c>
      <c r="I93" t="n">
        <v>4</v>
      </c>
      <c r="J93" t="n">
        <v>285.23</v>
      </c>
      <c r="K93" t="n">
        <v>58.47</v>
      </c>
      <c r="L93" t="n">
        <v>23.75</v>
      </c>
      <c r="M93" t="n">
        <v>2</v>
      </c>
      <c r="N93" t="n">
        <v>78.01000000000001</v>
      </c>
      <c r="O93" t="n">
        <v>35412.96</v>
      </c>
      <c r="P93" t="n">
        <v>99.48</v>
      </c>
      <c r="Q93" t="n">
        <v>204.15</v>
      </c>
      <c r="R93" t="n">
        <v>23.44</v>
      </c>
      <c r="S93" t="n">
        <v>17.37</v>
      </c>
      <c r="T93" t="n">
        <v>941.84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72.85085795486353</v>
      </c>
      <c r="AB93" t="n">
        <v>99.67775780682906</v>
      </c>
      <c r="AC93" t="n">
        <v>90.16465250038185</v>
      </c>
      <c r="AD93" t="n">
        <v>72850.85795486353</v>
      </c>
      <c r="AE93" t="n">
        <v>99677.75780682906</v>
      </c>
      <c r="AF93" t="n">
        <v>2.324453415038828e-06</v>
      </c>
      <c r="AG93" t="n">
        <v>0.1009375</v>
      </c>
      <c r="AH93" t="n">
        <v>90164.65250038185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10.3214</v>
      </c>
      <c r="E94" t="n">
        <v>9.69</v>
      </c>
      <c r="F94" t="n">
        <v>6.74</v>
      </c>
      <c r="G94" t="n">
        <v>101.14</v>
      </c>
      <c r="H94" t="n">
        <v>1.5</v>
      </c>
      <c r="I94" t="n">
        <v>4</v>
      </c>
      <c r="J94" t="n">
        <v>285.73</v>
      </c>
      <c r="K94" t="n">
        <v>58.47</v>
      </c>
      <c r="L94" t="n">
        <v>24</v>
      </c>
      <c r="M94" t="n">
        <v>2</v>
      </c>
      <c r="N94" t="n">
        <v>78.26000000000001</v>
      </c>
      <c r="O94" t="n">
        <v>35474.75</v>
      </c>
      <c r="P94" t="n">
        <v>99.45999999999999</v>
      </c>
      <c r="Q94" t="n">
        <v>204.16</v>
      </c>
      <c r="R94" t="n">
        <v>23.46</v>
      </c>
      <c r="S94" t="n">
        <v>17.37</v>
      </c>
      <c r="T94" t="n">
        <v>952.02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72.84237386151598</v>
      </c>
      <c r="AB94" t="n">
        <v>99.66614949601916</v>
      </c>
      <c r="AC94" t="n">
        <v>90.1541520704633</v>
      </c>
      <c r="AD94" t="n">
        <v>72842.37386151598</v>
      </c>
      <c r="AE94" t="n">
        <v>99666.14949601916</v>
      </c>
      <c r="AF94" t="n">
        <v>2.324385854847725e-06</v>
      </c>
      <c r="AG94" t="n">
        <v>0.1009375</v>
      </c>
      <c r="AH94" t="n">
        <v>90154.1520704633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10.3217</v>
      </c>
      <c r="E95" t="n">
        <v>9.69</v>
      </c>
      <c r="F95" t="n">
        <v>6.74</v>
      </c>
      <c r="G95" t="n">
        <v>101.14</v>
      </c>
      <c r="H95" t="n">
        <v>1.51</v>
      </c>
      <c r="I95" t="n">
        <v>4</v>
      </c>
      <c r="J95" t="n">
        <v>286.24</v>
      </c>
      <c r="K95" t="n">
        <v>58.47</v>
      </c>
      <c r="L95" t="n">
        <v>24.25</v>
      </c>
      <c r="M95" t="n">
        <v>2</v>
      </c>
      <c r="N95" t="n">
        <v>78.51000000000001</v>
      </c>
      <c r="O95" t="n">
        <v>35536.63</v>
      </c>
      <c r="P95" t="n">
        <v>99.59</v>
      </c>
      <c r="Q95" t="n">
        <v>204.14</v>
      </c>
      <c r="R95" t="n">
        <v>23.46</v>
      </c>
      <c r="S95" t="n">
        <v>17.37</v>
      </c>
      <c r="T95" t="n">
        <v>954.55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72.90885377361096</v>
      </c>
      <c r="AB95" t="n">
        <v>99.75711024463419</v>
      </c>
      <c r="AC95" t="n">
        <v>90.23643165289474</v>
      </c>
      <c r="AD95" t="n">
        <v>72908.85377361096</v>
      </c>
      <c r="AE95" t="n">
        <v>99757.1102446342</v>
      </c>
      <c r="AF95" t="n">
        <v>2.324453415038828e-06</v>
      </c>
      <c r="AG95" t="n">
        <v>0.1009375</v>
      </c>
      <c r="AH95" t="n">
        <v>90236.43165289474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10.3161</v>
      </c>
      <c r="E96" t="n">
        <v>9.69</v>
      </c>
      <c r="F96" t="n">
        <v>6.75</v>
      </c>
      <c r="G96" t="n">
        <v>101.22</v>
      </c>
      <c r="H96" t="n">
        <v>1.52</v>
      </c>
      <c r="I96" t="n">
        <v>4</v>
      </c>
      <c r="J96" t="n">
        <v>286.74</v>
      </c>
      <c r="K96" t="n">
        <v>58.47</v>
      </c>
      <c r="L96" t="n">
        <v>24.5</v>
      </c>
      <c r="M96" t="n">
        <v>2</v>
      </c>
      <c r="N96" t="n">
        <v>78.77</v>
      </c>
      <c r="O96" t="n">
        <v>35598.74</v>
      </c>
      <c r="P96" t="n">
        <v>99.81</v>
      </c>
      <c r="Q96" t="n">
        <v>204.14</v>
      </c>
      <c r="R96" t="n">
        <v>23.64</v>
      </c>
      <c r="S96" t="n">
        <v>17.37</v>
      </c>
      <c r="T96" t="n">
        <v>1041.21</v>
      </c>
      <c r="U96" t="n">
        <v>0.73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73.09082684387336</v>
      </c>
      <c r="AB96" t="n">
        <v>100.0060938274523</v>
      </c>
      <c r="AC96" t="n">
        <v>90.46165259201948</v>
      </c>
      <c r="AD96" t="n">
        <v>73090.82684387336</v>
      </c>
      <c r="AE96" t="n">
        <v>100006.0938274524</v>
      </c>
      <c r="AF96" t="n">
        <v>2.323192291471565e-06</v>
      </c>
      <c r="AG96" t="n">
        <v>0.1009375</v>
      </c>
      <c r="AH96" t="n">
        <v>90461.65259201947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10.3176</v>
      </c>
      <c r="E97" t="n">
        <v>9.69</v>
      </c>
      <c r="F97" t="n">
        <v>6.75</v>
      </c>
      <c r="G97" t="n">
        <v>101.2</v>
      </c>
      <c r="H97" t="n">
        <v>1.53</v>
      </c>
      <c r="I97" t="n">
        <v>4</v>
      </c>
      <c r="J97" t="n">
        <v>287.24</v>
      </c>
      <c r="K97" t="n">
        <v>58.47</v>
      </c>
      <c r="L97" t="n">
        <v>24.75</v>
      </c>
      <c r="M97" t="n">
        <v>2</v>
      </c>
      <c r="N97" t="n">
        <v>79.02</v>
      </c>
      <c r="O97" t="n">
        <v>35660.82</v>
      </c>
      <c r="P97" t="n">
        <v>99.98</v>
      </c>
      <c r="Q97" t="n">
        <v>204.14</v>
      </c>
      <c r="R97" t="n">
        <v>23.61</v>
      </c>
      <c r="S97" t="n">
        <v>17.37</v>
      </c>
      <c r="T97" t="n">
        <v>1025.38</v>
      </c>
      <c r="U97" t="n">
        <v>0.74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73.17014914283233</v>
      </c>
      <c r="AB97" t="n">
        <v>100.1146260963408</v>
      </c>
      <c r="AC97" t="n">
        <v>90.55982669349126</v>
      </c>
      <c r="AD97" t="n">
        <v>73170.14914283234</v>
      </c>
      <c r="AE97" t="n">
        <v>100114.6260963408</v>
      </c>
      <c r="AF97" t="n">
        <v>2.323530092427082e-06</v>
      </c>
      <c r="AG97" t="n">
        <v>0.1009375</v>
      </c>
      <c r="AH97" t="n">
        <v>90559.82669349125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10.3152</v>
      </c>
      <c r="E98" t="n">
        <v>9.69</v>
      </c>
      <c r="F98" t="n">
        <v>6.75</v>
      </c>
      <c r="G98" t="n">
        <v>101.23</v>
      </c>
      <c r="H98" t="n">
        <v>1.55</v>
      </c>
      <c r="I98" t="n">
        <v>4</v>
      </c>
      <c r="J98" t="n">
        <v>287.75</v>
      </c>
      <c r="K98" t="n">
        <v>58.47</v>
      </c>
      <c r="L98" t="n">
        <v>25</v>
      </c>
      <c r="M98" t="n">
        <v>2</v>
      </c>
      <c r="N98" t="n">
        <v>79.27</v>
      </c>
      <c r="O98" t="n">
        <v>35723.02</v>
      </c>
      <c r="P98" t="n">
        <v>100.13</v>
      </c>
      <c r="Q98" t="n">
        <v>204.15</v>
      </c>
      <c r="R98" t="n">
        <v>23.61</v>
      </c>
      <c r="S98" t="n">
        <v>17.37</v>
      </c>
      <c r="T98" t="n">
        <v>1024.94</v>
      </c>
      <c r="U98" t="n">
        <v>0.74</v>
      </c>
      <c r="V98" t="n">
        <v>0.76</v>
      </c>
      <c r="W98" t="n">
        <v>1.14</v>
      </c>
      <c r="X98" t="n">
        <v>0.06</v>
      </c>
      <c r="Y98" t="n">
        <v>1</v>
      </c>
      <c r="Z98" t="n">
        <v>10</v>
      </c>
      <c r="AA98" t="n">
        <v>73.26585564256007</v>
      </c>
      <c r="AB98" t="n">
        <v>100.245575951541</v>
      </c>
      <c r="AC98" t="n">
        <v>90.67827887830045</v>
      </c>
      <c r="AD98" t="n">
        <v>73265.85564256007</v>
      </c>
      <c r="AE98" t="n">
        <v>100245.575951541</v>
      </c>
      <c r="AF98" t="n">
        <v>2.322989610898255e-06</v>
      </c>
      <c r="AG98" t="n">
        <v>0.1009375</v>
      </c>
      <c r="AH98" t="n">
        <v>90678.27887830045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10.3116</v>
      </c>
      <c r="E99" t="n">
        <v>9.699999999999999</v>
      </c>
      <c r="F99" t="n">
        <v>6.75</v>
      </c>
      <c r="G99" t="n">
        <v>101.28</v>
      </c>
      <c r="H99" t="n">
        <v>1.56</v>
      </c>
      <c r="I99" t="n">
        <v>4</v>
      </c>
      <c r="J99" t="n">
        <v>288.25</v>
      </c>
      <c r="K99" t="n">
        <v>58.47</v>
      </c>
      <c r="L99" t="n">
        <v>25.25</v>
      </c>
      <c r="M99" t="n">
        <v>2</v>
      </c>
      <c r="N99" t="n">
        <v>79.53</v>
      </c>
      <c r="O99" t="n">
        <v>35785.31</v>
      </c>
      <c r="P99" t="n">
        <v>100.18</v>
      </c>
      <c r="Q99" t="n">
        <v>204.14</v>
      </c>
      <c r="R99" t="n">
        <v>23.74</v>
      </c>
      <c r="S99" t="n">
        <v>17.37</v>
      </c>
      <c r="T99" t="n">
        <v>1092.54</v>
      </c>
      <c r="U99" t="n">
        <v>0.73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73.31746571001746</v>
      </c>
      <c r="AB99" t="n">
        <v>100.3161911227116</v>
      </c>
      <c r="AC99" t="n">
        <v>90.7421546366436</v>
      </c>
      <c r="AD99" t="n">
        <v>73317.46571001745</v>
      </c>
      <c r="AE99" t="n">
        <v>100316.1911227116</v>
      </c>
      <c r="AF99" t="n">
        <v>2.322178888605015e-06</v>
      </c>
      <c r="AG99" t="n">
        <v>0.1010416666666667</v>
      </c>
      <c r="AH99" t="n">
        <v>90742.15463664361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10.3158</v>
      </c>
      <c r="E100" t="n">
        <v>9.69</v>
      </c>
      <c r="F100" t="n">
        <v>6.75</v>
      </c>
      <c r="G100" t="n">
        <v>101.22</v>
      </c>
      <c r="H100" t="n">
        <v>1.57</v>
      </c>
      <c r="I100" t="n">
        <v>4</v>
      </c>
      <c r="J100" t="n">
        <v>288.76</v>
      </c>
      <c r="K100" t="n">
        <v>58.47</v>
      </c>
      <c r="L100" t="n">
        <v>25.5</v>
      </c>
      <c r="M100" t="n">
        <v>2</v>
      </c>
      <c r="N100" t="n">
        <v>79.78</v>
      </c>
      <c r="O100" t="n">
        <v>35847.71</v>
      </c>
      <c r="P100" t="n">
        <v>100.35</v>
      </c>
      <c r="Q100" t="n">
        <v>204.14</v>
      </c>
      <c r="R100" t="n">
        <v>23.62</v>
      </c>
      <c r="S100" t="n">
        <v>17.37</v>
      </c>
      <c r="T100" t="n">
        <v>1031.44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73.37776543003115</v>
      </c>
      <c r="AB100" t="n">
        <v>100.3986958598702</v>
      </c>
      <c r="AC100" t="n">
        <v>90.81678523748391</v>
      </c>
      <c r="AD100" t="n">
        <v>73377.76543003114</v>
      </c>
      <c r="AE100" t="n">
        <v>100398.6958598702</v>
      </c>
      <c r="AF100" t="n">
        <v>2.323124731280462e-06</v>
      </c>
      <c r="AG100" t="n">
        <v>0.1009375</v>
      </c>
      <c r="AH100" t="n">
        <v>90816.78523748391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10.3184</v>
      </c>
      <c r="E101" t="n">
        <v>9.69</v>
      </c>
      <c r="F101" t="n">
        <v>6.75</v>
      </c>
      <c r="G101" t="n">
        <v>101.18</v>
      </c>
      <c r="H101" t="n">
        <v>1.59</v>
      </c>
      <c r="I101" t="n">
        <v>4</v>
      </c>
      <c r="J101" t="n">
        <v>289.26</v>
      </c>
      <c r="K101" t="n">
        <v>58.47</v>
      </c>
      <c r="L101" t="n">
        <v>25.75</v>
      </c>
      <c r="M101" t="n">
        <v>2</v>
      </c>
      <c r="N101" t="n">
        <v>80.04000000000001</v>
      </c>
      <c r="O101" t="n">
        <v>35910.21</v>
      </c>
      <c r="P101" t="n">
        <v>100.31</v>
      </c>
      <c r="Q101" t="n">
        <v>204.14</v>
      </c>
      <c r="R101" t="n">
        <v>23.51</v>
      </c>
      <c r="S101" t="n">
        <v>17.37</v>
      </c>
      <c r="T101" t="n">
        <v>979.1799999999999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73.33867013705435</v>
      </c>
      <c r="AB101" t="n">
        <v>100.3452039552568</v>
      </c>
      <c r="AC101" t="n">
        <v>90.76839852517043</v>
      </c>
      <c r="AD101" t="n">
        <v>73338.67013705435</v>
      </c>
      <c r="AE101" t="n">
        <v>100345.2039552568</v>
      </c>
      <c r="AF101" t="n">
        <v>2.323710252936692e-06</v>
      </c>
      <c r="AG101" t="n">
        <v>0.1009375</v>
      </c>
      <c r="AH101" t="n">
        <v>90768.39852517043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10.3232</v>
      </c>
      <c r="E102" t="n">
        <v>9.69</v>
      </c>
      <c r="F102" t="n">
        <v>6.74</v>
      </c>
      <c r="G102" t="n">
        <v>101.12</v>
      </c>
      <c r="H102" t="n">
        <v>1.6</v>
      </c>
      <c r="I102" t="n">
        <v>4</v>
      </c>
      <c r="J102" t="n">
        <v>289.77</v>
      </c>
      <c r="K102" t="n">
        <v>58.47</v>
      </c>
      <c r="L102" t="n">
        <v>26</v>
      </c>
      <c r="M102" t="n">
        <v>2</v>
      </c>
      <c r="N102" t="n">
        <v>80.3</v>
      </c>
      <c r="O102" t="n">
        <v>35972.82</v>
      </c>
      <c r="P102" t="n">
        <v>100.35</v>
      </c>
      <c r="Q102" t="n">
        <v>204.14</v>
      </c>
      <c r="R102" t="n">
        <v>23.43</v>
      </c>
      <c r="S102" t="n">
        <v>17.37</v>
      </c>
      <c r="T102" t="n">
        <v>939.36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73.29918276712556</v>
      </c>
      <c r="AB102" t="n">
        <v>100.2911755936604</v>
      </c>
      <c r="AC102" t="n">
        <v>90.71952655457554</v>
      </c>
      <c r="AD102" t="n">
        <v>73299.18276712556</v>
      </c>
      <c r="AE102" t="n">
        <v>100291.1755936604</v>
      </c>
      <c r="AF102" t="n">
        <v>2.324791215994345e-06</v>
      </c>
      <c r="AG102" t="n">
        <v>0.1009375</v>
      </c>
      <c r="AH102" t="n">
        <v>90719.52655457554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10.3167</v>
      </c>
      <c r="E103" t="n">
        <v>9.69</v>
      </c>
      <c r="F103" t="n">
        <v>6.75</v>
      </c>
      <c r="G103" t="n">
        <v>101.21</v>
      </c>
      <c r="H103" t="n">
        <v>1.61</v>
      </c>
      <c r="I103" t="n">
        <v>4</v>
      </c>
      <c r="J103" t="n">
        <v>290.28</v>
      </c>
      <c r="K103" t="n">
        <v>58.47</v>
      </c>
      <c r="L103" t="n">
        <v>26.25</v>
      </c>
      <c r="M103" t="n">
        <v>2</v>
      </c>
      <c r="N103" t="n">
        <v>80.56</v>
      </c>
      <c r="O103" t="n">
        <v>36035.53</v>
      </c>
      <c r="P103" t="n">
        <v>100.47</v>
      </c>
      <c r="Q103" t="n">
        <v>204.14</v>
      </c>
      <c r="R103" t="n">
        <v>23.52</v>
      </c>
      <c r="S103" t="n">
        <v>17.37</v>
      </c>
      <c r="T103" t="n">
        <v>979.9299999999999</v>
      </c>
      <c r="U103" t="n">
        <v>0.74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73.4348327539352</v>
      </c>
      <c r="AB103" t="n">
        <v>100.4767778900684</v>
      </c>
      <c r="AC103" t="n">
        <v>90.88741522830883</v>
      </c>
      <c r="AD103" t="n">
        <v>73434.8327539352</v>
      </c>
      <c r="AE103" t="n">
        <v>100476.7778900684</v>
      </c>
      <c r="AF103" t="n">
        <v>2.323327411853772e-06</v>
      </c>
      <c r="AG103" t="n">
        <v>0.1009375</v>
      </c>
      <c r="AH103" t="n">
        <v>90887.41522830882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10.3178</v>
      </c>
      <c r="E104" t="n">
        <v>9.69</v>
      </c>
      <c r="F104" t="n">
        <v>6.75</v>
      </c>
      <c r="G104" t="n">
        <v>101.19</v>
      </c>
      <c r="H104" t="n">
        <v>1.62</v>
      </c>
      <c r="I104" t="n">
        <v>4</v>
      </c>
      <c r="J104" t="n">
        <v>290.79</v>
      </c>
      <c r="K104" t="n">
        <v>58.47</v>
      </c>
      <c r="L104" t="n">
        <v>26.5</v>
      </c>
      <c r="M104" t="n">
        <v>2</v>
      </c>
      <c r="N104" t="n">
        <v>80.81999999999999</v>
      </c>
      <c r="O104" t="n">
        <v>36098.35</v>
      </c>
      <c r="P104" t="n">
        <v>100.42</v>
      </c>
      <c r="Q104" t="n">
        <v>204.15</v>
      </c>
      <c r="R104" t="n">
        <v>23.56</v>
      </c>
      <c r="S104" t="n">
        <v>17.37</v>
      </c>
      <c r="T104" t="n">
        <v>1004.71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73.40083949779005</v>
      </c>
      <c r="AB104" t="n">
        <v>100.430266817334</v>
      </c>
      <c r="AC104" t="n">
        <v>90.84534310707745</v>
      </c>
      <c r="AD104" t="n">
        <v>73400.83949779005</v>
      </c>
      <c r="AE104" t="n">
        <v>100430.266817334</v>
      </c>
      <c r="AF104" t="n">
        <v>2.323575132554484e-06</v>
      </c>
      <c r="AG104" t="n">
        <v>0.1009375</v>
      </c>
      <c r="AH104" t="n">
        <v>90845.34310707745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10.3099</v>
      </c>
      <c r="E105" t="n">
        <v>9.699999999999999</v>
      </c>
      <c r="F105" t="n">
        <v>6.75</v>
      </c>
      <c r="G105" t="n">
        <v>101.3</v>
      </c>
      <c r="H105" t="n">
        <v>1.64</v>
      </c>
      <c r="I105" t="n">
        <v>4</v>
      </c>
      <c r="J105" t="n">
        <v>291.3</v>
      </c>
      <c r="K105" t="n">
        <v>58.47</v>
      </c>
      <c r="L105" t="n">
        <v>26.75</v>
      </c>
      <c r="M105" t="n">
        <v>2</v>
      </c>
      <c r="N105" t="n">
        <v>81.08</v>
      </c>
      <c r="O105" t="n">
        <v>36161.27</v>
      </c>
      <c r="P105" t="n">
        <v>100.54</v>
      </c>
      <c r="Q105" t="n">
        <v>204.14</v>
      </c>
      <c r="R105" t="n">
        <v>23.75</v>
      </c>
      <c r="S105" t="n">
        <v>17.37</v>
      </c>
      <c r="T105" t="n">
        <v>1098.58</v>
      </c>
      <c r="U105" t="n">
        <v>0.73</v>
      </c>
      <c r="V105" t="n">
        <v>0.76</v>
      </c>
      <c r="W105" t="n">
        <v>1.14</v>
      </c>
      <c r="X105" t="n">
        <v>0.06</v>
      </c>
      <c r="Y105" t="n">
        <v>1</v>
      </c>
      <c r="Z105" t="n">
        <v>10</v>
      </c>
      <c r="AA105" t="n">
        <v>73.51925583270967</v>
      </c>
      <c r="AB105" t="n">
        <v>100.5922892709309</v>
      </c>
      <c r="AC105" t="n">
        <v>90.99190236510314</v>
      </c>
      <c r="AD105" t="n">
        <v>73519.25583270968</v>
      </c>
      <c r="AE105" t="n">
        <v>100592.289270931</v>
      </c>
      <c r="AF105" t="n">
        <v>2.321796047522096e-06</v>
      </c>
      <c r="AG105" t="n">
        <v>0.1010416666666667</v>
      </c>
      <c r="AH105" t="n">
        <v>90991.90236510315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10.3155</v>
      </c>
      <c r="E106" t="n">
        <v>9.69</v>
      </c>
      <c r="F106" t="n">
        <v>6.75</v>
      </c>
      <c r="G106" t="n">
        <v>101.22</v>
      </c>
      <c r="H106" t="n">
        <v>1.65</v>
      </c>
      <c r="I106" t="n">
        <v>4</v>
      </c>
      <c r="J106" t="n">
        <v>291.81</v>
      </c>
      <c r="K106" t="n">
        <v>58.47</v>
      </c>
      <c r="L106" t="n">
        <v>27</v>
      </c>
      <c r="M106" t="n">
        <v>2</v>
      </c>
      <c r="N106" t="n">
        <v>81.34</v>
      </c>
      <c r="O106" t="n">
        <v>36224.3</v>
      </c>
      <c r="P106" t="n">
        <v>100.44</v>
      </c>
      <c r="Q106" t="n">
        <v>204.14</v>
      </c>
      <c r="R106" t="n">
        <v>23.66</v>
      </c>
      <c r="S106" t="n">
        <v>17.37</v>
      </c>
      <c r="T106" t="n">
        <v>1053.85</v>
      </c>
      <c r="U106" t="n">
        <v>0.73</v>
      </c>
      <c r="V106" t="n">
        <v>0.76</v>
      </c>
      <c r="W106" t="n">
        <v>1.14</v>
      </c>
      <c r="X106" t="n">
        <v>0.06</v>
      </c>
      <c r="Y106" t="n">
        <v>1</v>
      </c>
      <c r="Z106" t="n">
        <v>10</v>
      </c>
      <c r="AA106" t="n">
        <v>73.42732248432138</v>
      </c>
      <c r="AB106" t="n">
        <v>100.466502007853</v>
      </c>
      <c r="AC106" t="n">
        <v>90.87812006186979</v>
      </c>
      <c r="AD106" t="n">
        <v>73427.32248432138</v>
      </c>
      <c r="AE106" t="n">
        <v>100466.502007853</v>
      </c>
      <c r="AF106" t="n">
        <v>2.323057171089359e-06</v>
      </c>
      <c r="AG106" t="n">
        <v>0.1009375</v>
      </c>
      <c r="AH106" t="n">
        <v>90878.12006186979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10.3116</v>
      </c>
      <c r="E107" t="n">
        <v>9.699999999999999</v>
      </c>
      <c r="F107" t="n">
        <v>6.75</v>
      </c>
      <c r="G107" t="n">
        <v>101.28</v>
      </c>
      <c r="H107" t="n">
        <v>1.66</v>
      </c>
      <c r="I107" t="n">
        <v>4</v>
      </c>
      <c r="J107" t="n">
        <v>292.32</v>
      </c>
      <c r="K107" t="n">
        <v>58.47</v>
      </c>
      <c r="L107" t="n">
        <v>27.25</v>
      </c>
      <c r="M107" t="n">
        <v>2</v>
      </c>
      <c r="N107" t="n">
        <v>81.59999999999999</v>
      </c>
      <c r="O107" t="n">
        <v>36287.44</v>
      </c>
      <c r="P107" t="n">
        <v>100.47</v>
      </c>
      <c r="Q107" t="n">
        <v>204.14</v>
      </c>
      <c r="R107" t="n">
        <v>23.75</v>
      </c>
      <c r="S107" t="n">
        <v>17.37</v>
      </c>
      <c r="T107" t="n">
        <v>1095.92</v>
      </c>
      <c r="U107" t="n">
        <v>0.73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73.47051353813509</v>
      </c>
      <c r="AB107" t="n">
        <v>100.5255979131358</v>
      </c>
      <c r="AC107" t="n">
        <v>90.93157593689401</v>
      </c>
      <c r="AD107" t="n">
        <v>73470.5135381351</v>
      </c>
      <c r="AE107" t="n">
        <v>100525.5979131358</v>
      </c>
      <c r="AF107" t="n">
        <v>2.322178888605015e-06</v>
      </c>
      <c r="AG107" t="n">
        <v>0.1010416666666667</v>
      </c>
      <c r="AH107" t="n">
        <v>90931.57593689401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10.317</v>
      </c>
      <c r="E108" t="n">
        <v>9.69</v>
      </c>
      <c r="F108" t="n">
        <v>6.75</v>
      </c>
      <c r="G108" t="n">
        <v>101.2</v>
      </c>
      <c r="H108" t="n">
        <v>1.67</v>
      </c>
      <c r="I108" t="n">
        <v>4</v>
      </c>
      <c r="J108" t="n">
        <v>292.84</v>
      </c>
      <c r="K108" t="n">
        <v>58.47</v>
      </c>
      <c r="L108" t="n">
        <v>27.5</v>
      </c>
      <c r="M108" t="n">
        <v>2</v>
      </c>
      <c r="N108" t="n">
        <v>81.86</v>
      </c>
      <c r="O108" t="n">
        <v>36350.69</v>
      </c>
      <c r="P108" t="n">
        <v>100.28</v>
      </c>
      <c r="Q108" t="n">
        <v>204.14</v>
      </c>
      <c r="R108" t="n">
        <v>23.59</v>
      </c>
      <c r="S108" t="n">
        <v>17.37</v>
      </c>
      <c r="T108" t="n">
        <v>1016.05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73.33253375515416</v>
      </c>
      <c r="AB108" t="n">
        <v>100.3368078868229</v>
      </c>
      <c r="AC108" t="n">
        <v>90.76080376572392</v>
      </c>
      <c r="AD108" t="n">
        <v>73332.53375515416</v>
      </c>
      <c r="AE108" t="n">
        <v>100336.8078868229</v>
      </c>
      <c r="AF108" t="n">
        <v>2.323394972044875e-06</v>
      </c>
      <c r="AG108" t="n">
        <v>0.1009375</v>
      </c>
      <c r="AH108" t="n">
        <v>90760.80376572392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10.3164</v>
      </c>
      <c r="E109" t="n">
        <v>9.69</v>
      </c>
      <c r="F109" t="n">
        <v>6.75</v>
      </c>
      <c r="G109" t="n">
        <v>101.21</v>
      </c>
      <c r="H109" t="n">
        <v>1.68</v>
      </c>
      <c r="I109" t="n">
        <v>4</v>
      </c>
      <c r="J109" t="n">
        <v>293.35</v>
      </c>
      <c r="K109" t="n">
        <v>58.47</v>
      </c>
      <c r="L109" t="n">
        <v>27.75</v>
      </c>
      <c r="M109" t="n">
        <v>2</v>
      </c>
      <c r="N109" t="n">
        <v>82.13</v>
      </c>
      <c r="O109" t="n">
        <v>36414.05</v>
      </c>
      <c r="P109" t="n">
        <v>100.28</v>
      </c>
      <c r="Q109" t="n">
        <v>204.14</v>
      </c>
      <c r="R109" t="n">
        <v>23.59</v>
      </c>
      <c r="S109" t="n">
        <v>17.37</v>
      </c>
      <c r="T109" t="n">
        <v>1018.7</v>
      </c>
      <c r="U109" t="n">
        <v>0.74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73.33668558195467</v>
      </c>
      <c r="AB109" t="n">
        <v>100.342488599417</v>
      </c>
      <c r="AC109" t="n">
        <v>90.76594231908096</v>
      </c>
      <c r="AD109" t="n">
        <v>73336.68558195466</v>
      </c>
      <c r="AE109" t="n">
        <v>100342.488599417</v>
      </c>
      <c r="AF109" t="n">
        <v>2.323259851662669e-06</v>
      </c>
      <c r="AG109" t="n">
        <v>0.1009375</v>
      </c>
      <c r="AH109" t="n">
        <v>90765.94231908096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10.3167</v>
      </c>
      <c r="E110" t="n">
        <v>9.69</v>
      </c>
      <c r="F110" t="n">
        <v>6.75</v>
      </c>
      <c r="G110" t="n">
        <v>101.21</v>
      </c>
      <c r="H110" t="n">
        <v>1.7</v>
      </c>
      <c r="I110" t="n">
        <v>4</v>
      </c>
      <c r="J110" t="n">
        <v>293.86</v>
      </c>
      <c r="K110" t="n">
        <v>58.47</v>
      </c>
      <c r="L110" t="n">
        <v>28</v>
      </c>
      <c r="M110" t="n">
        <v>2</v>
      </c>
      <c r="N110" t="n">
        <v>82.39</v>
      </c>
      <c r="O110" t="n">
        <v>36477.51</v>
      </c>
      <c r="P110" t="n">
        <v>100.22</v>
      </c>
      <c r="Q110" t="n">
        <v>204.14</v>
      </c>
      <c r="R110" t="n">
        <v>23.58</v>
      </c>
      <c r="S110" t="n">
        <v>17.37</v>
      </c>
      <c r="T110" t="n">
        <v>1011.26</v>
      </c>
      <c r="U110" t="n">
        <v>0.74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73.30296019374256</v>
      </c>
      <c r="AB110" t="n">
        <v>100.2963440354061</v>
      </c>
      <c r="AC110" t="n">
        <v>90.72420172749494</v>
      </c>
      <c r="AD110" t="n">
        <v>73302.96019374256</v>
      </c>
      <c r="AE110" t="n">
        <v>100296.3440354061</v>
      </c>
      <c r="AF110" t="n">
        <v>2.323327411853772e-06</v>
      </c>
      <c r="AG110" t="n">
        <v>0.1009375</v>
      </c>
      <c r="AH110" t="n">
        <v>90724.20172749495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10.3199</v>
      </c>
      <c r="E111" t="n">
        <v>9.69</v>
      </c>
      <c r="F111" t="n">
        <v>6.74</v>
      </c>
      <c r="G111" t="n">
        <v>101.16</v>
      </c>
      <c r="H111" t="n">
        <v>1.71</v>
      </c>
      <c r="I111" t="n">
        <v>4</v>
      </c>
      <c r="J111" t="n">
        <v>294.38</v>
      </c>
      <c r="K111" t="n">
        <v>58.47</v>
      </c>
      <c r="L111" t="n">
        <v>28.25</v>
      </c>
      <c r="M111" t="n">
        <v>2</v>
      </c>
      <c r="N111" t="n">
        <v>82.66</v>
      </c>
      <c r="O111" t="n">
        <v>36541.09</v>
      </c>
      <c r="P111" t="n">
        <v>100.09</v>
      </c>
      <c r="Q111" t="n">
        <v>204.14</v>
      </c>
      <c r="R111" t="n">
        <v>23.45</v>
      </c>
      <c r="S111" t="n">
        <v>17.37</v>
      </c>
      <c r="T111" t="n">
        <v>948.4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73.18489446950196</v>
      </c>
      <c r="AB111" t="n">
        <v>100.1348013028081</v>
      </c>
      <c r="AC111" t="n">
        <v>90.57807640656938</v>
      </c>
      <c r="AD111" t="n">
        <v>73184.89446950196</v>
      </c>
      <c r="AE111" t="n">
        <v>100134.8013028081</v>
      </c>
      <c r="AF111" t="n">
        <v>2.324048053892208e-06</v>
      </c>
      <c r="AG111" t="n">
        <v>0.1009375</v>
      </c>
      <c r="AH111" t="n">
        <v>90578.07640656938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10.3199</v>
      </c>
      <c r="E112" t="n">
        <v>9.69</v>
      </c>
      <c r="F112" t="n">
        <v>6.74</v>
      </c>
      <c r="G112" t="n">
        <v>101.16</v>
      </c>
      <c r="H112" t="n">
        <v>1.72</v>
      </c>
      <c r="I112" t="n">
        <v>4</v>
      </c>
      <c r="J112" t="n">
        <v>294.9</v>
      </c>
      <c r="K112" t="n">
        <v>58.47</v>
      </c>
      <c r="L112" t="n">
        <v>28.5</v>
      </c>
      <c r="M112" t="n">
        <v>2</v>
      </c>
      <c r="N112" t="n">
        <v>82.92</v>
      </c>
      <c r="O112" t="n">
        <v>36604.77</v>
      </c>
      <c r="P112" t="n">
        <v>99.93000000000001</v>
      </c>
      <c r="Q112" t="n">
        <v>204.14</v>
      </c>
      <c r="R112" t="n">
        <v>23.42</v>
      </c>
      <c r="S112" t="n">
        <v>17.37</v>
      </c>
      <c r="T112" t="n">
        <v>931.25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73.10052220129069</v>
      </c>
      <c r="AB112" t="n">
        <v>100.0193594431997</v>
      </c>
      <c r="AC112" t="n">
        <v>90.47365215601832</v>
      </c>
      <c r="AD112" t="n">
        <v>73100.52220129069</v>
      </c>
      <c r="AE112" t="n">
        <v>100019.3594431997</v>
      </c>
      <c r="AF112" t="n">
        <v>2.324048053892208e-06</v>
      </c>
      <c r="AG112" t="n">
        <v>0.1009375</v>
      </c>
      <c r="AH112" t="n">
        <v>90473.65215601832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10.3161</v>
      </c>
      <c r="E113" t="n">
        <v>9.69</v>
      </c>
      <c r="F113" t="n">
        <v>6.75</v>
      </c>
      <c r="G113" t="n">
        <v>101.22</v>
      </c>
      <c r="H113" t="n">
        <v>1.73</v>
      </c>
      <c r="I113" t="n">
        <v>4</v>
      </c>
      <c r="J113" t="n">
        <v>295.41</v>
      </c>
      <c r="K113" t="n">
        <v>58.47</v>
      </c>
      <c r="L113" t="n">
        <v>28.75</v>
      </c>
      <c r="M113" t="n">
        <v>2</v>
      </c>
      <c r="N113" t="n">
        <v>83.19</v>
      </c>
      <c r="O113" t="n">
        <v>36668.57</v>
      </c>
      <c r="P113" t="n">
        <v>99.88</v>
      </c>
      <c r="Q113" t="n">
        <v>204.14</v>
      </c>
      <c r="R113" t="n">
        <v>23.47</v>
      </c>
      <c r="S113" t="n">
        <v>17.37</v>
      </c>
      <c r="T113" t="n">
        <v>956.86</v>
      </c>
      <c r="U113" t="n">
        <v>0.74</v>
      </c>
      <c r="V113" t="n">
        <v>0.76</v>
      </c>
      <c r="W113" t="n">
        <v>1.15</v>
      </c>
      <c r="X113" t="n">
        <v>0.06</v>
      </c>
      <c r="Y113" t="n">
        <v>1</v>
      </c>
      <c r="Z113" t="n">
        <v>10</v>
      </c>
      <c r="AA113" t="n">
        <v>73.12775330830151</v>
      </c>
      <c r="AB113" t="n">
        <v>100.0566182451635</v>
      </c>
      <c r="AC113" t="n">
        <v>90.50735503021578</v>
      </c>
      <c r="AD113" t="n">
        <v>73127.7533083015</v>
      </c>
      <c r="AE113" t="n">
        <v>100056.6182451635</v>
      </c>
      <c r="AF113" t="n">
        <v>2.323192291471565e-06</v>
      </c>
      <c r="AG113" t="n">
        <v>0.1009375</v>
      </c>
      <c r="AH113" t="n">
        <v>90507.35503021578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10.3226</v>
      </c>
      <c r="E114" t="n">
        <v>9.69</v>
      </c>
      <c r="F114" t="n">
        <v>6.74</v>
      </c>
      <c r="G114" t="n">
        <v>101.12</v>
      </c>
      <c r="H114" t="n">
        <v>1.75</v>
      </c>
      <c r="I114" t="n">
        <v>4</v>
      </c>
      <c r="J114" t="n">
        <v>295.93</v>
      </c>
      <c r="K114" t="n">
        <v>58.47</v>
      </c>
      <c r="L114" t="n">
        <v>29</v>
      </c>
      <c r="M114" t="n">
        <v>2</v>
      </c>
      <c r="N114" t="n">
        <v>83.45999999999999</v>
      </c>
      <c r="O114" t="n">
        <v>36732.47</v>
      </c>
      <c r="P114" t="n">
        <v>99.61</v>
      </c>
      <c r="Q114" t="n">
        <v>204.14</v>
      </c>
      <c r="R114" t="n">
        <v>23.41</v>
      </c>
      <c r="S114" t="n">
        <v>17.37</v>
      </c>
      <c r="T114" t="n">
        <v>925.6900000000001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72.91321048842273</v>
      </c>
      <c r="AB114" t="n">
        <v>99.76307129404435</v>
      </c>
      <c r="AC114" t="n">
        <v>90.24182378811558</v>
      </c>
      <c r="AD114" t="n">
        <v>72913.21048842273</v>
      </c>
      <c r="AE114" t="n">
        <v>99763.07129404435</v>
      </c>
      <c r="AF114" t="n">
        <v>2.324656095612138e-06</v>
      </c>
      <c r="AG114" t="n">
        <v>0.1009375</v>
      </c>
      <c r="AH114" t="n">
        <v>90241.82378811558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10.3229</v>
      </c>
      <c r="E115" t="n">
        <v>9.69</v>
      </c>
      <c r="F115" t="n">
        <v>6.74</v>
      </c>
      <c r="G115" t="n">
        <v>101.12</v>
      </c>
      <c r="H115" t="n">
        <v>1.76</v>
      </c>
      <c r="I115" t="n">
        <v>4</v>
      </c>
      <c r="J115" t="n">
        <v>296.45</v>
      </c>
      <c r="K115" t="n">
        <v>58.47</v>
      </c>
      <c r="L115" t="n">
        <v>29.25</v>
      </c>
      <c r="M115" t="n">
        <v>2</v>
      </c>
      <c r="N115" t="n">
        <v>83.73</v>
      </c>
      <c r="O115" t="n">
        <v>36796.49</v>
      </c>
      <c r="P115" t="n">
        <v>99.5</v>
      </c>
      <c r="Q115" t="n">
        <v>204.14</v>
      </c>
      <c r="R115" t="n">
        <v>23.39</v>
      </c>
      <c r="S115" t="n">
        <v>17.37</v>
      </c>
      <c r="T115" t="n">
        <v>916.03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72.85315899142212</v>
      </c>
      <c r="AB115" t="n">
        <v>99.68090618656309</v>
      </c>
      <c r="AC115" t="n">
        <v>90.16750040317287</v>
      </c>
      <c r="AD115" t="n">
        <v>72853.15899142213</v>
      </c>
      <c r="AE115" t="n">
        <v>99680.90618656309</v>
      </c>
      <c r="AF115" t="n">
        <v>2.324723655803242e-06</v>
      </c>
      <c r="AG115" t="n">
        <v>0.1009375</v>
      </c>
      <c r="AH115" t="n">
        <v>90167.50040317286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10.3235</v>
      </c>
      <c r="E116" t="n">
        <v>9.69</v>
      </c>
      <c r="F116" t="n">
        <v>6.74</v>
      </c>
      <c r="G116" t="n">
        <v>101.11</v>
      </c>
      <c r="H116" t="n">
        <v>1.77</v>
      </c>
      <c r="I116" t="n">
        <v>4</v>
      </c>
      <c r="J116" t="n">
        <v>296.97</v>
      </c>
      <c r="K116" t="n">
        <v>58.47</v>
      </c>
      <c r="L116" t="n">
        <v>29.5</v>
      </c>
      <c r="M116" t="n">
        <v>2</v>
      </c>
      <c r="N116" t="n">
        <v>84</v>
      </c>
      <c r="O116" t="n">
        <v>36860.62</v>
      </c>
      <c r="P116" t="n">
        <v>99.23</v>
      </c>
      <c r="Q116" t="n">
        <v>204.17</v>
      </c>
      <c r="R116" t="n">
        <v>23.36</v>
      </c>
      <c r="S116" t="n">
        <v>17.37</v>
      </c>
      <c r="T116" t="n">
        <v>902.99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72.7067093285922</v>
      </c>
      <c r="AB116" t="n">
        <v>99.48052729697615</v>
      </c>
      <c r="AC116" t="n">
        <v>89.98624539357451</v>
      </c>
      <c r="AD116" t="n">
        <v>72706.7093285922</v>
      </c>
      <c r="AE116" t="n">
        <v>99480.52729697614</v>
      </c>
      <c r="AF116" t="n">
        <v>2.324858776185448e-06</v>
      </c>
      <c r="AG116" t="n">
        <v>0.1009375</v>
      </c>
      <c r="AH116" t="n">
        <v>89986.2453935745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10.3229</v>
      </c>
      <c r="E117" t="n">
        <v>9.69</v>
      </c>
      <c r="F117" t="n">
        <v>6.74</v>
      </c>
      <c r="G117" t="n">
        <v>101.12</v>
      </c>
      <c r="H117" t="n">
        <v>1.78</v>
      </c>
      <c r="I117" t="n">
        <v>4</v>
      </c>
      <c r="J117" t="n">
        <v>297.49</v>
      </c>
      <c r="K117" t="n">
        <v>58.47</v>
      </c>
      <c r="L117" t="n">
        <v>29.75</v>
      </c>
      <c r="M117" t="n">
        <v>2</v>
      </c>
      <c r="N117" t="n">
        <v>84.27</v>
      </c>
      <c r="O117" t="n">
        <v>36924.87</v>
      </c>
      <c r="P117" t="n">
        <v>99.05</v>
      </c>
      <c r="Q117" t="n">
        <v>204.14</v>
      </c>
      <c r="R117" t="n">
        <v>23.42</v>
      </c>
      <c r="S117" t="n">
        <v>17.37</v>
      </c>
      <c r="T117" t="n">
        <v>929.92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72.61593094938631</v>
      </c>
      <c r="AB117" t="n">
        <v>99.35632031368729</v>
      </c>
      <c r="AC117" t="n">
        <v>89.87389255044508</v>
      </c>
      <c r="AD117" t="n">
        <v>72615.93094938631</v>
      </c>
      <c r="AE117" t="n">
        <v>99356.32031368729</v>
      </c>
      <c r="AF117" t="n">
        <v>2.324723655803242e-06</v>
      </c>
      <c r="AG117" t="n">
        <v>0.1009375</v>
      </c>
      <c r="AH117" t="n">
        <v>89873.89255044507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10.3282</v>
      </c>
      <c r="E118" t="n">
        <v>9.68</v>
      </c>
      <c r="F118" t="n">
        <v>6.74</v>
      </c>
      <c r="G118" t="n">
        <v>101.05</v>
      </c>
      <c r="H118" t="n">
        <v>1.79</v>
      </c>
      <c r="I118" t="n">
        <v>4</v>
      </c>
      <c r="J118" t="n">
        <v>298.01</v>
      </c>
      <c r="K118" t="n">
        <v>58.47</v>
      </c>
      <c r="L118" t="n">
        <v>30</v>
      </c>
      <c r="M118" t="n">
        <v>2</v>
      </c>
      <c r="N118" t="n">
        <v>84.54000000000001</v>
      </c>
      <c r="O118" t="n">
        <v>36989.23</v>
      </c>
      <c r="P118" t="n">
        <v>98.81999999999999</v>
      </c>
      <c r="Q118" t="n">
        <v>204.14</v>
      </c>
      <c r="R118" t="n">
        <v>23.16</v>
      </c>
      <c r="S118" t="n">
        <v>17.37</v>
      </c>
      <c r="T118" t="n">
        <v>803.03</v>
      </c>
      <c r="U118" t="n">
        <v>0.75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72.45815520989063</v>
      </c>
      <c r="AB118" t="n">
        <v>99.14044458633501</v>
      </c>
      <c r="AC118" t="n">
        <v>89.67861969952776</v>
      </c>
      <c r="AD118" t="n">
        <v>72458.15520989064</v>
      </c>
      <c r="AE118" t="n">
        <v>99140.44458633501</v>
      </c>
      <c r="AF118" t="n">
        <v>2.325917219179402e-06</v>
      </c>
      <c r="AG118" t="n">
        <v>0.1008333333333333</v>
      </c>
      <c r="AH118" t="n">
        <v>89678.61969952776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10.33</v>
      </c>
      <c r="E119" t="n">
        <v>9.68</v>
      </c>
      <c r="F119" t="n">
        <v>6.73</v>
      </c>
      <c r="G119" t="n">
        <v>101.02</v>
      </c>
      <c r="H119" t="n">
        <v>1.8</v>
      </c>
      <c r="I119" t="n">
        <v>4</v>
      </c>
      <c r="J119" t="n">
        <v>298.54</v>
      </c>
      <c r="K119" t="n">
        <v>58.47</v>
      </c>
      <c r="L119" t="n">
        <v>30.25</v>
      </c>
      <c r="M119" t="n">
        <v>2</v>
      </c>
      <c r="N119" t="n">
        <v>84.81</v>
      </c>
      <c r="O119" t="n">
        <v>37053.7</v>
      </c>
      <c r="P119" t="n">
        <v>98.65000000000001</v>
      </c>
      <c r="Q119" t="n">
        <v>204.14</v>
      </c>
      <c r="R119" t="n">
        <v>23.14</v>
      </c>
      <c r="S119" t="n">
        <v>17.37</v>
      </c>
      <c r="T119" t="n">
        <v>790.09</v>
      </c>
      <c r="U119" t="n">
        <v>0.75</v>
      </c>
      <c r="V119" t="n">
        <v>0.76</v>
      </c>
      <c r="W119" t="n">
        <v>1.14</v>
      </c>
      <c r="X119" t="n">
        <v>0.04</v>
      </c>
      <c r="Y119" t="n">
        <v>1</v>
      </c>
      <c r="Z119" t="n">
        <v>10</v>
      </c>
      <c r="AA119" t="n">
        <v>72.32895046331824</v>
      </c>
      <c r="AB119" t="n">
        <v>98.96366095196359</v>
      </c>
      <c r="AC119" t="n">
        <v>89.51870804710332</v>
      </c>
      <c r="AD119" t="n">
        <v>72328.95046331824</v>
      </c>
      <c r="AE119" t="n">
        <v>98963.6609519636</v>
      </c>
      <c r="AF119" t="n">
        <v>2.326322580326022e-06</v>
      </c>
      <c r="AG119" t="n">
        <v>0.1008333333333333</v>
      </c>
      <c r="AH119" t="n">
        <v>89518.70804710331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10.3303</v>
      </c>
      <c r="E120" t="n">
        <v>9.68</v>
      </c>
      <c r="F120" t="n">
        <v>6.73</v>
      </c>
      <c r="G120" t="n">
        <v>101.02</v>
      </c>
      <c r="H120" t="n">
        <v>1.82</v>
      </c>
      <c r="I120" t="n">
        <v>4</v>
      </c>
      <c r="J120" t="n">
        <v>299.06</v>
      </c>
      <c r="K120" t="n">
        <v>58.47</v>
      </c>
      <c r="L120" t="n">
        <v>30.5</v>
      </c>
      <c r="M120" t="n">
        <v>2</v>
      </c>
      <c r="N120" t="n">
        <v>85.09</v>
      </c>
      <c r="O120" t="n">
        <v>37118.29</v>
      </c>
      <c r="P120" t="n">
        <v>98.44</v>
      </c>
      <c r="Q120" t="n">
        <v>204.14</v>
      </c>
      <c r="R120" t="n">
        <v>23.13</v>
      </c>
      <c r="S120" t="n">
        <v>17.37</v>
      </c>
      <c r="T120" t="n">
        <v>787.49</v>
      </c>
      <c r="U120" t="n">
        <v>0.75</v>
      </c>
      <c r="V120" t="n">
        <v>0.76</v>
      </c>
      <c r="W120" t="n">
        <v>1.14</v>
      </c>
      <c r="X120" t="n">
        <v>0.04</v>
      </c>
      <c r="Y120" t="n">
        <v>1</v>
      </c>
      <c r="Z120" t="n">
        <v>10</v>
      </c>
      <c r="AA120" t="n">
        <v>72.21627936237772</v>
      </c>
      <c r="AB120" t="n">
        <v>98.80949938095871</v>
      </c>
      <c r="AC120" t="n">
        <v>89.37925944006798</v>
      </c>
      <c r="AD120" t="n">
        <v>72216.27936237773</v>
      </c>
      <c r="AE120" t="n">
        <v>98809.49938095872</v>
      </c>
      <c r="AF120" t="n">
        <v>2.326390140517125e-06</v>
      </c>
      <c r="AG120" t="n">
        <v>0.1008333333333333</v>
      </c>
      <c r="AH120" t="n">
        <v>89379.25944006798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10.3261</v>
      </c>
      <c r="E121" t="n">
        <v>9.68</v>
      </c>
      <c r="F121" t="n">
        <v>6.74</v>
      </c>
      <c r="G121" t="n">
        <v>101.08</v>
      </c>
      <c r="H121" t="n">
        <v>1.83</v>
      </c>
      <c r="I121" t="n">
        <v>4</v>
      </c>
      <c r="J121" t="n">
        <v>299.59</v>
      </c>
      <c r="K121" t="n">
        <v>58.47</v>
      </c>
      <c r="L121" t="n">
        <v>30.75</v>
      </c>
      <c r="M121" t="n">
        <v>2</v>
      </c>
      <c r="N121" t="n">
        <v>85.36</v>
      </c>
      <c r="O121" t="n">
        <v>37183.12</v>
      </c>
      <c r="P121" t="n">
        <v>98.29000000000001</v>
      </c>
      <c r="Q121" t="n">
        <v>204.14</v>
      </c>
      <c r="R121" t="n">
        <v>23.19</v>
      </c>
      <c r="S121" t="n">
        <v>17.37</v>
      </c>
      <c r="T121" t="n">
        <v>817.91</v>
      </c>
      <c r="U121" t="n">
        <v>0.75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72.19317986725125</v>
      </c>
      <c r="AB121" t="n">
        <v>98.7778936326489</v>
      </c>
      <c r="AC121" t="n">
        <v>89.35067010001788</v>
      </c>
      <c r="AD121" t="n">
        <v>72193.17986725125</v>
      </c>
      <c r="AE121" t="n">
        <v>98777.89363264889</v>
      </c>
      <c r="AF121" t="n">
        <v>2.325444297841678e-06</v>
      </c>
      <c r="AG121" t="n">
        <v>0.1008333333333333</v>
      </c>
      <c r="AH121" t="n">
        <v>89350.67010001787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10.3279</v>
      </c>
      <c r="E122" t="n">
        <v>9.68</v>
      </c>
      <c r="F122" t="n">
        <v>6.74</v>
      </c>
      <c r="G122" t="n">
        <v>101.05</v>
      </c>
      <c r="H122" t="n">
        <v>1.84</v>
      </c>
      <c r="I122" t="n">
        <v>4</v>
      </c>
      <c r="J122" t="n">
        <v>300.11</v>
      </c>
      <c r="K122" t="n">
        <v>58.47</v>
      </c>
      <c r="L122" t="n">
        <v>31</v>
      </c>
      <c r="M122" t="n">
        <v>2</v>
      </c>
      <c r="N122" t="n">
        <v>85.64</v>
      </c>
      <c r="O122" t="n">
        <v>37247.94</v>
      </c>
      <c r="P122" t="n">
        <v>98.16</v>
      </c>
      <c r="Q122" t="n">
        <v>204.14</v>
      </c>
      <c r="R122" t="n">
        <v>23.24</v>
      </c>
      <c r="S122" t="n">
        <v>17.37</v>
      </c>
      <c r="T122" t="n">
        <v>843.54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72.11243740493667</v>
      </c>
      <c r="AB122" t="n">
        <v>98.66741823360411</v>
      </c>
      <c r="AC122" t="n">
        <v>89.25073831800471</v>
      </c>
      <c r="AD122" t="n">
        <v>72112.43740493667</v>
      </c>
      <c r="AE122" t="n">
        <v>98667.41823360411</v>
      </c>
      <c r="AF122" t="n">
        <v>2.325849658988298e-06</v>
      </c>
      <c r="AG122" t="n">
        <v>0.1008333333333333</v>
      </c>
      <c r="AH122" t="n">
        <v>89250.7383180047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10.327</v>
      </c>
      <c r="E123" t="n">
        <v>9.68</v>
      </c>
      <c r="F123" t="n">
        <v>6.74</v>
      </c>
      <c r="G123" t="n">
        <v>101.06</v>
      </c>
      <c r="H123" t="n">
        <v>1.85</v>
      </c>
      <c r="I123" t="n">
        <v>4</v>
      </c>
      <c r="J123" t="n">
        <v>300.64</v>
      </c>
      <c r="K123" t="n">
        <v>58.47</v>
      </c>
      <c r="L123" t="n">
        <v>31.25</v>
      </c>
      <c r="M123" t="n">
        <v>2</v>
      </c>
      <c r="N123" t="n">
        <v>85.91</v>
      </c>
      <c r="O123" t="n">
        <v>37312.88</v>
      </c>
      <c r="P123" t="n">
        <v>97.98</v>
      </c>
      <c r="Q123" t="n">
        <v>204.14</v>
      </c>
      <c r="R123" t="n">
        <v>23.25</v>
      </c>
      <c r="S123" t="n">
        <v>17.37</v>
      </c>
      <c r="T123" t="n">
        <v>846.02</v>
      </c>
      <c r="U123" t="n">
        <v>0.75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72.02369890596781</v>
      </c>
      <c r="AB123" t="n">
        <v>98.54600230444869</v>
      </c>
      <c r="AC123" t="n">
        <v>89.14091015471949</v>
      </c>
      <c r="AD123" t="n">
        <v>72023.6989059678</v>
      </c>
      <c r="AE123" t="n">
        <v>98546.00230444869</v>
      </c>
      <c r="AF123" t="n">
        <v>2.325646978414988e-06</v>
      </c>
      <c r="AG123" t="n">
        <v>0.1008333333333333</v>
      </c>
      <c r="AH123" t="n">
        <v>89140.91015471949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10.3226</v>
      </c>
      <c r="E124" t="n">
        <v>9.69</v>
      </c>
      <c r="F124" t="n">
        <v>6.74</v>
      </c>
      <c r="G124" t="n">
        <v>101.12</v>
      </c>
      <c r="H124" t="n">
        <v>1.86</v>
      </c>
      <c r="I124" t="n">
        <v>4</v>
      </c>
      <c r="J124" t="n">
        <v>301.17</v>
      </c>
      <c r="K124" t="n">
        <v>58.47</v>
      </c>
      <c r="L124" t="n">
        <v>31.5</v>
      </c>
      <c r="M124" t="n">
        <v>2</v>
      </c>
      <c r="N124" t="n">
        <v>86.19</v>
      </c>
      <c r="O124" t="n">
        <v>37377.94</v>
      </c>
      <c r="P124" t="n">
        <v>97.87</v>
      </c>
      <c r="Q124" t="n">
        <v>204.14</v>
      </c>
      <c r="R124" t="n">
        <v>23.35</v>
      </c>
      <c r="S124" t="n">
        <v>17.37</v>
      </c>
      <c r="T124" t="n">
        <v>897.9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71.99590206743309</v>
      </c>
      <c r="AB124" t="n">
        <v>98.50796944365554</v>
      </c>
      <c r="AC124" t="n">
        <v>89.10650709678099</v>
      </c>
      <c r="AD124" t="n">
        <v>71995.9020674331</v>
      </c>
      <c r="AE124" t="n">
        <v>98507.96944365554</v>
      </c>
      <c r="AF124" t="n">
        <v>2.324656095612138e-06</v>
      </c>
      <c r="AG124" t="n">
        <v>0.1009375</v>
      </c>
      <c r="AH124" t="n">
        <v>89106.50709678099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10.3244</v>
      </c>
      <c r="E125" t="n">
        <v>9.69</v>
      </c>
      <c r="F125" t="n">
        <v>6.74</v>
      </c>
      <c r="G125" t="n">
        <v>101.1</v>
      </c>
      <c r="H125" t="n">
        <v>1.87</v>
      </c>
      <c r="I125" t="n">
        <v>4</v>
      </c>
      <c r="J125" t="n">
        <v>301.69</v>
      </c>
      <c r="K125" t="n">
        <v>58.47</v>
      </c>
      <c r="L125" t="n">
        <v>31.75</v>
      </c>
      <c r="M125" t="n">
        <v>2</v>
      </c>
      <c r="N125" t="n">
        <v>86.47</v>
      </c>
      <c r="O125" t="n">
        <v>37443.11</v>
      </c>
      <c r="P125" t="n">
        <v>97.44</v>
      </c>
      <c r="Q125" t="n">
        <v>204.15</v>
      </c>
      <c r="R125" t="n">
        <v>23.39</v>
      </c>
      <c r="S125" t="n">
        <v>17.37</v>
      </c>
      <c r="T125" t="n">
        <v>919.7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71.7570376332028</v>
      </c>
      <c r="AB125" t="n">
        <v>98.18114458678671</v>
      </c>
      <c r="AC125" t="n">
        <v>88.81087394555003</v>
      </c>
      <c r="AD125" t="n">
        <v>71757.0376332028</v>
      </c>
      <c r="AE125" t="n">
        <v>98181.14458678672</v>
      </c>
      <c r="AF125" t="n">
        <v>2.325061456758758e-06</v>
      </c>
      <c r="AG125" t="n">
        <v>0.1009375</v>
      </c>
      <c r="AH125" t="n">
        <v>88810.87394555003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10.3232</v>
      </c>
      <c r="E126" t="n">
        <v>9.69</v>
      </c>
      <c r="F126" t="n">
        <v>6.74</v>
      </c>
      <c r="G126" t="n">
        <v>101.12</v>
      </c>
      <c r="H126" t="n">
        <v>1.89</v>
      </c>
      <c r="I126" t="n">
        <v>4</v>
      </c>
      <c r="J126" t="n">
        <v>302.22</v>
      </c>
      <c r="K126" t="n">
        <v>58.47</v>
      </c>
      <c r="L126" t="n">
        <v>32</v>
      </c>
      <c r="M126" t="n">
        <v>2</v>
      </c>
      <c r="N126" t="n">
        <v>86.75</v>
      </c>
      <c r="O126" t="n">
        <v>37508.41</v>
      </c>
      <c r="P126" t="n">
        <v>97.34999999999999</v>
      </c>
      <c r="Q126" t="n">
        <v>204.14</v>
      </c>
      <c r="R126" t="n">
        <v>23.39</v>
      </c>
      <c r="S126" t="n">
        <v>17.37</v>
      </c>
      <c r="T126" t="n">
        <v>917.88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71.71770844706244</v>
      </c>
      <c r="AB126" t="n">
        <v>98.12733265922829</v>
      </c>
      <c r="AC126" t="n">
        <v>88.76219775283226</v>
      </c>
      <c r="AD126" t="n">
        <v>71717.70844706244</v>
      </c>
      <c r="AE126" t="n">
        <v>98127.33265922828</v>
      </c>
      <c r="AF126" t="n">
        <v>2.324791215994345e-06</v>
      </c>
      <c r="AG126" t="n">
        <v>0.1009375</v>
      </c>
      <c r="AH126" t="n">
        <v>88762.19775283226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10.3244</v>
      </c>
      <c r="E127" t="n">
        <v>9.69</v>
      </c>
      <c r="F127" t="n">
        <v>6.74</v>
      </c>
      <c r="G127" t="n">
        <v>101.1</v>
      </c>
      <c r="H127" t="n">
        <v>1.9</v>
      </c>
      <c r="I127" t="n">
        <v>4</v>
      </c>
      <c r="J127" t="n">
        <v>302.75</v>
      </c>
      <c r="K127" t="n">
        <v>58.47</v>
      </c>
      <c r="L127" t="n">
        <v>32.25</v>
      </c>
      <c r="M127" t="n">
        <v>2</v>
      </c>
      <c r="N127" t="n">
        <v>87.03</v>
      </c>
      <c r="O127" t="n">
        <v>37573.82</v>
      </c>
      <c r="P127" t="n">
        <v>97.09</v>
      </c>
      <c r="Q127" t="n">
        <v>204.14</v>
      </c>
      <c r="R127" t="n">
        <v>23.25</v>
      </c>
      <c r="S127" t="n">
        <v>17.37</v>
      </c>
      <c r="T127" t="n">
        <v>845.95</v>
      </c>
      <c r="U127" t="n">
        <v>0.75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71.57255374082789</v>
      </c>
      <c r="AB127" t="n">
        <v>97.92872558638457</v>
      </c>
      <c r="AC127" t="n">
        <v>88.58254546027391</v>
      </c>
      <c r="AD127" t="n">
        <v>71572.55374082789</v>
      </c>
      <c r="AE127" t="n">
        <v>97928.72558638458</v>
      </c>
      <c r="AF127" t="n">
        <v>2.325061456758758e-06</v>
      </c>
      <c r="AG127" t="n">
        <v>0.1009375</v>
      </c>
      <c r="AH127" t="n">
        <v>88582.5454602739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10.3261</v>
      </c>
      <c r="E128" t="n">
        <v>9.68</v>
      </c>
      <c r="F128" t="n">
        <v>6.74</v>
      </c>
      <c r="G128" t="n">
        <v>101.08</v>
      </c>
      <c r="H128" t="n">
        <v>1.91</v>
      </c>
      <c r="I128" t="n">
        <v>4</v>
      </c>
      <c r="J128" t="n">
        <v>303.28</v>
      </c>
      <c r="K128" t="n">
        <v>58.47</v>
      </c>
      <c r="L128" t="n">
        <v>32.5</v>
      </c>
      <c r="M128" t="n">
        <v>2</v>
      </c>
      <c r="N128" t="n">
        <v>87.31</v>
      </c>
      <c r="O128" t="n">
        <v>37639.36</v>
      </c>
      <c r="P128" t="n">
        <v>96.95</v>
      </c>
      <c r="Q128" t="n">
        <v>204.14</v>
      </c>
      <c r="R128" t="n">
        <v>23.29</v>
      </c>
      <c r="S128" t="n">
        <v>17.37</v>
      </c>
      <c r="T128" t="n">
        <v>868.17</v>
      </c>
      <c r="U128" t="n">
        <v>0.75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71.48698638861707</v>
      </c>
      <c r="AB128" t="n">
        <v>97.81164856012461</v>
      </c>
      <c r="AC128" t="n">
        <v>88.47664210108154</v>
      </c>
      <c r="AD128" t="n">
        <v>71486.98638861706</v>
      </c>
      <c r="AE128" t="n">
        <v>97811.64856012461</v>
      </c>
      <c r="AF128" t="n">
        <v>2.325444297841678e-06</v>
      </c>
      <c r="AG128" t="n">
        <v>0.1008333333333333</v>
      </c>
      <c r="AH128" t="n">
        <v>88476.64210108154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10.3241</v>
      </c>
      <c r="E129" t="n">
        <v>9.69</v>
      </c>
      <c r="F129" t="n">
        <v>6.74</v>
      </c>
      <c r="G129" t="n">
        <v>101.1</v>
      </c>
      <c r="H129" t="n">
        <v>1.92</v>
      </c>
      <c r="I129" t="n">
        <v>4</v>
      </c>
      <c r="J129" t="n">
        <v>303.82</v>
      </c>
      <c r="K129" t="n">
        <v>58.47</v>
      </c>
      <c r="L129" t="n">
        <v>32.75</v>
      </c>
      <c r="M129" t="n">
        <v>2</v>
      </c>
      <c r="N129" t="n">
        <v>87.59</v>
      </c>
      <c r="O129" t="n">
        <v>37705.01</v>
      </c>
      <c r="P129" t="n">
        <v>96.83</v>
      </c>
      <c r="Q129" t="n">
        <v>204.14</v>
      </c>
      <c r="R129" t="n">
        <v>23.29</v>
      </c>
      <c r="S129" t="n">
        <v>17.37</v>
      </c>
      <c r="T129" t="n">
        <v>868.62</v>
      </c>
      <c r="U129" t="n">
        <v>0.75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71.43752780458053</v>
      </c>
      <c r="AB129" t="n">
        <v>97.74397714348716</v>
      </c>
      <c r="AC129" t="n">
        <v>88.41542914947048</v>
      </c>
      <c r="AD129" t="n">
        <v>71437.52780458053</v>
      </c>
      <c r="AE129" t="n">
        <v>97743.97714348715</v>
      </c>
      <c r="AF129" t="n">
        <v>2.324993896567655e-06</v>
      </c>
      <c r="AG129" t="n">
        <v>0.1009375</v>
      </c>
      <c r="AH129" t="n">
        <v>88415.42914947048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10.3261</v>
      </c>
      <c r="E130" t="n">
        <v>9.68</v>
      </c>
      <c r="F130" t="n">
        <v>6.74</v>
      </c>
      <c r="G130" t="n">
        <v>101.08</v>
      </c>
      <c r="H130" t="n">
        <v>1.93</v>
      </c>
      <c r="I130" t="n">
        <v>4</v>
      </c>
      <c r="J130" t="n">
        <v>304.35</v>
      </c>
      <c r="K130" t="n">
        <v>58.47</v>
      </c>
      <c r="L130" t="n">
        <v>33</v>
      </c>
      <c r="M130" t="n">
        <v>2</v>
      </c>
      <c r="N130" t="n">
        <v>87.88</v>
      </c>
      <c r="O130" t="n">
        <v>37770.79</v>
      </c>
      <c r="P130" t="n">
        <v>96.55</v>
      </c>
      <c r="Q130" t="n">
        <v>204.14</v>
      </c>
      <c r="R130" t="n">
        <v>23.3</v>
      </c>
      <c r="S130" t="n">
        <v>17.37</v>
      </c>
      <c r="T130" t="n">
        <v>873.61</v>
      </c>
      <c r="U130" t="n">
        <v>0.75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71.27618236514417</v>
      </c>
      <c r="AB130" t="n">
        <v>97.523217195192</v>
      </c>
      <c r="AC130" t="n">
        <v>88.21573822080204</v>
      </c>
      <c r="AD130" t="n">
        <v>71276.18236514417</v>
      </c>
      <c r="AE130" t="n">
        <v>97523.217195192</v>
      </c>
      <c r="AF130" t="n">
        <v>2.325444297841678e-06</v>
      </c>
      <c r="AG130" t="n">
        <v>0.1008333333333333</v>
      </c>
      <c r="AH130" t="n">
        <v>88215.73822080204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10.3232</v>
      </c>
      <c r="E131" t="n">
        <v>9.69</v>
      </c>
      <c r="F131" t="n">
        <v>6.74</v>
      </c>
      <c r="G131" t="n">
        <v>101.12</v>
      </c>
      <c r="H131" t="n">
        <v>1.94</v>
      </c>
      <c r="I131" t="n">
        <v>4</v>
      </c>
      <c r="J131" t="n">
        <v>304.88</v>
      </c>
      <c r="K131" t="n">
        <v>58.47</v>
      </c>
      <c r="L131" t="n">
        <v>33.25</v>
      </c>
      <c r="M131" t="n">
        <v>2</v>
      </c>
      <c r="N131" t="n">
        <v>88.16</v>
      </c>
      <c r="O131" t="n">
        <v>37836.69</v>
      </c>
      <c r="P131" t="n">
        <v>96.28</v>
      </c>
      <c r="Q131" t="n">
        <v>204.14</v>
      </c>
      <c r="R131" t="n">
        <v>23.37</v>
      </c>
      <c r="S131" t="n">
        <v>17.37</v>
      </c>
      <c r="T131" t="n">
        <v>905.45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71.15364927290662</v>
      </c>
      <c r="AB131" t="n">
        <v>97.35556201261419</v>
      </c>
      <c r="AC131" t="n">
        <v>88.06408381354386</v>
      </c>
      <c r="AD131" t="n">
        <v>71153.64927290662</v>
      </c>
      <c r="AE131" t="n">
        <v>97355.56201261419</v>
      </c>
      <c r="AF131" t="n">
        <v>2.324791215994345e-06</v>
      </c>
      <c r="AG131" t="n">
        <v>0.1009375</v>
      </c>
      <c r="AH131" t="n">
        <v>88064.08381354385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10.3229</v>
      </c>
      <c r="E132" t="n">
        <v>9.69</v>
      </c>
      <c r="F132" t="n">
        <v>6.74</v>
      </c>
      <c r="G132" t="n">
        <v>101.12</v>
      </c>
      <c r="H132" t="n">
        <v>1.95</v>
      </c>
      <c r="I132" t="n">
        <v>4</v>
      </c>
      <c r="J132" t="n">
        <v>305.42</v>
      </c>
      <c r="K132" t="n">
        <v>58.47</v>
      </c>
      <c r="L132" t="n">
        <v>33.5</v>
      </c>
      <c r="M132" t="n">
        <v>2</v>
      </c>
      <c r="N132" t="n">
        <v>88.45</v>
      </c>
      <c r="O132" t="n">
        <v>37902.71</v>
      </c>
      <c r="P132" t="n">
        <v>95.88</v>
      </c>
      <c r="Q132" t="n">
        <v>204.14</v>
      </c>
      <c r="R132" t="n">
        <v>23.43</v>
      </c>
      <c r="S132" t="n">
        <v>17.37</v>
      </c>
      <c r="T132" t="n">
        <v>935.83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70.94479118660082</v>
      </c>
      <c r="AB132" t="n">
        <v>97.06979316476225</v>
      </c>
      <c r="AC132" t="n">
        <v>87.80558834345172</v>
      </c>
      <c r="AD132" t="n">
        <v>70944.79118660082</v>
      </c>
      <c r="AE132" t="n">
        <v>97069.79316476225</v>
      </c>
      <c r="AF132" t="n">
        <v>2.324723655803242e-06</v>
      </c>
      <c r="AG132" t="n">
        <v>0.1009375</v>
      </c>
      <c r="AH132" t="n">
        <v>87805.58834345172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10.3249</v>
      </c>
      <c r="E133" t="n">
        <v>9.69</v>
      </c>
      <c r="F133" t="n">
        <v>6.74</v>
      </c>
      <c r="G133" t="n">
        <v>101.09</v>
      </c>
      <c r="H133" t="n">
        <v>1.97</v>
      </c>
      <c r="I133" t="n">
        <v>4</v>
      </c>
      <c r="J133" t="n">
        <v>305.96</v>
      </c>
      <c r="K133" t="n">
        <v>58.47</v>
      </c>
      <c r="L133" t="n">
        <v>33.75</v>
      </c>
      <c r="M133" t="n">
        <v>2</v>
      </c>
      <c r="N133" t="n">
        <v>88.73</v>
      </c>
      <c r="O133" t="n">
        <v>37968.85</v>
      </c>
      <c r="P133" t="n">
        <v>95.59999999999999</v>
      </c>
      <c r="Q133" t="n">
        <v>204.14</v>
      </c>
      <c r="R133" t="n">
        <v>23.33</v>
      </c>
      <c r="S133" t="n">
        <v>17.37</v>
      </c>
      <c r="T133" t="n">
        <v>885.98</v>
      </c>
      <c r="U133" t="n">
        <v>0.74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70.78384571171722</v>
      </c>
      <c r="AB133" t="n">
        <v>96.8495804656134</v>
      </c>
      <c r="AC133" t="n">
        <v>87.60639243523909</v>
      </c>
      <c r="AD133" t="n">
        <v>70783.84571171722</v>
      </c>
      <c r="AE133" t="n">
        <v>96849.5804656134</v>
      </c>
      <c r="AF133" t="n">
        <v>2.325174057077264e-06</v>
      </c>
      <c r="AG133" t="n">
        <v>0.1009375</v>
      </c>
      <c r="AH133" t="n">
        <v>87606.39243523909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10.4013</v>
      </c>
      <c r="E134" t="n">
        <v>9.609999999999999</v>
      </c>
      <c r="F134" t="n">
        <v>6.72</v>
      </c>
      <c r="G134" t="n">
        <v>134.31</v>
      </c>
      <c r="H134" t="n">
        <v>1.98</v>
      </c>
      <c r="I134" t="n">
        <v>3</v>
      </c>
      <c r="J134" t="n">
        <v>306.49</v>
      </c>
      <c r="K134" t="n">
        <v>58.47</v>
      </c>
      <c r="L134" t="n">
        <v>34</v>
      </c>
      <c r="M134" t="n">
        <v>1</v>
      </c>
      <c r="N134" t="n">
        <v>89.02</v>
      </c>
      <c r="O134" t="n">
        <v>38035.12</v>
      </c>
      <c r="P134" t="n">
        <v>94.81</v>
      </c>
      <c r="Q134" t="n">
        <v>204.14</v>
      </c>
      <c r="R134" t="n">
        <v>22.58</v>
      </c>
      <c r="S134" t="n">
        <v>17.37</v>
      </c>
      <c r="T134" t="n">
        <v>518.59</v>
      </c>
      <c r="U134" t="n">
        <v>0.77</v>
      </c>
      <c r="V134" t="n">
        <v>0.76</v>
      </c>
      <c r="W134" t="n">
        <v>1.14</v>
      </c>
      <c r="X134" t="n">
        <v>0.02</v>
      </c>
      <c r="Y134" t="n">
        <v>1</v>
      </c>
      <c r="Z134" t="n">
        <v>10</v>
      </c>
      <c r="AA134" t="n">
        <v>69.80795687861151</v>
      </c>
      <c r="AB134" t="n">
        <v>95.51432631098206</v>
      </c>
      <c r="AC134" t="n">
        <v>86.39857306308437</v>
      </c>
      <c r="AD134" t="n">
        <v>69807.95687861151</v>
      </c>
      <c r="AE134" t="n">
        <v>95514.32631098205</v>
      </c>
      <c r="AF134" t="n">
        <v>2.342379385744923e-06</v>
      </c>
      <c r="AG134" t="n">
        <v>0.1001041666666667</v>
      </c>
      <c r="AH134" t="n">
        <v>86398.57306308438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10.398</v>
      </c>
      <c r="E135" t="n">
        <v>9.619999999999999</v>
      </c>
      <c r="F135" t="n">
        <v>6.72</v>
      </c>
      <c r="G135" t="n">
        <v>134.37</v>
      </c>
      <c r="H135" t="n">
        <v>1.99</v>
      </c>
      <c r="I135" t="n">
        <v>3</v>
      </c>
      <c r="J135" t="n">
        <v>307.03</v>
      </c>
      <c r="K135" t="n">
        <v>58.47</v>
      </c>
      <c r="L135" t="n">
        <v>34.25</v>
      </c>
      <c r="M135" t="n">
        <v>1</v>
      </c>
      <c r="N135" t="n">
        <v>89.31</v>
      </c>
      <c r="O135" t="n">
        <v>38101.52</v>
      </c>
      <c r="P135" t="n">
        <v>95.20999999999999</v>
      </c>
      <c r="Q135" t="n">
        <v>204.14</v>
      </c>
      <c r="R135" t="n">
        <v>22.62</v>
      </c>
      <c r="S135" t="n">
        <v>17.37</v>
      </c>
      <c r="T135" t="n">
        <v>539.65</v>
      </c>
      <c r="U135" t="n">
        <v>0.77</v>
      </c>
      <c r="V135" t="n">
        <v>0.76</v>
      </c>
      <c r="W135" t="n">
        <v>1.14</v>
      </c>
      <c r="X135" t="n">
        <v>0.03</v>
      </c>
      <c r="Y135" t="n">
        <v>1</v>
      </c>
      <c r="Z135" t="n">
        <v>10</v>
      </c>
      <c r="AA135" t="n">
        <v>70.03916454501001</v>
      </c>
      <c r="AB135" t="n">
        <v>95.83067484031066</v>
      </c>
      <c r="AC135" t="n">
        <v>86.6847297327719</v>
      </c>
      <c r="AD135" t="n">
        <v>70039.16454501</v>
      </c>
      <c r="AE135" t="n">
        <v>95830.67484031066</v>
      </c>
      <c r="AF135" t="n">
        <v>2.341636223642785e-06</v>
      </c>
      <c r="AG135" t="n">
        <v>0.1002083333333333</v>
      </c>
      <c r="AH135" t="n">
        <v>86684.7297327719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10.398</v>
      </c>
      <c r="E136" t="n">
        <v>9.619999999999999</v>
      </c>
      <c r="F136" t="n">
        <v>6.72</v>
      </c>
      <c r="G136" t="n">
        <v>134.37</v>
      </c>
      <c r="H136" t="n">
        <v>2</v>
      </c>
      <c r="I136" t="n">
        <v>3</v>
      </c>
      <c r="J136" t="n">
        <v>307.57</v>
      </c>
      <c r="K136" t="n">
        <v>58.47</v>
      </c>
      <c r="L136" t="n">
        <v>34.5</v>
      </c>
      <c r="M136" t="n">
        <v>1</v>
      </c>
      <c r="N136" t="n">
        <v>89.59999999999999</v>
      </c>
      <c r="O136" t="n">
        <v>38168.04</v>
      </c>
      <c r="P136" t="n">
        <v>95.33</v>
      </c>
      <c r="Q136" t="n">
        <v>204.14</v>
      </c>
      <c r="R136" t="n">
        <v>22.66</v>
      </c>
      <c r="S136" t="n">
        <v>17.37</v>
      </c>
      <c r="T136" t="n">
        <v>557.17</v>
      </c>
      <c r="U136" t="n">
        <v>0.77</v>
      </c>
      <c r="V136" t="n">
        <v>0.76</v>
      </c>
      <c r="W136" t="n">
        <v>1.14</v>
      </c>
      <c r="X136" t="n">
        <v>0.03</v>
      </c>
      <c r="Y136" t="n">
        <v>1</v>
      </c>
      <c r="Z136" t="n">
        <v>10</v>
      </c>
      <c r="AA136" t="n">
        <v>70.10196845230323</v>
      </c>
      <c r="AB136" t="n">
        <v>95.91660591698205</v>
      </c>
      <c r="AC136" t="n">
        <v>86.76245966809084</v>
      </c>
      <c r="AD136" t="n">
        <v>70101.96845230322</v>
      </c>
      <c r="AE136" t="n">
        <v>95916.60591698205</v>
      </c>
      <c r="AF136" t="n">
        <v>2.341636223642785e-06</v>
      </c>
      <c r="AG136" t="n">
        <v>0.1002083333333333</v>
      </c>
      <c r="AH136" t="n">
        <v>86762.45966809084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10.3974</v>
      </c>
      <c r="E137" t="n">
        <v>9.619999999999999</v>
      </c>
      <c r="F137" t="n">
        <v>6.72</v>
      </c>
      <c r="G137" t="n">
        <v>134.38</v>
      </c>
      <c r="H137" t="n">
        <v>2.01</v>
      </c>
      <c r="I137" t="n">
        <v>3</v>
      </c>
      <c r="J137" t="n">
        <v>308.11</v>
      </c>
      <c r="K137" t="n">
        <v>58.47</v>
      </c>
      <c r="L137" t="n">
        <v>34.75</v>
      </c>
      <c r="M137" t="n">
        <v>1</v>
      </c>
      <c r="N137" t="n">
        <v>89.89</v>
      </c>
      <c r="O137" t="n">
        <v>38234.68</v>
      </c>
      <c r="P137" t="n">
        <v>95.65000000000001</v>
      </c>
      <c r="Q137" t="n">
        <v>204.14</v>
      </c>
      <c r="R137" t="n">
        <v>22.68</v>
      </c>
      <c r="S137" t="n">
        <v>17.37</v>
      </c>
      <c r="T137" t="n">
        <v>566.37</v>
      </c>
      <c r="U137" t="n">
        <v>0.77</v>
      </c>
      <c r="V137" t="n">
        <v>0.76</v>
      </c>
      <c r="W137" t="n">
        <v>1.14</v>
      </c>
      <c r="X137" t="n">
        <v>0.03</v>
      </c>
      <c r="Y137" t="n">
        <v>1</v>
      </c>
      <c r="Z137" t="n">
        <v>10</v>
      </c>
      <c r="AA137" t="n">
        <v>70.27338839054045</v>
      </c>
      <c r="AB137" t="n">
        <v>96.15115023899205</v>
      </c>
      <c r="AC137" t="n">
        <v>86.97461940919328</v>
      </c>
      <c r="AD137" t="n">
        <v>70273.38839054045</v>
      </c>
      <c r="AE137" t="n">
        <v>96151.15023899205</v>
      </c>
      <c r="AF137" t="n">
        <v>2.341501103260578e-06</v>
      </c>
      <c r="AG137" t="n">
        <v>0.1002083333333333</v>
      </c>
      <c r="AH137" t="n">
        <v>86974.61940919328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10.398</v>
      </c>
      <c r="E138" t="n">
        <v>9.619999999999999</v>
      </c>
      <c r="F138" t="n">
        <v>6.72</v>
      </c>
      <c r="G138" t="n">
        <v>134.37</v>
      </c>
      <c r="H138" t="n">
        <v>2.02</v>
      </c>
      <c r="I138" t="n">
        <v>3</v>
      </c>
      <c r="J138" t="n">
        <v>308.65</v>
      </c>
      <c r="K138" t="n">
        <v>58.47</v>
      </c>
      <c r="L138" t="n">
        <v>35</v>
      </c>
      <c r="M138" t="n">
        <v>1</v>
      </c>
      <c r="N138" t="n">
        <v>90.18000000000001</v>
      </c>
      <c r="O138" t="n">
        <v>38301.46</v>
      </c>
      <c r="P138" t="n">
        <v>95.72</v>
      </c>
      <c r="Q138" t="n">
        <v>204.14</v>
      </c>
      <c r="R138" t="n">
        <v>22.68</v>
      </c>
      <c r="S138" t="n">
        <v>17.37</v>
      </c>
      <c r="T138" t="n">
        <v>565.99</v>
      </c>
      <c r="U138" t="n">
        <v>0.77</v>
      </c>
      <c r="V138" t="n">
        <v>0.76</v>
      </c>
      <c r="W138" t="n">
        <v>1.14</v>
      </c>
      <c r="X138" t="n">
        <v>0.03</v>
      </c>
      <c r="Y138" t="n">
        <v>1</v>
      </c>
      <c r="Z138" t="n">
        <v>10</v>
      </c>
      <c r="AA138" t="n">
        <v>70.30608115100624</v>
      </c>
      <c r="AB138" t="n">
        <v>96.1958819161641</v>
      </c>
      <c r="AC138" t="n">
        <v>87.01508195787737</v>
      </c>
      <c r="AD138" t="n">
        <v>70306.08115100623</v>
      </c>
      <c r="AE138" t="n">
        <v>96195.8819161641</v>
      </c>
      <c r="AF138" t="n">
        <v>2.341636223642785e-06</v>
      </c>
      <c r="AG138" t="n">
        <v>0.1002083333333333</v>
      </c>
      <c r="AH138" t="n">
        <v>87015.08195787737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10.3992</v>
      </c>
      <c r="E139" t="n">
        <v>9.619999999999999</v>
      </c>
      <c r="F139" t="n">
        <v>6.72</v>
      </c>
      <c r="G139" t="n">
        <v>134.35</v>
      </c>
      <c r="H139" t="n">
        <v>2.03</v>
      </c>
      <c r="I139" t="n">
        <v>3</v>
      </c>
      <c r="J139" t="n">
        <v>309.2</v>
      </c>
      <c r="K139" t="n">
        <v>58.47</v>
      </c>
      <c r="L139" t="n">
        <v>35.25</v>
      </c>
      <c r="M139" t="n">
        <v>1</v>
      </c>
      <c r="N139" t="n">
        <v>90.47</v>
      </c>
      <c r="O139" t="n">
        <v>38368.36</v>
      </c>
      <c r="P139" t="n">
        <v>95.75</v>
      </c>
      <c r="Q139" t="n">
        <v>204.14</v>
      </c>
      <c r="R139" t="n">
        <v>22.65</v>
      </c>
      <c r="S139" t="n">
        <v>17.37</v>
      </c>
      <c r="T139" t="n">
        <v>551.76</v>
      </c>
      <c r="U139" t="n">
        <v>0.77</v>
      </c>
      <c r="V139" t="n">
        <v>0.76</v>
      </c>
      <c r="W139" t="n">
        <v>1.14</v>
      </c>
      <c r="X139" t="n">
        <v>0.03</v>
      </c>
      <c r="Y139" t="n">
        <v>1</v>
      </c>
      <c r="Z139" t="n">
        <v>10</v>
      </c>
      <c r="AA139" t="n">
        <v>70.31389174922229</v>
      </c>
      <c r="AB139" t="n">
        <v>96.2065687212226</v>
      </c>
      <c r="AC139" t="n">
        <v>87.0247488292601</v>
      </c>
      <c r="AD139" t="n">
        <v>70313.8917492223</v>
      </c>
      <c r="AE139" t="n">
        <v>96206.56872122259</v>
      </c>
      <c r="AF139" t="n">
        <v>2.341906464407199e-06</v>
      </c>
      <c r="AG139" t="n">
        <v>0.1002083333333333</v>
      </c>
      <c r="AH139" t="n">
        <v>87024.7488292601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10.3995</v>
      </c>
      <c r="E140" t="n">
        <v>9.619999999999999</v>
      </c>
      <c r="F140" t="n">
        <v>6.72</v>
      </c>
      <c r="G140" t="n">
        <v>134.34</v>
      </c>
      <c r="H140" t="n">
        <v>2.04</v>
      </c>
      <c r="I140" t="n">
        <v>3</v>
      </c>
      <c r="J140" t="n">
        <v>309.74</v>
      </c>
      <c r="K140" t="n">
        <v>58.47</v>
      </c>
      <c r="L140" t="n">
        <v>35.5</v>
      </c>
      <c r="M140" t="n">
        <v>1</v>
      </c>
      <c r="N140" t="n">
        <v>90.77</v>
      </c>
      <c r="O140" t="n">
        <v>38435.39</v>
      </c>
      <c r="P140" t="n">
        <v>96.06</v>
      </c>
      <c r="Q140" t="n">
        <v>204.14</v>
      </c>
      <c r="R140" t="n">
        <v>22.59</v>
      </c>
      <c r="S140" t="n">
        <v>17.37</v>
      </c>
      <c r="T140" t="n">
        <v>523.1799999999999</v>
      </c>
      <c r="U140" t="n">
        <v>0.77</v>
      </c>
      <c r="V140" t="n">
        <v>0.76</v>
      </c>
      <c r="W140" t="n">
        <v>1.14</v>
      </c>
      <c r="X140" t="n">
        <v>0.03</v>
      </c>
      <c r="Y140" t="n">
        <v>1</v>
      </c>
      <c r="Z140" t="n">
        <v>10</v>
      </c>
      <c r="AA140" t="n">
        <v>70.47413946464782</v>
      </c>
      <c r="AB140" t="n">
        <v>96.42582671509794</v>
      </c>
      <c r="AC140" t="n">
        <v>87.22308114793059</v>
      </c>
      <c r="AD140" t="n">
        <v>70474.13946464781</v>
      </c>
      <c r="AE140" t="n">
        <v>96425.82671509794</v>
      </c>
      <c r="AF140" t="n">
        <v>2.341974024598302e-06</v>
      </c>
      <c r="AG140" t="n">
        <v>0.1002083333333333</v>
      </c>
      <c r="AH140" t="n">
        <v>87223.08114793058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10.3995</v>
      </c>
      <c r="E141" t="n">
        <v>9.619999999999999</v>
      </c>
      <c r="F141" t="n">
        <v>6.72</v>
      </c>
      <c r="G141" t="n">
        <v>134.34</v>
      </c>
      <c r="H141" t="n">
        <v>2.05</v>
      </c>
      <c r="I141" t="n">
        <v>3</v>
      </c>
      <c r="J141" t="n">
        <v>310.28</v>
      </c>
      <c r="K141" t="n">
        <v>58.47</v>
      </c>
      <c r="L141" t="n">
        <v>35.75</v>
      </c>
      <c r="M141" t="n">
        <v>1</v>
      </c>
      <c r="N141" t="n">
        <v>91.06</v>
      </c>
      <c r="O141" t="n">
        <v>38502.55</v>
      </c>
      <c r="P141" t="n">
        <v>96.16</v>
      </c>
      <c r="Q141" t="n">
        <v>204.14</v>
      </c>
      <c r="R141" t="n">
        <v>22.63</v>
      </c>
      <c r="S141" t="n">
        <v>17.37</v>
      </c>
      <c r="T141" t="n">
        <v>540.9299999999999</v>
      </c>
      <c r="U141" t="n">
        <v>0.77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70.52646850514937</v>
      </c>
      <c r="AB141" t="n">
        <v>96.49742561690645</v>
      </c>
      <c r="AC141" t="n">
        <v>87.28784675104021</v>
      </c>
      <c r="AD141" t="n">
        <v>70526.46850514937</v>
      </c>
      <c r="AE141" t="n">
        <v>96497.42561690646</v>
      </c>
      <c r="AF141" t="n">
        <v>2.341974024598302e-06</v>
      </c>
      <c r="AG141" t="n">
        <v>0.1002083333333333</v>
      </c>
      <c r="AH141" t="n">
        <v>87287.84675104021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10.3968</v>
      </c>
      <c r="E142" t="n">
        <v>9.619999999999999</v>
      </c>
      <c r="F142" t="n">
        <v>6.72</v>
      </c>
      <c r="G142" t="n">
        <v>134.39</v>
      </c>
      <c r="H142" t="n">
        <v>2.06</v>
      </c>
      <c r="I142" t="n">
        <v>3</v>
      </c>
      <c r="J142" t="n">
        <v>310.83</v>
      </c>
      <c r="K142" t="n">
        <v>58.47</v>
      </c>
      <c r="L142" t="n">
        <v>36</v>
      </c>
      <c r="M142" t="n">
        <v>1</v>
      </c>
      <c r="N142" t="n">
        <v>91.36</v>
      </c>
      <c r="O142" t="n">
        <v>38569.84</v>
      </c>
      <c r="P142" t="n">
        <v>96.26000000000001</v>
      </c>
      <c r="Q142" t="n">
        <v>204.14</v>
      </c>
      <c r="R142" t="n">
        <v>22.73</v>
      </c>
      <c r="S142" t="n">
        <v>17.37</v>
      </c>
      <c r="T142" t="n">
        <v>590.89</v>
      </c>
      <c r="U142" t="n">
        <v>0.76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70.5966217413992</v>
      </c>
      <c r="AB142" t="n">
        <v>96.59341236968578</v>
      </c>
      <c r="AC142" t="n">
        <v>87.37467266285256</v>
      </c>
      <c r="AD142" t="n">
        <v>70596.6217413992</v>
      </c>
      <c r="AE142" t="n">
        <v>96593.41236968579</v>
      </c>
      <c r="AF142" t="n">
        <v>2.341365982878372e-06</v>
      </c>
      <c r="AG142" t="n">
        <v>0.1002083333333333</v>
      </c>
      <c r="AH142" t="n">
        <v>87374.67266285256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10.3956</v>
      </c>
      <c r="E143" t="n">
        <v>9.619999999999999</v>
      </c>
      <c r="F143" t="n">
        <v>6.72</v>
      </c>
      <c r="G143" t="n">
        <v>134.42</v>
      </c>
      <c r="H143" t="n">
        <v>2.07</v>
      </c>
      <c r="I143" t="n">
        <v>3</v>
      </c>
      <c r="J143" t="n">
        <v>311.38</v>
      </c>
      <c r="K143" t="n">
        <v>58.47</v>
      </c>
      <c r="L143" t="n">
        <v>36.25</v>
      </c>
      <c r="M143" t="n">
        <v>1</v>
      </c>
      <c r="N143" t="n">
        <v>91.65000000000001</v>
      </c>
      <c r="O143" t="n">
        <v>38637.26</v>
      </c>
      <c r="P143" t="n">
        <v>96.31</v>
      </c>
      <c r="Q143" t="n">
        <v>204.14</v>
      </c>
      <c r="R143" t="n">
        <v>22.76</v>
      </c>
      <c r="S143" t="n">
        <v>17.37</v>
      </c>
      <c r="T143" t="n">
        <v>609.59</v>
      </c>
      <c r="U143" t="n">
        <v>0.76</v>
      </c>
      <c r="V143" t="n">
        <v>0.76</v>
      </c>
      <c r="W143" t="n">
        <v>1.14</v>
      </c>
      <c r="X143" t="n">
        <v>0.03</v>
      </c>
      <c r="Y143" t="n">
        <v>1</v>
      </c>
      <c r="Z143" t="n">
        <v>10</v>
      </c>
      <c r="AA143" t="n">
        <v>70.63072091423159</v>
      </c>
      <c r="AB143" t="n">
        <v>96.64006836230438</v>
      </c>
      <c r="AC143" t="n">
        <v>87.41687587301773</v>
      </c>
      <c r="AD143" t="n">
        <v>70630.72091423158</v>
      </c>
      <c r="AE143" t="n">
        <v>96640.06836230437</v>
      </c>
      <c r="AF143" t="n">
        <v>2.341095742113958e-06</v>
      </c>
      <c r="AG143" t="n">
        <v>0.1002083333333333</v>
      </c>
      <c r="AH143" t="n">
        <v>87416.87587301774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10.3974</v>
      </c>
      <c r="E144" t="n">
        <v>9.619999999999999</v>
      </c>
      <c r="F144" t="n">
        <v>6.72</v>
      </c>
      <c r="G144" t="n">
        <v>134.38</v>
      </c>
      <c r="H144" t="n">
        <v>2.08</v>
      </c>
      <c r="I144" t="n">
        <v>3</v>
      </c>
      <c r="J144" t="n">
        <v>311.92</v>
      </c>
      <c r="K144" t="n">
        <v>58.47</v>
      </c>
      <c r="L144" t="n">
        <v>36.5</v>
      </c>
      <c r="M144" t="n">
        <v>1</v>
      </c>
      <c r="N144" t="n">
        <v>91.95</v>
      </c>
      <c r="O144" t="n">
        <v>38704.93</v>
      </c>
      <c r="P144" t="n">
        <v>96.34</v>
      </c>
      <c r="Q144" t="n">
        <v>204.14</v>
      </c>
      <c r="R144" t="n">
        <v>22.69</v>
      </c>
      <c r="S144" t="n">
        <v>17.37</v>
      </c>
      <c r="T144" t="n">
        <v>572.73</v>
      </c>
      <c r="U144" t="n">
        <v>0.77</v>
      </c>
      <c r="V144" t="n">
        <v>0.76</v>
      </c>
      <c r="W144" t="n">
        <v>1.14</v>
      </c>
      <c r="X144" t="n">
        <v>0.03</v>
      </c>
      <c r="Y144" t="n">
        <v>1</v>
      </c>
      <c r="Z144" t="n">
        <v>10</v>
      </c>
      <c r="AA144" t="n">
        <v>70.6345316966748</v>
      </c>
      <c r="AB144" t="n">
        <v>96.64528244296301</v>
      </c>
      <c r="AC144" t="n">
        <v>87.42159232913633</v>
      </c>
      <c r="AD144" t="n">
        <v>70634.53169667479</v>
      </c>
      <c r="AE144" t="n">
        <v>96645.28244296301</v>
      </c>
      <c r="AF144" t="n">
        <v>2.341501103260578e-06</v>
      </c>
      <c r="AG144" t="n">
        <v>0.1002083333333333</v>
      </c>
      <c r="AH144" t="n">
        <v>87421.59232913633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10.3956</v>
      </c>
      <c r="E145" t="n">
        <v>9.619999999999999</v>
      </c>
      <c r="F145" t="n">
        <v>6.72</v>
      </c>
      <c r="G145" t="n">
        <v>134.42</v>
      </c>
      <c r="H145" t="n">
        <v>2.1</v>
      </c>
      <c r="I145" t="n">
        <v>3</v>
      </c>
      <c r="J145" t="n">
        <v>312.47</v>
      </c>
      <c r="K145" t="n">
        <v>58.47</v>
      </c>
      <c r="L145" t="n">
        <v>36.75</v>
      </c>
      <c r="M145" t="n">
        <v>1</v>
      </c>
      <c r="N145" t="n">
        <v>92.25</v>
      </c>
      <c r="O145" t="n">
        <v>38772.62</v>
      </c>
      <c r="P145" t="n">
        <v>96.43000000000001</v>
      </c>
      <c r="Q145" t="n">
        <v>204.14</v>
      </c>
      <c r="R145" t="n">
        <v>22.74</v>
      </c>
      <c r="S145" t="n">
        <v>17.37</v>
      </c>
      <c r="T145" t="n">
        <v>596.4400000000001</v>
      </c>
      <c r="U145" t="n">
        <v>0.76</v>
      </c>
      <c r="V145" t="n">
        <v>0.76</v>
      </c>
      <c r="W145" t="n">
        <v>1.14</v>
      </c>
      <c r="X145" t="n">
        <v>0.03</v>
      </c>
      <c r="Y145" t="n">
        <v>1</v>
      </c>
      <c r="Z145" t="n">
        <v>10</v>
      </c>
      <c r="AA145" t="n">
        <v>70.69353932086852</v>
      </c>
      <c r="AB145" t="n">
        <v>96.7260192776175</v>
      </c>
      <c r="AC145" t="n">
        <v>87.49462375360628</v>
      </c>
      <c r="AD145" t="n">
        <v>70693.53932086853</v>
      </c>
      <c r="AE145" t="n">
        <v>96726.0192776175</v>
      </c>
      <c r="AF145" t="n">
        <v>2.341095742113958e-06</v>
      </c>
      <c r="AG145" t="n">
        <v>0.1002083333333333</v>
      </c>
      <c r="AH145" t="n">
        <v>87494.62375360628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10.3953</v>
      </c>
      <c r="E146" t="n">
        <v>9.619999999999999</v>
      </c>
      <c r="F146" t="n">
        <v>6.72</v>
      </c>
      <c r="G146" t="n">
        <v>134.42</v>
      </c>
      <c r="H146" t="n">
        <v>2.11</v>
      </c>
      <c r="I146" t="n">
        <v>3</v>
      </c>
      <c r="J146" t="n">
        <v>313.02</v>
      </c>
      <c r="K146" t="n">
        <v>58.47</v>
      </c>
      <c r="L146" t="n">
        <v>37</v>
      </c>
      <c r="M146" t="n">
        <v>1</v>
      </c>
      <c r="N146" t="n">
        <v>92.55</v>
      </c>
      <c r="O146" t="n">
        <v>38840.44</v>
      </c>
      <c r="P146" t="n">
        <v>96.56999999999999</v>
      </c>
      <c r="Q146" t="n">
        <v>204.14</v>
      </c>
      <c r="R146" t="n">
        <v>22.75</v>
      </c>
      <c r="S146" t="n">
        <v>17.37</v>
      </c>
      <c r="T146" t="n">
        <v>603.21</v>
      </c>
      <c r="U146" t="n">
        <v>0.76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70.76881364030474</v>
      </c>
      <c r="AB146" t="n">
        <v>96.82901292233871</v>
      </c>
      <c r="AC146" t="n">
        <v>87.58778782942781</v>
      </c>
      <c r="AD146" t="n">
        <v>70768.81364030474</v>
      </c>
      <c r="AE146" t="n">
        <v>96829.0129223387</v>
      </c>
      <c r="AF146" t="n">
        <v>2.341028181922855e-06</v>
      </c>
      <c r="AG146" t="n">
        <v>0.1002083333333333</v>
      </c>
      <c r="AH146" t="n">
        <v>87587.78782942781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10.3953</v>
      </c>
      <c r="E147" t="n">
        <v>9.619999999999999</v>
      </c>
      <c r="F147" t="n">
        <v>6.72</v>
      </c>
      <c r="G147" t="n">
        <v>134.42</v>
      </c>
      <c r="H147" t="n">
        <v>2.12</v>
      </c>
      <c r="I147" t="n">
        <v>3</v>
      </c>
      <c r="J147" t="n">
        <v>313.57</v>
      </c>
      <c r="K147" t="n">
        <v>58.47</v>
      </c>
      <c r="L147" t="n">
        <v>37.25</v>
      </c>
      <c r="M147" t="n">
        <v>1</v>
      </c>
      <c r="N147" t="n">
        <v>92.84999999999999</v>
      </c>
      <c r="O147" t="n">
        <v>38908.39</v>
      </c>
      <c r="P147" t="n">
        <v>96.55</v>
      </c>
      <c r="Q147" t="n">
        <v>204.14</v>
      </c>
      <c r="R147" t="n">
        <v>22.75</v>
      </c>
      <c r="S147" t="n">
        <v>17.37</v>
      </c>
      <c r="T147" t="n">
        <v>600.8099999999999</v>
      </c>
      <c r="U147" t="n">
        <v>0.76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70.75834360371714</v>
      </c>
      <c r="AB147" t="n">
        <v>96.81468735637411</v>
      </c>
      <c r="AC147" t="n">
        <v>87.57482947537281</v>
      </c>
      <c r="AD147" t="n">
        <v>70758.34360371713</v>
      </c>
      <c r="AE147" t="n">
        <v>96814.68735637411</v>
      </c>
      <c r="AF147" t="n">
        <v>2.341028181922855e-06</v>
      </c>
      <c r="AG147" t="n">
        <v>0.1002083333333333</v>
      </c>
      <c r="AH147" t="n">
        <v>87574.82947537281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10.3935</v>
      </c>
      <c r="E148" t="n">
        <v>9.619999999999999</v>
      </c>
      <c r="F148" t="n">
        <v>6.72</v>
      </c>
      <c r="G148" t="n">
        <v>134.46</v>
      </c>
      <c r="H148" t="n">
        <v>2.13</v>
      </c>
      <c r="I148" t="n">
        <v>3</v>
      </c>
      <c r="J148" t="n">
        <v>314.13</v>
      </c>
      <c r="K148" t="n">
        <v>58.47</v>
      </c>
      <c r="L148" t="n">
        <v>37.5</v>
      </c>
      <c r="M148" t="n">
        <v>1</v>
      </c>
      <c r="N148" t="n">
        <v>93.15000000000001</v>
      </c>
      <c r="O148" t="n">
        <v>38976.48</v>
      </c>
      <c r="P148" t="n">
        <v>96.67</v>
      </c>
      <c r="Q148" t="n">
        <v>204.14</v>
      </c>
      <c r="R148" t="n">
        <v>22.82</v>
      </c>
      <c r="S148" t="n">
        <v>17.37</v>
      </c>
      <c r="T148" t="n">
        <v>637.86</v>
      </c>
      <c r="U148" t="n">
        <v>0.76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70.8330923675128</v>
      </c>
      <c r="AB148" t="n">
        <v>96.91696191268198</v>
      </c>
      <c r="AC148" t="n">
        <v>87.66734309156995</v>
      </c>
      <c r="AD148" t="n">
        <v>70833.0923675128</v>
      </c>
      <c r="AE148" t="n">
        <v>96916.96191268199</v>
      </c>
      <c r="AF148" t="n">
        <v>2.340622820776235e-06</v>
      </c>
      <c r="AG148" t="n">
        <v>0.1002083333333333</v>
      </c>
      <c r="AH148" t="n">
        <v>87667.34309156994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10.3947</v>
      </c>
      <c r="E149" t="n">
        <v>9.619999999999999</v>
      </c>
      <c r="F149" t="n">
        <v>6.72</v>
      </c>
      <c r="G149" t="n">
        <v>134.43</v>
      </c>
      <c r="H149" t="n">
        <v>2.14</v>
      </c>
      <c r="I149" t="n">
        <v>3</v>
      </c>
      <c r="J149" t="n">
        <v>314.68</v>
      </c>
      <c r="K149" t="n">
        <v>58.47</v>
      </c>
      <c r="L149" t="n">
        <v>37.75</v>
      </c>
      <c r="M149" t="n">
        <v>1</v>
      </c>
      <c r="N149" t="n">
        <v>93.45999999999999</v>
      </c>
      <c r="O149" t="n">
        <v>39044.7</v>
      </c>
      <c r="P149" t="n">
        <v>96.70999999999999</v>
      </c>
      <c r="Q149" t="n">
        <v>204.14</v>
      </c>
      <c r="R149" t="n">
        <v>22.8</v>
      </c>
      <c r="S149" t="n">
        <v>17.37</v>
      </c>
      <c r="T149" t="n">
        <v>624.88</v>
      </c>
      <c r="U149" t="n">
        <v>0.76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70.84608082751437</v>
      </c>
      <c r="AB149" t="n">
        <v>96.93473329666655</v>
      </c>
      <c r="AC149" t="n">
        <v>87.68341839960932</v>
      </c>
      <c r="AD149" t="n">
        <v>70846.08082751436</v>
      </c>
      <c r="AE149" t="n">
        <v>96934.73329666656</v>
      </c>
      <c r="AF149" t="n">
        <v>2.340893061540648e-06</v>
      </c>
      <c r="AG149" t="n">
        <v>0.1002083333333333</v>
      </c>
      <c r="AH149" t="n">
        <v>87683.41839960932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10.3959</v>
      </c>
      <c r="E150" t="n">
        <v>9.619999999999999</v>
      </c>
      <c r="F150" t="n">
        <v>6.72</v>
      </c>
      <c r="G150" t="n">
        <v>134.41</v>
      </c>
      <c r="H150" t="n">
        <v>2.15</v>
      </c>
      <c r="I150" t="n">
        <v>3</v>
      </c>
      <c r="J150" t="n">
        <v>315.23</v>
      </c>
      <c r="K150" t="n">
        <v>58.47</v>
      </c>
      <c r="L150" t="n">
        <v>38</v>
      </c>
      <c r="M150" t="n">
        <v>1</v>
      </c>
      <c r="N150" t="n">
        <v>93.76000000000001</v>
      </c>
      <c r="O150" t="n">
        <v>39113.07</v>
      </c>
      <c r="P150" t="n">
        <v>96.67</v>
      </c>
      <c r="Q150" t="n">
        <v>204.14</v>
      </c>
      <c r="R150" t="n">
        <v>22.72</v>
      </c>
      <c r="S150" t="n">
        <v>17.37</v>
      </c>
      <c r="T150" t="n">
        <v>586.4</v>
      </c>
      <c r="U150" t="n">
        <v>0.76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70.81718855976169</v>
      </c>
      <c r="AB150" t="n">
        <v>96.89520162129047</v>
      </c>
      <c r="AC150" t="n">
        <v>87.64765957184805</v>
      </c>
      <c r="AD150" t="n">
        <v>70817.18855976169</v>
      </c>
      <c r="AE150" t="n">
        <v>96895.20162129047</v>
      </c>
      <c r="AF150" t="n">
        <v>2.341163302305062e-06</v>
      </c>
      <c r="AG150" t="n">
        <v>0.1002083333333333</v>
      </c>
      <c r="AH150" t="n">
        <v>87647.65957184805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10.3932</v>
      </c>
      <c r="E151" t="n">
        <v>9.619999999999999</v>
      </c>
      <c r="F151" t="n">
        <v>6.72</v>
      </c>
      <c r="G151" t="n">
        <v>134.46</v>
      </c>
      <c r="H151" t="n">
        <v>2.16</v>
      </c>
      <c r="I151" t="n">
        <v>3</v>
      </c>
      <c r="J151" t="n">
        <v>315.79</v>
      </c>
      <c r="K151" t="n">
        <v>58.47</v>
      </c>
      <c r="L151" t="n">
        <v>38.25</v>
      </c>
      <c r="M151" t="n">
        <v>1</v>
      </c>
      <c r="N151" t="n">
        <v>94.06999999999999</v>
      </c>
      <c r="O151" t="n">
        <v>39181.56</v>
      </c>
      <c r="P151" t="n">
        <v>96.83</v>
      </c>
      <c r="Q151" t="n">
        <v>204.16</v>
      </c>
      <c r="R151" t="n">
        <v>22.78</v>
      </c>
      <c r="S151" t="n">
        <v>17.37</v>
      </c>
      <c r="T151" t="n">
        <v>617.55</v>
      </c>
      <c r="U151" t="n">
        <v>0.76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70.91885807683123</v>
      </c>
      <c r="AB151" t="n">
        <v>97.03431033988747</v>
      </c>
      <c r="AC151" t="n">
        <v>87.77349194958252</v>
      </c>
      <c r="AD151" t="n">
        <v>70918.85807683122</v>
      </c>
      <c r="AE151" t="n">
        <v>97034.31033988747</v>
      </c>
      <c r="AF151" t="n">
        <v>2.340555260585132e-06</v>
      </c>
      <c r="AG151" t="n">
        <v>0.1002083333333333</v>
      </c>
      <c r="AH151" t="n">
        <v>87773.49194958252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10.3932</v>
      </c>
      <c r="E152" t="n">
        <v>9.619999999999999</v>
      </c>
      <c r="F152" t="n">
        <v>6.72</v>
      </c>
      <c r="G152" t="n">
        <v>134.46</v>
      </c>
      <c r="H152" t="n">
        <v>2.17</v>
      </c>
      <c r="I152" t="n">
        <v>3</v>
      </c>
      <c r="J152" t="n">
        <v>316.35</v>
      </c>
      <c r="K152" t="n">
        <v>58.47</v>
      </c>
      <c r="L152" t="n">
        <v>38.5</v>
      </c>
      <c r="M152" t="n">
        <v>1</v>
      </c>
      <c r="N152" t="n">
        <v>94.37</v>
      </c>
      <c r="O152" t="n">
        <v>39250.2</v>
      </c>
      <c r="P152" t="n">
        <v>96.94</v>
      </c>
      <c r="Q152" t="n">
        <v>204.14</v>
      </c>
      <c r="R152" t="n">
        <v>22.82</v>
      </c>
      <c r="S152" t="n">
        <v>17.37</v>
      </c>
      <c r="T152" t="n">
        <v>637.66</v>
      </c>
      <c r="U152" t="n">
        <v>0.76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70.97645491345183</v>
      </c>
      <c r="AB152" t="n">
        <v>97.11311687274484</v>
      </c>
      <c r="AC152" t="n">
        <v>87.84477729754968</v>
      </c>
      <c r="AD152" t="n">
        <v>70976.45491345183</v>
      </c>
      <c r="AE152" t="n">
        <v>97113.11687274484</v>
      </c>
      <c r="AF152" t="n">
        <v>2.340555260585132e-06</v>
      </c>
      <c r="AG152" t="n">
        <v>0.1002083333333333</v>
      </c>
      <c r="AH152" t="n">
        <v>87844.77729754968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10.3929</v>
      </c>
      <c r="E153" t="n">
        <v>9.619999999999999</v>
      </c>
      <c r="F153" t="n">
        <v>6.72</v>
      </c>
      <c r="G153" t="n">
        <v>134.47</v>
      </c>
      <c r="H153" t="n">
        <v>2.18</v>
      </c>
      <c r="I153" t="n">
        <v>3</v>
      </c>
      <c r="J153" t="n">
        <v>316.9</v>
      </c>
      <c r="K153" t="n">
        <v>58.47</v>
      </c>
      <c r="L153" t="n">
        <v>38.75</v>
      </c>
      <c r="M153" t="n">
        <v>1</v>
      </c>
      <c r="N153" t="n">
        <v>94.68000000000001</v>
      </c>
      <c r="O153" t="n">
        <v>39318.97</v>
      </c>
      <c r="P153" t="n">
        <v>97.04000000000001</v>
      </c>
      <c r="Q153" t="n">
        <v>204.14</v>
      </c>
      <c r="R153" t="n">
        <v>22.79</v>
      </c>
      <c r="S153" t="n">
        <v>17.37</v>
      </c>
      <c r="T153" t="n">
        <v>622.47</v>
      </c>
      <c r="U153" t="n">
        <v>0.76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71.03080987355294</v>
      </c>
      <c r="AB153" t="n">
        <v>97.18748772712675</v>
      </c>
      <c r="AC153" t="n">
        <v>87.91205030196954</v>
      </c>
      <c r="AD153" t="n">
        <v>71030.80987355293</v>
      </c>
      <c r="AE153" t="n">
        <v>97187.48772712675</v>
      </c>
      <c r="AF153" t="n">
        <v>2.340487700394028e-06</v>
      </c>
      <c r="AG153" t="n">
        <v>0.1002083333333333</v>
      </c>
      <c r="AH153" t="n">
        <v>87912.05030196955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10.3947</v>
      </c>
      <c r="E154" t="n">
        <v>9.619999999999999</v>
      </c>
      <c r="F154" t="n">
        <v>6.72</v>
      </c>
      <c r="G154" t="n">
        <v>134.43</v>
      </c>
      <c r="H154" t="n">
        <v>2.19</v>
      </c>
      <c r="I154" t="n">
        <v>3</v>
      </c>
      <c r="J154" t="n">
        <v>317.46</v>
      </c>
      <c r="K154" t="n">
        <v>58.47</v>
      </c>
      <c r="L154" t="n">
        <v>39</v>
      </c>
      <c r="M154" t="n">
        <v>0</v>
      </c>
      <c r="N154" t="n">
        <v>94.98999999999999</v>
      </c>
      <c r="O154" t="n">
        <v>39387.89</v>
      </c>
      <c r="P154" t="n">
        <v>97.12</v>
      </c>
      <c r="Q154" t="n">
        <v>204.14</v>
      </c>
      <c r="R154" t="n">
        <v>22.77</v>
      </c>
      <c r="S154" t="n">
        <v>17.37</v>
      </c>
      <c r="T154" t="n">
        <v>610.63</v>
      </c>
      <c r="U154" t="n">
        <v>0.76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71.06072896670577</v>
      </c>
      <c r="AB154" t="n">
        <v>97.22842435031566</v>
      </c>
      <c r="AC154" t="n">
        <v>87.94907999129623</v>
      </c>
      <c r="AD154" t="n">
        <v>71060.72896670576</v>
      </c>
      <c r="AE154" t="n">
        <v>97228.42435031566</v>
      </c>
      <c r="AF154" t="n">
        <v>2.340893061540648e-06</v>
      </c>
      <c r="AG154" t="n">
        <v>0.1002083333333333</v>
      </c>
      <c r="AH154" t="n">
        <v>87949.07999129622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10.0939</v>
      </c>
      <c r="E2" t="n">
        <v>9.91</v>
      </c>
      <c r="F2" t="n">
        <v>7.46</v>
      </c>
      <c r="G2" t="n">
        <v>11.47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37</v>
      </c>
      <c r="N2" t="n">
        <v>8.25</v>
      </c>
      <c r="O2" t="n">
        <v>9054.6</v>
      </c>
      <c r="P2" t="n">
        <v>52.28</v>
      </c>
      <c r="Q2" t="n">
        <v>204.17</v>
      </c>
      <c r="R2" t="n">
        <v>45.89</v>
      </c>
      <c r="S2" t="n">
        <v>17.37</v>
      </c>
      <c r="T2" t="n">
        <v>11990.73</v>
      </c>
      <c r="U2" t="n">
        <v>0.38</v>
      </c>
      <c r="V2" t="n">
        <v>0.68</v>
      </c>
      <c r="W2" t="n">
        <v>1.19</v>
      </c>
      <c r="X2" t="n">
        <v>0.76</v>
      </c>
      <c r="Y2" t="n">
        <v>1</v>
      </c>
      <c r="Z2" t="n">
        <v>10</v>
      </c>
      <c r="AA2" t="n">
        <v>41.82314403971306</v>
      </c>
      <c r="AB2" t="n">
        <v>57.22427078184926</v>
      </c>
      <c r="AC2" t="n">
        <v>51.76286669331127</v>
      </c>
      <c r="AD2" t="n">
        <v>41823.14403971306</v>
      </c>
      <c r="AE2" t="n">
        <v>57224.27078184926</v>
      </c>
      <c r="AF2" t="n">
        <v>2.768550434443561e-06</v>
      </c>
      <c r="AG2" t="n">
        <v>0.1032291666666667</v>
      </c>
      <c r="AH2" t="n">
        <v>51762.86669331127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10.4209</v>
      </c>
      <c r="E3" t="n">
        <v>9.6</v>
      </c>
      <c r="F3" t="n">
        <v>7.29</v>
      </c>
      <c r="G3" t="n">
        <v>14.57</v>
      </c>
      <c r="H3" t="n">
        <v>0.3</v>
      </c>
      <c r="I3" t="n">
        <v>30</v>
      </c>
      <c r="J3" t="n">
        <v>71.81</v>
      </c>
      <c r="K3" t="n">
        <v>32.27</v>
      </c>
      <c r="L3" t="n">
        <v>1.25</v>
      </c>
      <c r="M3" t="n">
        <v>28</v>
      </c>
      <c r="N3" t="n">
        <v>8.289999999999999</v>
      </c>
      <c r="O3" t="n">
        <v>9090.98</v>
      </c>
      <c r="P3" t="n">
        <v>50.58</v>
      </c>
      <c r="Q3" t="n">
        <v>204.15</v>
      </c>
      <c r="R3" t="n">
        <v>40.28</v>
      </c>
      <c r="S3" t="n">
        <v>17.37</v>
      </c>
      <c r="T3" t="n">
        <v>9233.57</v>
      </c>
      <c r="U3" t="n">
        <v>0.43</v>
      </c>
      <c r="V3" t="n">
        <v>0.7</v>
      </c>
      <c r="W3" t="n">
        <v>1.19</v>
      </c>
      <c r="X3" t="n">
        <v>0.59</v>
      </c>
      <c r="Y3" t="n">
        <v>1</v>
      </c>
      <c r="Z3" t="n">
        <v>10</v>
      </c>
      <c r="AA3" t="n">
        <v>39.41498632569982</v>
      </c>
      <c r="AB3" t="n">
        <v>53.929323157132</v>
      </c>
      <c r="AC3" t="n">
        <v>48.78238424539918</v>
      </c>
      <c r="AD3" t="n">
        <v>39414.98632569982</v>
      </c>
      <c r="AE3" t="n">
        <v>53929.323157132</v>
      </c>
      <c r="AF3" t="n">
        <v>2.858239850037439e-06</v>
      </c>
      <c r="AG3" t="n">
        <v>0.09999999999999999</v>
      </c>
      <c r="AH3" t="n">
        <v>48782.38424539918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10.6323</v>
      </c>
      <c r="E4" t="n">
        <v>9.41</v>
      </c>
      <c r="F4" t="n">
        <v>7.17</v>
      </c>
      <c r="G4" t="n">
        <v>17.21</v>
      </c>
      <c r="H4" t="n">
        <v>0.36</v>
      </c>
      <c r="I4" t="n">
        <v>25</v>
      </c>
      <c r="J4" t="n">
        <v>72.11</v>
      </c>
      <c r="K4" t="n">
        <v>32.27</v>
      </c>
      <c r="L4" t="n">
        <v>1.5</v>
      </c>
      <c r="M4" t="n">
        <v>23</v>
      </c>
      <c r="N4" t="n">
        <v>8.34</v>
      </c>
      <c r="O4" t="n">
        <v>9127.379999999999</v>
      </c>
      <c r="P4" t="n">
        <v>49.17</v>
      </c>
      <c r="Q4" t="n">
        <v>204.17</v>
      </c>
      <c r="R4" t="n">
        <v>36.8</v>
      </c>
      <c r="S4" t="n">
        <v>17.37</v>
      </c>
      <c r="T4" t="n">
        <v>7519.19</v>
      </c>
      <c r="U4" t="n">
        <v>0.47</v>
      </c>
      <c r="V4" t="n">
        <v>0.71</v>
      </c>
      <c r="W4" t="n">
        <v>1.18</v>
      </c>
      <c r="X4" t="n">
        <v>0.48</v>
      </c>
      <c r="Y4" t="n">
        <v>1</v>
      </c>
      <c r="Z4" t="n">
        <v>10</v>
      </c>
      <c r="AA4" t="n">
        <v>37.76273140645385</v>
      </c>
      <c r="AB4" t="n">
        <v>51.66863508428803</v>
      </c>
      <c r="AC4" t="n">
        <v>46.73745306932508</v>
      </c>
      <c r="AD4" t="n">
        <v>37762.73140645384</v>
      </c>
      <c r="AE4" t="n">
        <v>51668.63508428803</v>
      </c>
      <c r="AF4" t="n">
        <v>2.916222548681311e-06</v>
      </c>
      <c r="AG4" t="n">
        <v>0.09802083333333333</v>
      </c>
      <c r="AH4" t="n">
        <v>46737.45306932509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10.7936</v>
      </c>
      <c r="E5" t="n">
        <v>9.26</v>
      </c>
      <c r="F5" t="n">
        <v>7.09</v>
      </c>
      <c r="G5" t="n">
        <v>20.27</v>
      </c>
      <c r="H5" t="n">
        <v>0.42</v>
      </c>
      <c r="I5" t="n">
        <v>21</v>
      </c>
      <c r="J5" t="n">
        <v>72.40000000000001</v>
      </c>
      <c r="K5" t="n">
        <v>32.27</v>
      </c>
      <c r="L5" t="n">
        <v>1.75</v>
      </c>
      <c r="M5" t="n">
        <v>19</v>
      </c>
      <c r="N5" t="n">
        <v>8.380000000000001</v>
      </c>
      <c r="O5" t="n">
        <v>9163.799999999999</v>
      </c>
      <c r="P5" t="n">
        <v>48.08</v>
      </c>
      <c r="Q5" t="n">
        <v>204.18</v>
      </c>
      <c r="R5" t="n">
        <v>34.26</v>
      </c>
      <c r="S5" t="n">
        <v>17.37</v>
      </c>
      <c r="T5" t="n">
        <v>6268.82</v>
      </c>
      <c r="U5" t="n">
        <v>0.51</v>
      </c>
      <c r="V5" t="n">
        <v>0.72</v>
      </c>
      <c r="W5" t="n">
        <v>1.17</v>
      </c>
      <c r="X5" t="n">
        <v>0.4</v>
      </c>
      <c r="Y5" t="n">
        <v>1</v>
      </c>
      <c r="Z5" t="n">
        <v>10</v>
      </c>
      <c r="AA5" t="n">
        <v>36.55520147363284</v>
      </c>
      <c r="AB5" t="n">
        <v>50.01643935774948</v>
      </c>
      <c r="AC5" t="n">
        <v>45.24294058405119</v>
      </c>
      <c r="AD5" t="n">
        <v>36555.20147363284</v>
      </c>
      <c r="AE5" t="n">
        <v>50016.43935774948</v>
      </c>
      <c r="AF5" t="n">
        <v>2.960463841449789e-06</v>
      </c>
      <c r="AG5" t="n">
        <v>0.09645833333333333</v>
      </c>
      <c r="AH5" t="n">
        <v>45242.94058405119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10.931</v>
      </c>
      <c r="E6" t="n">
        <v>9.15</v>
      </c>
      <c r="F6" t="n">
        <v>7.02</v>
      </c>
      <c r="G6" t="n">
        <v>23.41</v>
      </c>
      <c r="H6" t="n">
        <v>0.48</v>
      </c>
      <c r="I6" t="n">
        <v>18</v>
      </c>
      <c r="J6" t="n">
        <v>72.7</v>
      </c>
      <c r="K6" t="n">
        <v>32.27</v>
      </c>
      <c r="L6" t="n">
        <v>2</v>
      </c>
      <c r="M6" t="n">
        <v>16</v>
      </c>
      <c r="N6" t="n">
        <v>8.43</v>
      </c>
      <c r="O6" t="n">
        <v>9200.25</v>
      </c>
      <c r="P6" t="n">
        <v>47.05</v>
      </c>
      <c r="Q6" t="n">
        <v>204.15</v>
      </c>
      <c r="R6" t="n">
        <v>32.19</v>
      </c>
      <c r="S6" t="n">
        <v>17.37</v>
      </c>
      <c r="T6" t="n">
        <v>5246.14</v>
      </c>
      <c r="U6" t="n">
        <v>0.54</v>
      </c>
      <c r="V6" t="n">
        <v>0.73</v>
      </c>
      <c r="W6" t="n">
        <v>1.16</v>
      </c>
      <c r="X6" t="n">
        <v>0.33</v>
      </c>
      <c r="Y6" t="n">
        <v>1</v>
      </c>
      <c r="Z6" t="n">
        <v>10</v>
      </c>
      <c r="AA6" t="n">
        <v>35.5018427545549</v>
      </c>
      <c r="AB6" t="n">
        <v>48.57518748740709</v>
      </c>
      <c r="AC6" t="n">
        <v>43.93923976940028</v>
      </c>
      <c r="AD6" t="n">
        <v>35501.8427545549</v>
      </c>
      <c r="AE6" t="n">
        <v>48575.18748740709</v>
      </c>
      <c r="AF6" t="n">
        <v>2.998149852772721e-06</v>
      </c>
      <c r="AG6" t="n">
        <v>0.09531250000000001</v>
      </c>
      <c r="AH6" t="n">
        <v>43939.23976940028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11.0146</v>
      </c>
      <c r="E7" t="n">
        <v>9.08</v>
      </c>
      <c r="F7" t="n">
        <v>6.99</v>
      </c>
      <c r="G7" t="n">
        <v>26.2</v>
      </c>
      <c r="H7" t="n">
        <v>0.54</v>
      </c>
      <c r="I7" t="n">
        <v>16</v>
      </c>
      <c r="J7" t="n">
        <v>73</v>
      </c>
      <c r="K7" t="n">
        <v>32.27</v>
      </c>
      <c r="L7" t="n">
        <v>2.25</v>
      </c>
      <c r="M7" t="n">
        <v>14</v>
      </c>
      <c r="N7" t="n">
        <v>8.48</v>
      </c>
      <c r="O7" t="n">
        <v>9236.709999999999</v>
      </c>
      <c r="P7" t="n">
        <v>46.15</v>
      </c>
      <c r="Q7" t="n">
        <v>204.15</v>
      </c>
      <c r="R7" t="n">
        <v>31.17</v>
      </c>
      <c r="S7" t="n">
        <v>17.37</v>
      </c>
      <c r="T7" t="n">
        <v>4746.7</v>
      </c>
      <c r="U7" t="n">
        <v>0.5600000000000001</v>
      </c>
      <c r="V7" t="n">
        <v>0.73</v>
      </c>
      <c r="W7" t="n">
        <v>1.16</v>
      </c>
      <c r="X7" t="n">
        <v>0.29</v>
      </c>
      <c r="Y7" t="n">
        <v>1</v>
      </c>
      <c r="Z7" t="n">
        <v>10</v>
      </c>
      <c r="AA7" t="n">
        <v>34.75681596706468</v>
      </c>
      <c r="AB7" t="n">
        <v>47.55580896850578</v>
      </c>
      <c r="AC7" t="n">
        <v>43.01714930563314</v>
      </c>
      <c r="AD7" t="n">
        <v>34756.81596706469</v>
      </c>
      <c r="AE7" t="n">
        <v>47555.80896850578</v>
      </c>
      <c r="AF7" t="n">
        <v>3.021079623854214e-06</v>
      </c>
      <c r="AG7" t="n">
        <v>0.09458333333333334</v>
      </c>
      <c r="AH7" t="n">
        <v>43017.14930563314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11.0971</v>
      </c>
      <c r="E8" t="n">
        <v>9.01</v>
      </c>
      <c r="F8" t="n">
        <v>6.95</v>
      </c>
      <c r="G8" t="n">
        <v>29.78</v>
      </c>
      <c r="H8" t="n">
        <v>0.6</v>
      </c>
      <c r="I8" t="n">
        <v>14</v>
      </c>
      <c r="J8" t="n">
        <v>73.29000000000001</v>
      </c>
      <c r="K8" t="n">
        <v>32.27</v>
      </c>
      <c r="L8" t="n">
        <v>2.5</v>
      </c>
      <c r="M8" t="n">
        <v>12</v>
      </c>
      <c r="N8" t="n">
        <v>8.52</v>
      </c>
      <c r="O8" t="n">
        <v>9273.200000000001</v>
      </c>
      <c r="P8" t="n">
        <v>45.28</v>
      </c>
      <c r="Q8" t="n">
        <v>204.14</v>
      </c>
      <c r="R8" t="n">
        <v>30.11</v>
      </c>
      <c r="S8" t="n">
        <v>17.37</v>
      </c>
      <c r="T8" t="n">
        <v>4229.11</v>
      </c>
      <c r="U8" t="n">
        <v>0.58</v>
      </c>
      <c r="V8" t="n">
        <v>0.73</v>
      </c>
      <c r="W8" t="n">
        <v>1.15</v>
      </c>
      <c r="X8" t="n">
        <v>0.26</v>
      </c>
      <c r="Y8" t="n">
        <v>1</v>
      </c>
      <c r="Z8" t="n">
        <v>10</v>
      </c>
      <c r="AA8" t="n">
        <v>34.02656307913406</v>
      </c>
      <c r="AB8" t="n">
        <v>46.55664475076023</v>
      </c>
      <c r="AC8" t="n">
        <v>42.11334391849047</v>
      </c>
      <c r="AD8" t="n">
        <v>34026.56307913406</v>
      </c>
      <c r="AE8" t="n">
        <v>46556.64475076024</v>
      </c>
      <c r="AF8" t="n">
        <v>3.043707687421477e-06</v>
      </c>
      <c r="AG8" t="n">
        <v>0.09385416666666667</v>
      </c>
      <c r="AH8" t="n">
        <v>42113.34391849047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11.1417</v>
      </c>
      <c r="E9" t="n">
        <v>8.98</v>
      </c>
      <c r="F9" t="n">
        <v>6.93</v>
      </c>
      <c r="G9" t="n">
        <v>31.98</v>
      </c>
      <c r="H9" t="n">
        <v>0.65</v>
      </c>
      <c r="I9" t="n">
        <v>13</v>
      </c>
      <c r="J9" t="n">
        <v>73.59</v>
      </c>
      <c r="K9" t="n">
        <v>32.27</v>
      </c>
      <c r="L9" t="n">
        <v>2.75</v>
      </c>
      <c r="M9" t="n">
        <v>11</v>
      </c>
      <c r="N9" t="n">
        <v>8.57</v>
      </c>
      <c r="O9" t="n">
        <v>9309.700000000001</v>
      </c>
      <c r="P9" t="n">
        <v>44.73</v>
      </c>
      <c r="Q9" t="n">
        <v>204.14</v>
      </c>
      <c r="R9" t="n">
        <v>29.23</v>
      </c>
      <c r="S9" t="n">
        <v>17.37</v>
      </c>
      <c r="T9" t="n">
        <v>3793.8</v>
      </c>
      <c r="U9" t="n">
        <v>0.59</v>
      </c>
      <c r="V9" t="n">
        <v>0.74</v>
      </c>
      <c r="W9" t="n">
        <v>1.16</v>
      </c>
      <c r="X9" t="n">
        <v>0.24</v>
      </c>
      <c r="Y9" t="n">
        <v>1</v>
      </c>
      <c r="Z9" t="n">
        <v>10</v>
      </c>
      <c r="AA9" t="n">
        <v>33.59988284865479</v>
      </c>
      <c r="AB9" t="n">
        <v>45.97284203561807</v>
      </c>
      <c r="AC9" t="n">
        <v>41.58525851510748</v>
      </c>
      <c r="AD9" t="n">
        <v>33599.88284865479</v>
      </c>
      <c r="AE9" t="n">
        <v>45972.84203561807</v>
      </c>
      <c r="AF9" t="n">
        <v>3.055940555725718e-06</v>
      </c>
      <c r="AG9" t="n">
        <v>0.09354166666666668</v>
      </c>
      <c r="AH9" t="n">
        <v>41585.25851510747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11.1773</v>
      </c>
      <c r="E10" t="n">
        <v>8.949999999999999</v>
      </c>
      <c r="F10" t="n">
        <v>6.92</v>
      </c>
      <c r="G10" t="n">
        <v>34.58</v>
      </c>
      <c r="H10" t="n">
        <v>0.71</v>
      </c>
      <c r="I10" t="n">
        <v>12</v>
      </c>
      <c r="J10" t="n">
        <v>73.88</v>
      </c>
      <c r="K10" t="n">
        <v>32.27</v>
      </c>
      <c r="L10" t="n">
        <v>3</v>
      </c>
      <c r="M10" t="n">
        <v>10</v>
      </c>
      <c r="N10" t="n">
        <v>8.609999999999999</v>
      </c>
      <c r="O10" t="n">
        <v>9346.23</v>
      </c>
      <c r="P10" t="n">
        <v>44.03</v>
      </c>
      <c r="Q10" t="n">
        <v>204.14</v>
      </c>
      <c r="R10" t="n">
        <v>28.89</v>
      </c>
      <c r="S10" t="n">
        <v>17.37</v>
      </c>
      <c r="T10" t="n">
        <v>3629.2</v>
      </c>
      <c r="U10" t="n">
        <v>0.6</v>
      </c>
      <c r="V10" t="n">
        <v>0.74</v>
      </c>
      <c r="W10" t="n">
        <v>1.16</v>
      </c>
      <c r="X10" t="n">
        <v>0.22</v>
      </c>
      <c r="Y10" t="n">
        <v>1</v>
      </c>
      <c r="Z10" t="n">
        <v>10</v>
      </c>
      <c r="AA10" t="n">
        <v>33.1429979619456</v>
      </c>
      <c r="AB10" t="n">
        <v>45.34771197728693</v>
      </c>
      <c r="AC10" t="n">
        <v>41.01978999216607</v>
      </c>
      <c r="AD10" t="n">
        <v>33142.9979619456</v>
      </c>
      <c r="AE10" t="n">
        <v>45347.71197728693</v>
      </c>
      <c r="AF10" t="n">
        <v>3.06570490800444e-06</v>
      </c>
      <c r="AG10" t="n">
        <v>0.09322916666666665</v>
      </c>
      <c r="AH10" t="n">
        <v>41019.78999216606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11.2268</v>
      </c>
      <c r="E11" t="n">
        <v>8.91</v>
      </c>
      <c r="F11" t="n">
        <v>6.89</v>
      </c>
      <c r="G11" t="n">
        <v>37.59</v>
      </c>
      <c r="H11" t="n">
        <v>0.77</v>
      </c>
      <c r="I11" t="n">
        <v>11</v>
      </c>
      <c r="J11" t="n">
        <v>74.18000000000001</v>
      </c>
      <c r="K11" t="n">
        <v>32.27</v>
      </c>
      <c r="L11" t="n">
        <v>3.25</v>
      </c>
      <c r="M11" t="n">
        <v>9</v>
      </c>
      <c r="N11" t="n">
        <v>8.66</v>
      </c>
      <c r="O11" t="n">
        <v>9382.780000000001</v>
      </c>
      <c r="P11" t="n">
        <v>43.02</v>
      </c>
      <c r="Q11" t="n">
        <v>204.14</v>
      </c>
      <c r="R11" t="n">
        <v>28.15</v>
      </c>
      <c r="S11" t="n">
        <v>17.37</v>
      </c>
      <c r="T11" t="n">
        <v>3263.97</v>
      </c>
      <c r="U11" t="n">
        <v>0.62</v>
      </c>
      <c r="V11" t="n">
        <v>0.74</v>
      </c>
      <c r="W11" t="n">
        <v>1.15</v>
      </c>
      <c r="X11" t="n">
        <v>0.2</v>
      </c>
      <c r="Y11" t="n">
        <v>1</v>
      </c>
      <c r="Z11" t="n">
        <v>10</v>
      </c>
      <c r="AA11" t="n">
        <v>32.472006246976</v>
      </c>
      <c r="AB11" t="n">
        <v>44.42963151080472</v>
      </c>
      <c r="AC11" t="n">
        <v>40.18932983686814</v>
      </c>
      <c r="AD11" t="n">
        <v>32472.006246976</v>
      </c>
      <c r="AE11" t="n">
        <v>44429.63151080472</v>
      </c>
      <c r="AF11" t="n">
        <v>3.079281746144798e-06</v>
      </c>
      <c r="AG11" t="n">
        <v>0.09281250000000001</v>
      </c>
      <c r="AH11" t="n">
        <v>40189.32983686814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11.2757</v>
      </c>
      <c r="E12" t="n">
        <v>8.869999999999999</v>
      </c>
      <c r="F12" t="n">
        <v>6.87</v>
      </c>
      <c r="G12" t="n">
        <v>41.22</v>
      </c>
      <c r="H12" t="n">
        <v>0.82</v>
      </c>
      <c r="I12" t="n">
        <v>10</v>
      </c>
      <c r="J12" t="n">
        <v>74.48</v>
      </c>
      <c r="K12" t="n">
        <v>32.27</v>
      </c>
      <c r="L12" t="n">
        <v>3.5</v>
      </c>
      <c r="M12" t="n">
        <v>8</v>
      </c>
      <c r="N12" t="n">
        <v>8.710000000000001</v>
      </c>
      <c r="O12" t="n">
        <v>9419.35</v>
      </c>
      <c r="P12" t="n">
        <v>42.13</v>
      </c>
      <c r="Q12" t="n">
        <v>204.15</v>
      </c>
      <c r="R12" t="n">
        <v>27.37</v>
      </c>
      <c r="S12" t="n">
        <v>17.37</v>
      </c>
      <c r="T12" t="n">
        <v>2878.84</v>
      </c>
      <c r="U12" t="n">
        <v>0.63</v>
      </c>
      <c r="V12" t="n">
        <v>0.74</v>
      </c>
      <c r="W12" t="n">
        <v>1.15</v>
      </c>
      <c r="X12" t="n">
        <v>0.18</v>
      </c>
      <c r="Y12" t="n">
        <v>1</v>
      </c>
      <c r="Z12" t="n">
        <v>10</v>
      </c>
      <c r="AA12" t="n">
        <v>31.88050010170047</v>
      </c>
      <c r="AB12" t="n">
        <v>43.62030670743324</v>
      </c>
      <c r="AC12" t="n">
        <v>39.45724585683355</v>
      </c>
      <c r="AD12" t="n">
        <v>31880.50010170047</v>
      </c>
      <c r="AE12" t="n">
        <v>43620.30670743324</v>
      </c>
      <c r="AF12" t="n">
        <v>3.092694016550121e-06</v>
      </c>
      <c r="AG12" t="n">
        <v>0.09239583333333333</v>
      </c>
      <c r="AH12" t="n">
        <v>39457.24585683355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11.3218</v>
      </c>
      <c r="E13" t="n">
        <v>8.83</v>
      </c>
      <c r="F13" t="n">
        <v>6.85</v>
      </c>
      <c r="G13" t="n">
        <v>45.66</v>
      </c>
      <c r="H13" t="n">
        <v>0.88</v>
      </c>
      <c r="I13" t="n">
        <v>9</v>
      </c>
      <c r="J13" t="n">
        <v>74.77</v>
      </c>
      <c r="K13" t="n">
        <v>32.27</v>
      </c>
      <c r="L13" t="n">
        <v>3.75</v>
      </c>
      <c r="M13" t="n">
        <v>6</v>
      </c>
      <c r="N13" t="n">
        <v>8.75</v>
      </c>
      <c r="O13" t="n">
        <v>9455.940000000001</v>
      </c>
      <c r="P13" t="n">
        <v>41.31</v>
      </c>
      <c r="Q13" t="n">
        <v>204.14</v>
      </c>
      <c r="R13" t="n">
        <v>26.7</v>
      </c>
      <c r="S13" t="n">
        <v>17.37</v>
      </c>
      <c r="T13" t="n">
        <v>2546.64</v>
      </c>
      <c r="U13" t="n">
        <v>0.65</v>
      </c>
      <c r="V13" t="n">
        <v>0.75</v>
      </c>
      <c r="W13" t="n">
        <v>1.15</v>
      </c>
      <c r="X13" t="n">
        <v>0.16</v>
      </c>
      <c r="Y13" t="n">
        <v>1</v>
      </c>
      <c r="Z13" t="n">
        <v>10</v>
      </c>
      <c r="AA13" t="n">
        <v>31.3350182003995</v>
      </c>
      <c r="AB13" t="n">
        <v>42.87395430511382</v>
      </c>
      <c r="AC13" t="n">
        <v>38.78212428027709</v>
      </c>
      <c r="AD13" t="n">
        <v>31335.0182003995</v>
      </c>
      <c r="AE13" t="n">
        <v>42873.95430511382</v>
      </c>
      <c r="AF13" t="n">
        <v>3.105338304191949e-06</v>
      </c>
      <c r="AG13" t="n">
        <v>0.09197916666666667</v>
      </c>
      <c r="AH13" t="n">
        <v>38782.12428027709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11.3222</v>
      </c>
      <c r="E14" t="n">
        <v>8.83</v>
      </c>
      <c r="F14" t="n">
        <v>6.85</v>
      </c>
      <c r="G14" t="n">
        <v>45.66</v>
      </c>
      <c r="H14" t="n">
        <v>0.93</v>
      </c>
      <c r="I14" t="n">
        <v>9</v>
      </c>
      <c r="J14" t="n">
        <v>75.06999999999999</v>
      </c>
      <c r="K14" t="n">
        <v>32.27</v>
      </c>
      <c r="L14" t="n">
        <v>4</v>
      </c>
      <c r="M14" t="n">
        <v>6</v>
      </c>
      <c r="N14" t="n">
        <v>8.800000000000001</v>
      </c>
      <c r="O14" t="n">
        <v>9492.549999999999</v>
      </c>
      <c r="P14" t="n">
        <v>41.24</v>
      </c>
      <c r="Q14" t="n">
        <v>204.14</v>
      </c>
      <c r="R14" t="n">
        <v>26.72</v>
      </c>
      <c r="S14" t="n">
        <v>17.37</v>
      </c>
      <c r="T14" t="n">
        <v>2558.51</v>
      </c>
      <c r="U14" t="n">
        <v>0.65</v>
      </c>
      <c r="V14" t="n">
        <v>0.75</v>
      </c>
      <c r="W14" t="n">
        <v>1.15</v>
      </c>
      <c r="X14" t="n">
        <v>0.16</v>
      </c>
      <c r="Y14" t="n">
        <v>1</v>
      </c>
      <c r="Z14" t="n">
        <v>10</v>
      </c>
      <c r="AA14" t="n">
        <v>31.30033183933376</v>
      </c>
      <c r="AB14" t="n">
        <v>42.82649489564964</v>
      </c>
      <c r="AC14" t="n">
        <v>38.73919433024233</v>
      </c>
      <c r="AD14" t="n">
        <v>31300.33183933376</v>
      </c>
      <c r="AE14" t="n">
        <v>42826.49489564964</v>
      </c>
      <c r="AF14" t="n">
        <v>3.105448016015306e-06</v>
      </c>
      <c r="AG14" t="n">
        <v>0.09197916666666667</v>
      </c>
      <c r="AH14" t="n">
        <v>38739.19433024233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11.3076</v>
      </c>
      <c r="E15" t="n">
        <v>8.84</v>
      </c>
      <c r="F15" t="n">
        <v>6.86</v>
      </c>
      <c r="G15" t="n">
        <v>45.73</v>
      </c>
      <c r="H15" t="n">
        <v>0.99</v>
      </c>
      <c r="I15" t="n">
        <v>9</v>
      </c>
      <c r="J15" t="n">
        <v>75.37</v>
      </c>
      <c r="K15" t="n">
        <v>32.27</v>
      </c>
      <c r="L15" t="n">
        <v>4.25</v>
      </c>
      <c r="M15" t="n">
        <v>3</v>
      </c>
      <c r="N15" t="n">
        <v>8.85</v>
      </c>
      <c r="O15" t="n">
        <v>9529.18</v>
      </c>
      <c r="P15" t="n">
        <v>41.04</v>
      </c>
      <c r="Q15" t="n">
        <v>204.18</v>
      </c>
      <c r="R15" t="n">
        <v>26.99</v>
      </c>
      <c r="S15" t="n">
        <v>17.37</v>
      </c>
      <c r="T15" t="n">
        <v>2692.03</v>
      </c>
      <c r="U15" t="n">
        <v>0.64</v>
      </c>
      <c r="V15" t="n">
        <v>0.74</v>
      </c>
      <c r="W15" t="n">
        <v>1.15</v>
      </c>
      <c r="X15" t="n">
        <v>0.17</v>
      </c>
      <c r="Y15" t="n">
        <v>1</v>
      </c>
      <c r="Z15" t="n">
        <v>10</v>
      </c>
      <c r="AA15" t="n">
        <v>31.25640336688764</v>
      </c>
      <c r="AB15" t="n">
        <v>42.76639002166173</v>
      </c>
      <c r="AC15" t="n">
        <v>38.68482578106992</v>
      </c>
      <c r="AD15" t="n">
        <v>31256.40336688764</v>
      </c>
      <c r="AE15" t="n">
        <v>42766.39002166173</v>
      </c>
      <c r="AF15" t="n">
        <v>3.101443534462796e-06</v>
      </c>
      <c r="AG15" t="n">
        <v>0.09208333333333334</v>
      </c>
      <c r="AH15" t="n">
        <v>38684.82578106992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11.3583</v>
      </c>
      <c r="E16" t="n">
        <v>8.800000000000001</v>
      </c>
      <c r="F16" t="n">
        <v>6.84</v>
      </c>
      <c r="G16" t="n">
        <v>51.27</v>
      </c>
      <c r="H16" t="n">
        <v>1.04</v>
      </c>
      <c r="I16" t="n">
        <v>8</v>
      </c>
      <c r="J16" t="n">
        <v>75.66</v>
      </c>
      <c r="K16" t="n">
        <v>32.27</v>
      </c>
      <c r="L16" t="n">
        <v>4.5</v>
      </c>
      <c r="M16" t="n">
        <v>0</v>
      </c>
      <c r="N16" t="n">
        <v>8.890000000000001</v>
      </c>
      <c r="O16" t="n">
        <v>9565.83</v>
      </c>
      <c r="P16" t="n">
        <v>40.61</v>
      </c>
      <c r="Q16" t="n">
        <v>204.14</v>
      </c>
      <c r="R16" t="n">
        <v>26.15</v>
      </c>
      <c r="S16" t="n">
        <v>17.37</v>
      </c>
      <c r="T16" t="n">
        <v>2277.83</v>
      </c>
      <c r="U16" t="n">
        <v>0.66</v>
      </c>
      <c r="V16" t="n">
        <v>0.75</v>
      </c>
      <c r="W16" t="n">
        <v>1.16</v>
      </c>
      <c r="X16" t="n">
        <v>0.14</v>
      </c>
      <c r="Y16" t="n">
        <v>1</v>
      </c>
      <c r="Z16" t="n">
        <v>10</v>
      </c>
      <c r="AA16" t="n">
        <v>30.89015269820149</v>
      </c>
      <c r="AB16" t="n">
        <v>42.26526969892862</v>
      </c>
      <c r="AC16" t="n">
        <v>38.23153167861018</v>
      </c>
      <c r="AD16" t="n">
        <v>30890.15269820149</v>
      </c>
      <c r="AE16" t="n">
        <v>42265.26969892862</v>
      </c>
      <c r="AF16" t="n">
        <v>3.115349508073223e-06</v>
      </c>
      <c r="AG16" t="n">
        <v>0.09166666666666667</v>
      </c>
      <c r="AH16" t="n">
        <v>38231.53167861018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10.9934</v>
      </c>
      <c r="E2" t="n">
        <v>9.1</v>
      </c>
      <c r="F2" t="n">
        <v>7.14</v>
      </c>
      <c r="G2" t="n">
        <v>18.63</v>
      </c>
      <c r="H2" t="n">
        <v>0.43</v>
      </c>
      <c r="I2" t="n">
        <v>23</v>
      </c>
      <c r="J2" t="n">
        <v>39.78</v>
      </c>
      <c r="K2" t="n">
        <v>19.54</v>
      </c>
      <c r="L2" t="n">
        <v>1</v>
      </c>
      <c r="M2" t="n">
        <v>21</v>
      </c>
      <c r="N2" t="n">
        <v>4.24</v>
      </c>
      <c r="O2" t="n">
        <v>5140</v>
      </c>
      <c r="P2" t="n">
        <v>30.42</v>
      </c>
      <c r="Q2" t="n">
        <v>204.15</v>
      </c>
      <c r="R2" t="n">
        <v>35.95</v>
      </c>
      <c r="S2" t="n">
        <v>17.37</v>
      </c>
      <c r="T2" t="n">
        <v>7102.87</v>
      </c>
      <c r="U2" t="n">
        <v>0.48</v>
      </c>
      <c r="V2" t="n">
        <v>0.72</v>
      </c>
      <c r="W2" t="n">
        <v>1.17</v>
      </c>
      <c r="X2" t="n">
        <v>0.45</v>
      </c>
      <c r="Y2" t="n">
        <v>1</v>
      </c>
      <c r="Z2" t="n">
        <v>10</v>
      </c>
      <c r="AA2" t="n">
        <v>24.71537125674416</v>
      </c>
      <c r="AB2" t="n">
        <v>33.81666131863626</v>
      </c>
      <c r="AC2" t="n">
        <v>30.58924662441144</v>
      </c>
      <c r="AD2" t="n">
        <v>24715.37125674416</v>
      </c>
      <c r="AE2" t="n">
        <v>33816.66131863626</v>
      </c>
      <c r="AF2" t="n">
        <v>3.236299046403877e-06</v>
      </c>
      <c r="AG2" t="n">
        <v>0.09479166666666666</v>
      </c>
      <c r="AH2" t="n">
        <v>30589.24662441144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11.2202</v>
      </c>
      <c r="E3" t="n">
        <v>8.91</v>
      </c>
      <c r="F3" t="n">
        <v>7.01</v>
      </c>
      <c r="G3" t="n">
        <v>23.38</v>
      </c>
      <c r="H3" t="n">
        <v>0.53</v>
      </c>
      <c r="I3" t="n">
        <v>18</v>
      </c>
      <c r="J3" t="n">
        <v>40.06</v>
      </c>
      <c r="K3" t="n">
        <v>19.54</v>
      </c>
      <c r="L3" t="n">
        <v>1.25</v>
      </c>
      <c r="M3" t="n">
        <v>15</v>
      </c>
      <c r="N3" t="n">
        <v>4.26</v>
      </c>
      <c r="O3" t="n">
        <v>5174.29</v>
      </c>
      <c r="P3" t="n">
        <v>28.7</v>
      </c>
      <c r="Q3" t="n">
        <v>204.16</v>
      </c>
      <c r="R3" t="n">
        <v>31.86</v>
      </c>
      <c r="S3" t="n">
        <v>17.37</v>
      </c>
      <c r="T3" t="n">
        <v>5084.31</v>
      </c>
      <c r="U3" t="n">
        <v>0.55</v>
      </c>
      <c r="V3" t="n">
        <v>0.73</v>
      </c>
      <c r="W3" t="n">
        <v>1.16</v>
      </c>
      <c r="X3" t="n">
        <v>0.32</v>
      </c>
      <c r="Y3" t="n">
        <v>1</v>
      </c>
      <c r="Z3" t="n">
        <v>10</v>
      </c>
      <c r="AA3" t="n">
        <v>23.27519053158488</v>
      </c>
      <c r="AB3" t="n">
        <v>31.84614251419344</v>
      </c>
      <c r="AC3" t="n">
        <v>28.80679136901827</v>
      </c>
      <c r="AD3" t="n">
        <v>23275.19053158487</v>
      </c>
      <c r="AE3" t="n">
        <v>31846.14251419344</v>
      </c>
      <c r="AF3" t="n">
        <v>3.303065708557934e-06</v>
      </c>
      <c r="AG3" t="n">
        <v>0.09281250000000001</v>
      </c>
      <c r="AH3" t="n">
        <v>28806.79136901828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11.25</v>
      </c>
      <c r="E4" t="n">
        <v>8.890000000000001</v>
      </c>
      <c r="F4" t="n">
        <v>7.01</v>
      </c>
      <c r="G4" t="n">
        <v>26.3</v>
      </c>
      <c r="H4" t="n">
        <v>0.64</v>
      </c>
      <c r="I4" t="n">
        <v>16</v>
      </c>
      <c r="J4" t="n">
        <v>40.34</v>
      </c>
      <c r="K4" t="n">
        <v>19.54</v>
      </c>
      <c r="L4" t="n">
        <v>1.5</v>
      </c>
      <c r="M4" t="n">
        <v>6</v>
      </c>
      <c r="N4" t="n">
        <v>4.29</v>
      </c>
      <c r="O4" t="n">
        <v>5208.6</v>
      </c>
      <c r="P4" t="n">
        <v>27.89</v>
      </c>
      <c r="Q4" t="n">
        <v>204.22</v>
      </c>
      <c r="R4" t="n">
        <v>31.48</v>
      </c>
      <c r="S4" t="n">
        <v>17.37</v>
      </c>
      <c r="T4" t="n">
        <v>4902.08</v>
      </c>
      <c r="U4" t="n">
        <v>0.55</v>
      </c>
      <c r="V4" t="n">
        <v>0.73</v>
      </c>
      <c r="W4" t="n">
        <v>1.17</v>
      </c>
      <c r="X4" t="n">
        <v>0.32</v>
      </c>
      <c r="Y4" t="n">
        <v>1</v>
      </c>
      <c r="Z4" t="n">
        <v>10</v>
      </c>
      <c r="AA4" t="n">
        <v>22.82612807315417</v>
      </c>
      <c r="AB4" t="n">
        <v>31.23171544733406</v>
      </c>
      <c r="AC4" t="n">
        <v>28.25100435906431</v>
      </c>
      <c r="AD4" t="n">
        <v>22826.12807315417</v>
      </c>
      <c r="AE4" t="n">
        <v>31231.71544733406</v>
      </c>
      <c r="AF4" t="n">
        <v>3.31183840049881e-06</v>
      </c>
      <c r="AG4" t="n">
        <v>0.09260416666666667</v>
      </c>
      <c r="AH4" t="n">
        <v>28251.00435906431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11.286</v>
      </c>
      <c r="E5" t="n">
        <v>8.859999999999999</v>
      </c>
      <c r="F5" t="n">
        <v>7</v>
      </c>
      <c r="G5" t="n">
        <v>27.98</v>
      </c>
      <c r="H5" t="n">
        <v>0.74</v>
      </c>
      <c r="I5" t="n">
        <v>15</v>
      </c>
      <c r="J5" t="n">
        <v>40.61</v>
      </c>
      <c r="K5" t="n">
        <v>19.54</v>
      </c>
      <c r="L5" t="n">
        <v>1.75</v>
      </c>
      <c r="M5" t="n">
        <v>1</v>
      </c>
      <c r="N5" t="n">
        <v>4.32</v>
      </c>
      <c r="O5" t="n">
        <v>5242.92</v>
      </c>
      <c r="P5" t="n">
        <v>27.78</v>
      </c>
      <c r="Q5" t="n">
        <v>204.18</v>
      </c>
      <c r="R5" t="n">
        <v>30.8</v>
      </c>
      <c r="S5" t="n">
        <v>17.37</v>
      </c>
      <c r="T5" t="n">
        <v>4568.11</v>
      </c>
      <c r="U5" t="n">
        <v>0.5600000000000001</v>
      </c>
      <c r="V5" t="n">
        <v>0.73</v>
      </c>
      <c r="W5" t="n">
        <v>1.18</v>
      </c>
      <c r="X5" t="n">
        <v>0.3</v>
      </c>
      <c r="Y5" t="n">
        <v>1</v>
      </c>
      <c r="Z5" t="n">
        <v>10</v>
      </c>
      <c r="AA5" t="n">
        <v>22.6947981260989</v>
      </c>
      <c r="AB5" t="n">
        <v>31.05202401990556</v>
      </c>
      <c r="AC5" t="n">
        <v>28.08846242927056</v>
      </c>
      <c r="AD5" t="n">
        <v>22694.7981260989</v>
      </c>
      <c r="AE5" t="n">
        <v>31052.02401990556</v>
      </c>
      <c r="AF5" t="n">
        <v>3.322436283380406e-06</v>
      </c>
      <c r="AG5" t="n">
        <v>0.09229166666666666</v>
      </c>
      <c r="AH5" t="n">
        <v>28088.46242927056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11.2835</v>
      </c>
      <c r="E6" t="n">
        <v>8.859999999999999</v>
      </c>
      <c r="F6" t="n">
        <v>7</v>
      </c>
      <c r="G6" t="n">
        <v>27.99</v>
      </c>
      <c r="H6" t="n">
        <v>0.84</v>
      </c>
      <c r="I6" t="n">
        <v>15</v>
      </c>
      <c r="J6" t="n">
        <v>40.89</v>
      </c>
      <c r="K6" t="n">
        <v>19.54</v>
      </c>
      <c r="L6" t="n">
        <v>2</v>
      </c>
      <c r="M6" t="n">
        <v>0</v>
      </c>
      <c r="N6" t="n">
        <v>4.35</v>
      </c>
      <c r="O6" t="n">
        <v>5277.26</v>
      </c>
      <c r="P6" t="n">
        <v>27.93</v>
      </c>
      <c r="Q6" t="n">
        <v>204.18</v>
      </c>
      <c r="R6" t="n">
        <v>30.85</v>
      </c>
      <c r="S6" t="n">
        <v>17.37</v>
      </c>
      <c r="T6" t="n">
        <v>4592.31</v>
      </c>
      <c r="U6" t="n">
        <v>0.5600000000000001</v>
      </c>
      <c r="V6" t="n">
        <v>0.73</v>
      </c>
      <c r="W6" t="n">
        <v>1.18</v>
      </c>
      <c r="X6" t="n">
        <v>0.31</v>
      </c>
      <c r="Y6" t="n">
        <v>1</v>
      </c>
      <c r="Z6" t="n">
        <v>10</v>
      </c>
      <c r="AA6" t="n">
        <v>22.77176137552912</v>
      </c>
      <c r="AB6" t="n">
        <v>31.15732853315441</v>
      </c>
      <c r="AC6" t="n">
        <v>28.18371682757106</v>
      </c>
      <c r="AD6" t="n">
        <v>22771.76137552912</v>
      </c>
      <c r="AE6" t="n">
        <v>31157.32853315441</v>
      </c>
      <c r="AF6" t="n">
        <v>3.321700319291407e-06</v>
      </c>
      <c r="AG6" t="n">
        <v>0.09229166666666666</v>
      </c>
      <c r="AH6" t="n">
        <v>28183.71682757106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8.182700000000001</v>
      </c>
      <c r="E2" t="n">
        <v>12.22</v>
      </c>
      <c r="F2" t="n">
        <v>8.06</v>
      </c>
      <c r="G2" t="n">
        <v>7.22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91.54000000000001</v>
      </c>
      <c r="Q2" t="n">
        <v>204.21</v>
      </c>
      <c r="R2" t="n">
        <v>63.88</v>
      </c>
      <c r="S2" t="n">
        <v>17.37</v>
      </c>
      <c r="T2" t="n">
        <v>20847.42</v>
      </c>
      <c r="U2" t="n">
        <v>0.27</v>
      </c>
      <c r="V2" t="n">
        <v>0.63</v>
      </c>
      <c r="W2" t="n">
        <v>1.26</v>
      </c>
      <c r="X2" t="n">
        <v>1.36</v>
      </c>
      <c r="Y2" t="n">
        <v>1</v>
      </c>
      <c r="Z2" t="n">
        <v>10</v>
      </c>
      <c r="AA2" t="n">
        <v>84.90413547234252</v>
      </c>
      <c r="AB2" t="n">
        <v>116.1695838593104</v>
      </c>
      <c r="AC2" t="n">
        <v>105.0825218208428</v>
      </c>
      <c r="AD2" t="n">
        <v>84904.13547234252</v>
      </c>
      <c r="AE2" t="n">
        <v>116169.5838593104</v>
      </c>
      <c r="AF2" t="n">
        <v>2.014511807367433e-06</v>
      </c>
      <c r="AG2" t="n">
        <v>0.1272916666666667</v>
      </c>
      <c r="AH2" t="n">
        <v>105082.5218208428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8.7674</v>
      </c>
      <c r="E3" t="n">
        <v>11.41</v>
      </c>
      <c r="F3" t="n">
        <v>7.7</v>
      </c>
      <c r="G3" t="n">
        <v>9.06</v>
      </c>
      <c r="H3" t="n">
        <v>0.16</v>
      </c>
      <c r="I3" t="n">
        <v>51</v>
      </c>
      <c r="J3" t="n">
        <v>142.15</v>
      </c>
      <c r="K3" t="n">
        <v>47.83</v>
      </c>
      <c r="L3" t="n">
        <v>1.25</v>
      </c>
      <c r="M3" t="n">
        <v>49</v>
      </c>
      <c r="N3" t="n">
        <v>23.07</v>
      </c>
      <c r="O3" t="n">
        <v>17765.46</v>
      </c>
      <c r="P3" t="n">
        <v>87.23999999999999</v>
      </c>
      <c r="Q3" t="n">
        <v>204.21</v>
      </c>
      <c r="R3" t="n">
        <v>53.56</v>
      </c>
      <c r="S3" t="n">
        <v>17.37</v>
      </c>
      <c r="T3" t="n">
        <v>15769.29</v>
      </c>
      <c r="U3" t="n">
        <v>0.32</v>
      </c>
      <c r="V3" t="n">
        <v>0.66</v>
      </c>
      <c r="W3" t="n">
        <v>1.21</v>
      </c>
      <c r="X3" t="n">
        <v>1.01</v>
      </c>
      <c r="Y3" t="n">
        <v>1</v>
      </c>
      <c r="Z3" t="n">
        <v>10</v>
      </c>
      <c r="AA3" t="n">
        <v>75.76337555551287</v>
      </c>
      <c r="AB3" t="n">
        <v>103.6627928792435</v>
      </c>
      <c r="AC3" t="n">
        <v>93.76936141851824</v>
      </c>
      <c r="AD3" t="n">
        <v>75763.37555551286</v>
      </c>
      <c r="AE3" t="n">
        <v>103662.7928792435</v>
      </c>
      <c r="AF3" t="n">
        <v>2.158460021742607e-06</v>
      </c>
      <c r="AG3" t="n">
        <v>0.1188541666666667</v>
      </c>
      <c r="AH3" t="n">
        <v>93769.36141851824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9.1137</v>
      </c>
      <c r="E4" t="n">
        <v>10.97</v>
      </c>
      <c r="F4" t="n">
        <v>7.53</v>
      </c>
      <c r="G4" t="n">
        <v>10.76</v>
      </c>
      <c r="H4" t="n">
        <v>0.19</v>
      </c>
      <c r="I4" t="n">
        <v>42</v>
      </c>
      <c r="J4" t="n">
        <v>142.49</v>
      </c>
      <c r="K4" t="n">
        <v>47.83</v>
      </c>
      <c r="L4" t="n">
        <v>1.5</v>
      </c>
      <c r="M4" t="n">
        <v>40</v>
      </c>
      <c r="N4" t="n">
        <v>23.16</v>
      </c>
      <c r="O4" t="n">
        <v>17807.56</v>
      </c>
      <c r="P4" t="n">
        <v>85.05</v>
      </c>
      <c r="Q4" t="n">
        <v>204.15</v>
      </c>
      <c r="R4" t="n">
        <v>47.83</v>
      </c>
      <c r="S4" t="n">
        <v>17.37</v>
      </c>
      <c r="T4" t="n">
        <v>12948.82</v>
      </c>
      <c r="U4" t="n">
        <v>0.36</v>
      </c>
      <c r="V4" t="n">
        <v>0.68</v>
      </c>
      <c r="W4" t="n">
        <v>1.21</v>
      </c>
      <c r="X4" t="n">
        <v>0.84</v>
      </c>
      <c r="Y4" t="n">
        <v>1</v>
      </c>
      <c r="Z4" t="n">
        <v>10</v>
      </c>
      <c r="AA4" t="n">
        <v>71.22145051307476</v>
      </c>
      <c r="AB4" t="n">
        <v>97.44833066059178</v>
      </c>
      <c r="AC4" t="n">
        <v>88.14799875196012</v>
      </c>
      <c r="AD4" t="n">
        <v>71221.45051307476</v>
      </c>
      <c r="AE4" t="n">
        <v>97448.33066059178</v>
      </c>
      <c r="AF4" t="n">
        <v>2.243716164445057e-06</v>
      </c>
      <c r="AG4" t="n">
        <v>0.1142708333333333</v>
      </c>
      <c r="AH4" t="n">
        <v>88147.99875196011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9.416399999999999</v>
      </c>
      <c r="E5" t="n">
        <v>10.62</v>
      </c>
      <c r="F5" t="n">
        <v>7.38</v>
      </c>
      <c r="G5" t="n">
        <v>12.65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83.09</v>
      </c>
      <c r="Q5" t="n">
        <v>204.14</v>
      </c>
      <c r="R5" t="n">
        <v>43.19</v>
      </c>
      <c r="S5" t="n">
        <v>17.37</v>
      </c>
      <c r="T5" t="n">
        <v>10663.23</v>
      </c>
      <c r="U5" t="n">
        <v>0.4</v>
      </c>
      <c r="V5" t="n">
        <v>0.6899999999999999</v>
      </c>
      <c r="W5" t="n">
        <v>1.19</v>
      </c>
      <c r="X5" t="n">
        <v>0.6899999999999999</v>
      </c>
      <c r="Y5" t="n">
        <v>1</v>
      </c>
      <c r="Z5" t="n">
        <v>10</v>
      </c>
      <c r="AA5" t="n">
        <v>67.49546960995058</v>
      </c>
      <c r="AB5" t="n">
        <v>92.35027921026368</v>
      </c>
      <c r="AC5" t="n">
        <v>83.53649817688954</v>
      </c>
      <c r="AD5" t="n">
        <v>67495.46960995058</v>
      </c>
      <c r="AE5" t="n">
        <v>92350.27921026367</v>
      </c>
      <c r="AF5" t="n">
        <v>2.318238354442261e-06</v>
      </c>
      <c r="AG5" t="n">
        <v>0.110625</v>
      </c>
      <c r="AH5" t="n">
        <v>83536.49817688954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9.600300000000001</v>
      </c>
      <c r="E6" t="n">
        <v>10.42</v>
      </c>
      <c r="F6" t="n">
        <v>7.29</v>
      </c>
      <c r="G6" t="n">
        <v>14.11</v>
      </c>
      <c r="H6" t="n">
        <v>0.25</v>
      </c>
      <c r="I6" t="n">
        <v>31</v>
      </c>
      <c r="J6" t="n">
        <v>143.17</v>
      </c>
      <c r="K6" t="n">
        <v>47.83</v>
      </c>
      <c r="L6" t="n">
        <v>2</v>
      </c>
      <c r="M6" t="n">
        <v>29</v>
      </c>
      <c r="N6" t="n">
        <v>23.34</v>
      </c>
      <c r="O6" t="n">
        <v>17891.86</v>
      </c>
      <c r="P6" t="n">
        <v>81.89</v>
      </c>
      <c r="Q6" t="n">
        <v>204.15</v>
      </c>
      <c r="R6" t="n">
        <v>40.42</v>
      </c>
      <c r="S6" t="n">
        <v>17.37</v>
      </c>
      <c r="T6" t="n">
        <v>9298.77</v>
      </c>
      <c r="U6" t="n">
        <v>0.43</v>
      </c>
      <c r="V6" t="n">
        <v>0.7</v>
      </c>
      <c r="W6" t="n">
        <v>1.19</v>
      </c>
      <c r="X6" t="n">
        <v>0.6</v>
      </c>
      <c r="Y6" t="n">
        <v>1</v>
      </c>
      <c r="Z6" t="n">
        <v>10</v>
      </c>
      <c r="AA6" t="n">
        <v>65.34400266498666</v>
      </c>
      <c r="AB6" t="n">
        <v>89.40654722014271</v>
      </c>
      <c r="AC6" t="n">
        <v>80.87371183635101</v>
      </c>
      <c r="AD6" t="n">
        <v>65344.00266498666</v>
      </c>
      <c r="AE6" t="n">
        <v>89406.54722014272</v>
      </c>
      <c r="AF6" t="n">
        <v>2.363512985233427e-06</v>
      </c>
      <c r="AG6" t="n">
        <v>0.1085416666666667</v>
      </c>
      <c r="AH6" t="n">
        <v>80873.71183635101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9.787100000000001</v>
      </c>
      <c r="E7" t="n">
        <v>10.22</v>
      </c>
      <c r="F7" t="n">
        <v>7.21</v>
      </c>
      <c r="G7" t="n">
        <v>16.02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80.66</v>
      </c>
      <c r="Q7" t="n">
        <v>204.16</v>
      </c>
      <c r="R7" t="n">
        <v>37.94</v>
      </c>
      <c r="S7" t="n">
        <v>17.37</v>
      </c>
      <c r="T7" t="n">
        <v>8078.56</v>
      </c>
      <c r="U7" t="n">
        <v>0.46</v>
      </c>
      <c r="V7" t="n">
        <v>0.71</v>
      </c>
      <c r="W7" t="n">
        <v>1.18</v>
      </c>
      <c r="X7" t="n">
        <v>0.52</v>
      </c>
      <c r="Y7" t="n">
        <v>1</v>
      </c>
      <c r="Z7" t="n">
        <v>10</v>
      </c>
      <c r="AA7" t="n">
        <v>63.26119016751904</v>
      </c>
      <c r="AB7" t="n">
        <v>86.55675127390666</v>
      </c>
      <c r="AC7" t="n">
        <v>78.29589641550906</v>
      </c>
      <c r="AD7" t="n">
        <v>63261.19016751904</v>
      </c>
      <c r="AE7" t="n">
        <v>86556.75127390666</v>
      </c>
      <c r="AF7" t="n">
        <v>2.409501571594437e-06</v>
      </c>
      <c r="AG7" t="n">
        <v>0.1064583333333333</v>
      </c>
      <c r="AH7" t="n">
        <v>78295.89641550907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9.9231</v>
      </c>
      <c r="E8" t="n">
        <v>10.08</v>
      </c>
      <c r="F8" t="n">
        <v>7.16</v>
      </c>
      <c r="G8" t="n">
        <v>17.89</v>
      </c>
      <c r="H8" t="n">
        <v>0.31</v>
      </c>
      <c r="I8" t="n">
        <v>24</v>
      </c>
      <c r="J8" t="n">
        <v>143.86</v>
      </c>
      <c r="K8" t="n">
        <v>47.83</v>
      </c>
      <c r="L8" t="n">
        <v>2.5</v>
      </c>
      <c r="M8" t="n">
        <v>22</v>
      </c>
      <c r="N8" t="n">
        <v>23.53</v>
      </c>
      <c r="O8" t="n">
        <v>17976.29</v>
      </c>
      <c r="P8" t="n">
        <v>79.84</v>
      </c>
      <c r="Q8" t="n">
        <v>204.16</v>
      </c>
      <c r="R8" t="n">
        <v>36.19</v>
      </c>
      <c r="S8" t="n">
        <v>17.37</v>
      </c>
      <c r="T8" t="n">
        <v>7218.05</v>
      </c>
      <c r="U8" t="n">
        <v>0.48</v>
      </c>
      <c r="V8" t="n">
        <v>0.71</v>
      </c>
      <c r="W8" t="n">
        <v>1.18</v>
      </c>
      <c r="X8" t="n">
        <v>0.46</v>
      </c>
      <c r="Y8" t="n">
        <v>1</v>
      </c>
      <c r="Z8" t="n">
        <v>10</v>
      </c>
      <c r="AA8" t="n">
        <v>61.85414085897084</v>
      </c>
      <c r="AB8" t="n">
        <v>84.63156433531749</v>
      </c>
      <c r="AC8" t="n">
        <v>76.55444661632141</v>
      </c>
      <c r="AD8" t="n">
        <v>61854.14085897084</v>
      </c>
      <c r="AE8" t="n">
        <v>84631.5643353175</v>
      </c>
      <c r="AF8" t="n">
        <v>2.44298362590438e-06</v>
      </c>
      <c r="AG8" t="n">
        <v>0.105</v>
      </c>
      <c r="AH8" t="n">
        <v>76554.44661632141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10.0195</v>
      </c>
      <c r="E9" t="n">
        <v>9.98</v>
      </c>
      <c r="F9" t="n">
        <v>7.12</v>
      </c>
      <c r="G9" t="n">
        <v>19.41</v>
      </c>
      <c r="H9" t="n">
        <v>0.34</v>
      </c>
      <c r="I9" t="n">
        <v>22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79.22</v>
      </c>
      <c r="Q9" t="n">
        <v>204.15</v>
      </c>
      <c r="R9" t="n">
        <v>35.1</v>
      </c>
      <c r="S9" t="n">
        <v>17.37</v>
      </c>
      <c r="T9" t="n">
        <v>6682.37</v>
      </c>
      <c r="U9" t="n">
        <v>0.49</v>
      </c>
      <c r="V9" t="n">
        <v>0.72</v>
      </c>
      <c r="W9" t="n">
        <v>1.17</v>
      </c>
      <c r="X9" t="n">
        <v>0.42</v>
      </c>
      <c r="Y9" t="n">
        <v>1</v>
      </c>
      <c r="Z9" t="n">
        <v>10</v>
      </c>
      <c r="AA9" t="n">
        <v>60.84860224217372</v>
      </c>
      <c r="AB9" t="n">
        <v>83.25574203858342</v>
      </c>
      <c r="AC9" t="n">
        <v>75.3099308686085</v>
      </c>
      <c r="AD9" t="n">
        <v>60848.60224217372</v>
      </c>
      <c r="AE9" t="n">
        <v>83255.74203858343</v>
      </c>
      <c r="AF9" t="n">
        <v>2.466716493812311e-06</v>
      </c>
      <c r="AG9" t="n">
        <v>0.1039583333333333</v>
      </c>
      <c r="AH9" t="n">
        <v>75309.9308686085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10.13</v>
      </c>
      <c r="E10" t="n">
        <v>9.869999999999999</v>
      </c>
      <c r="F10" t="n">
        <v>7.07</v>
      </c>
      <c r="G10" t="n">
        <v>21.2</v>
      </c>
      <c r="H10" t="n">
        <v>0.37</v>
      </c>
      <c r="I10" t="n">
        <v>20</v>
      </c>
      <c r="J10" t="n">
        <v>144.54</v>
      </c>
      <c r="K10" t="n">
        <v>47.83</v>
      </c>
      <c r="L10" t="n">
        <v>3</v>
      </c>
      <c r="M10" t="n">
        <v>18</v>
      </c>
      <c r="N10" t="n">
        <v>23.71</v>
      </c>
      <c r="O10" t="n">
        <v>18060.85</v>
      </c>
      <c r="P10" t="n">
        <v>78.42</v>
      </c>
      <c r="Q10" t="n">
        <v>204.15</v>
      </c>
      <c r="R10" t="n">
        <v>33.69</v>
      </c>
      <c r="S10" t="n">
        <v>17.37</v>
      </c>
      <c r="T10" t="n">
        <v>5985.28</v>
      </c>
      <c r="U10" t="n">
        <v>0.52</v>
      </c>
      <c r="V10" t="n">
        <v>0.72</v>
      </c>
      <c r="W10" t="n">
        <v>1.16</v>
      </c>
      <c r="X10" t="n">
        <v>0.37</v>
      </c>
      <c r="Y10" t="n">
        <v>1</v>
      </c>
      <c r="Z10" t="n">
        <v>10</v>
      </c>
      <c r="AA10" t="n">
        <v>59.66245268230865</v>
      </c>
      <c r="AB10" t="n">
        <v>81.63279988155149</v>
      </c>
      <c r="AC10" t="n">
        <v>73.84188003322953</v>
      </c>
      <c r="AD10" t="n">
        <v>59662.45268230866</v>
      </c>
      <c r="AE10" t="n">
        <v>81632.79988155149</v>
      </c>
      <c r="AF10" t="n">
        <v>2.493920662939139e-06</v>
      </c>
      <c r="AG10" t="n">
        <v>0.1028125</v>
      </c>
      <c r="AH10" t="n">
        <v>73841.88003322954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10.1793</v>
      </c>
      <c r="E11" t="n">
        <v>9.82</v>
      </c>
      <c r="F11" t="n">
        <v>7.05</v>
      </c>
      <c r="G11" t="n">
        <v>22.25</v>
      </c>
      <c r="H11" t="n">
        <v>0.4</v>
      </c>
      <c r="I11" t="n">
        <v>19</v>
      </c>
      <c r="J11" t="n">
        <v>144.89</v>
      </c>
      <c r="K11" t="n">
        <v>47.83</v>
      </c>
      <c r="L11" t="n">
        <v>3.25</v>
      </c>
      <c r="M11" t="n">
        <v>17</v>
      </c>
      <c r="N11" t="n">
        <v>23.81</v>
      </c>
      <c r="O11" t="n">
        <v>18103.18</v>
      </c>
      <c r="P11" t="n">
        <v>77.94</v>
      </c>
      <c r="Q11" t="n">
        <v>204.15</v>
      </c>
      <c r="R11" t="n">
        <v>32.98</v>
      </c>
      <c r="S11" t="n">
        <v>17.37</v>
      </c>
      <c r="T11" t="n">
        <v>5635.04</v>
      </c>
      <c r="U11" t="n">
        <v>0.53</v>
      </c>
      <c r="V11" t="n">
        <v>0.72</v>
      </c>
      <c r="W11" t="n">
        <v>1.16</v>
      </c>
      <c r="X11" t="n">
        <v>0.35</v>
      </c>
      <c r="Y11" t="n">
        <v>1</v>
      </c>
      <c r="Z11" t="n">
        <v>10</v>
      </c>
      <c r="AA11" t="n">
        <v>59.08077848546038</v>
      </c>
      <c r="AB11" t="n">
        <v>80.83692758376962</v>
      </c>
      <c r="AC11" t="n">
        <v>73.12196467053394</v>
      </c>
      <c r="AD11" t="n">
        <v>59080.77848546038</v>
      </c>
      <c r="AE11" t="n">
        <v>80836.92758376962</v>
      </c>
      <c r="AF11" t="n">
        <v>2.506057907626493e-06</v>
      </c>
      <c r="AG11" t="n">
        <v>0.1022916666666667</v>
      </c>
      <c r="AH11" t="n">
        <v>73121.96467053394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10.2743</v>
      </c>
      <c r="E12" t="n">
        <v>9.73</v>
      </c>
      <c r="F12" t="n">
        <v>7.01</v>
      </c>
      <c r="G12" t="n">
        <v>24.75</v>
      </c>
      <c r="H12" t="n">
        <v>0.43</v>
      </c>
      <c r="I12" t="n">
        <v>17</v>
      </c>
      <c r="J12" t="n">
        <v>145.23</v>
      </c>
      <c r="K12" t="n">
        <v>47.83</v>
      </c>
      <c r="L12" t="n">
        <v>3.5</v>
      </c>
      <c r="M12" t="n">
        <v>15</v>
      </c>
      <c r="N12" t="n">
        <v>23.9</v>
      </c>
      <c r="O12" t="n">
        <v>18145.54</v>
      </c>
      <c r="P12" t="n">
        <v>77.22</v>
      </c>
      <c r="Q12" t="n">
        <v>204.14</v>
      </c>
      <c r="R12" t="n">
        <v>31.9</v>
      </c>
      <c r="S12" t="n">
        <v>17.37</v>
      </c>
      <c r="T12" t="n">
        <v>5105.07</v>
      </c>
      <c r="U12" t="n">
        <v>0.54</v>
      </c>
      <c r="V12" t="n">
        <v>0.73</v>
      </c>
      <c r="W12" t="n">
        <v>1.16</v>
      </c>
      <c r="X12" t="n">
        <v>0.32</v>
      </c>
      <c r="Y12" t="n">
        <v>1</v>
      </c>
      <c r="Z12" t="n">
        <v>10</v>
      </c>
      <c r="AA12" t="n">
        <v>58.08116950765231</v>
      </c>
      <c r="AB12" t="n">
        <v>79.46921848069761</v>
      </c>
      <c r="AC12" t="n">
        <v>71.88478780466687</v>
      </c>
      <c r="AD12" t="n">
        <v>58081.16950765231</v>
      </c>
      <c r="AE12" t="n">
        <v>79469.2184806976</v>
      </c>
      <c r="AF12" t="n">
        <v>2.529446107328292e-06</v>
      </c>
      <c r="AG12" t="n">
        <v>0.1013541666666667</v>
      </c>
      <c r="AH12" t="n">
        <v>71884.78780466688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10.33</v>
      </c>
      <c r="E13" t="n">
        <v>9.68</v>
      </c>
      <c r="F13" t="n">
        <v>6.99</v>
      </c>
      <c r="G13" t="n">
        <v>26.21</v>
      </c>
      <c r="H13" t="n">
        <v>0.46</v>
      </c>
      <c r="I13" t="n">
        <v>16</v>
      </c>
      <c r="J13" t="n">
        <v>145.57</v>
      </c>
      <c r="K13" t="n">
        <v>47.83</v>
      </c>
      <c r="L13" t="n">
        <v>3.75</v>
      </c>
      <c r="M13" t="n">
        <v>14</v>
      </c>
      <c r="N13" t="n">
        <v>23.99</v>
      </c>
      <c r="O13" t="n">
        <v>18187.93</v>
      </c>
      <c r="P13" t="n">
        <v>76.76000000000001</v>
      </c>
      <c r="Q13" t="n">
        <v>204.16</v>
      </c>
      <c r="R13" t="n">
        <v>31.24</v>
      </c>
      <c r="S13" t="n">
        <v>17.37</v>
      </c>
      <c r="T13" t="n">
        <v>4782.13</v>
      </c>
      <c r="U13" t="n">
        <v>0.5600000000000001</v>
      </c>
      <c r="V13" t="n">
        <v>0.73</v>
      </c>
      <c r="W13" t="n">
        <v>1.16</v>
      </c>
      <c r="X13" t="n">
        <v>0.3</v>
      </c>
      <c r="Y13" t="n">
        <v>1</v>
      </c>
      <c r="Z13" t="n">
        <v>10</v>
      </c>
      <c r="AA13" t="n">
        <v>57.49122704382388</v>
      </c>
      <c r="AB13" t="n">
        <v>78.66203317526332</v>
      </c>
      <c r="AC13" t="n">
        <v>71.15463913189129</v>
      </c>
      <c r="AD13" t="n">
        <v>57491.22704382388</v>
      </c>
      <c r="AE13" t="n">
        <v>78662.03317526332</v>
      </c>
      <c r="AF13" t="n">
        <v>2.54315897810082e-06</v>
      </c>
      <c r="AG13" t="n">
        <v>0.1008333333333333</v>
      </c>
      <c r="AH13" t="n">
        <v>71154.63913189129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10.3932</v>
      </c>
      <c r="E14" t="n">
        <v>9.619999999999999</v>
      </c>
      <c r="F14" t="n">
        <v>6.96</v>
      </c>
      <c r="G14" t="n">
        <v>27.84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13</v>
      </c>
      <c r="N14" t="n">
        <v>24.09</v>
      </c>
      <c r="O14" t="n">
        <v>18230.35</v>
      </c>
      <c r="P14" t="n">
        <v>76.36</v>
      </c>
      <c r="Q14" t="n">
        <v>204.19</v>
      </c>
      <c r="R14" t="n">
        <v>30.26</v>
      </c>
      <c r="S14" t="n">
        <v>17.37</v>
      </c>
      <c r="T14" t="n">
        <v>4296.53</v>
      </c>
      <c r="U14" t="n">
        <v>0.57</v>
      </c>
      <c r="V14" t="n">
        <v>0.73</v>
      </c>
      <c r="W14" t="n">
        <v>1.16</v>
      </c>
      <c r="X14" t="n">
        <v>0.27</v>
      </c>
      <c r="Y14" t="n">
        <v>1</v>
      </c>
      <c r="Z14" t="n">
        <v>10</v>
      </c>
      <c r="AA14" t="n">
        <v>56.87751333271219</v>
      </c>
      <c r="AB14" t="n">
        <v>77.82232300058263</v>
      </c>
      <c r="AC14" t="n">
        <v>70.39506971774124</v>
      </c>
      <c r="AD14" t="n">
        <v>56877.51333271219</v>
      </c>
      <c r="AE14" t="n">
        <v>77822.32300058263</v>
      </c>
      <c r="AF14" t="n">
        <v>2.558718285691911e-06</v>
      </c>
      <c r="AG14" t="n">
        <v>0.1002083333333333</v>
      </c>
      <c r="AH14" t="n">
        <v>70395.06971774124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10.4357</v>
      </c>
      <c r="E15" t="n">
        <v>9.58</v>
      </c>
      <c r="F15" t="n">
        <v>6.95</v>
      </c>
      <c r="G15" t="n">
        <v>29.78</v>
      </c>
      <c r="H15" t="n">
        <v>0.51</v>
      </c>
      <c r="I15" t="n">
        <v>14</v>
      </c>
      <c r="J15" t="n">
        <v>146.26</v>
      </c>
      <c r="K15" t="n">
        <v>47.83</v>
      </c>
      <c r="L15" t="n">
        <v>4.25</v>
      </c>
      <c r="M15" t="n">
        <v>12</v>
      </c>
      <c r="N15" t="n">
        <v>24.18</v>
      </c>
      <c r="O15" t="n">
        <v>18272.81</v>
      </c>
      <c r="P15" t="n">
        <v>75.87</v>
      </c>
      <c r="Q15" t="n">
        <v>204.14</v>
      </c>
      <c r="R15" t="n">
        <v>29.93</v>
      </c>
      <c r="S15" t="n">
        <v>17.37</v>
      </c>
      <c r="T15" t="n">
        <v>4135.63</v>
      </c>
      <c r="U15" t="n">
        <v>0.58</v>
      </c>
      <c r="V15" t="n">
        <v>0.73</v>
      </c>
      <c r="W15" t="n">
        <v>1.16</v>
      </c>
      <c r="X15" t="n">
        <v>0.26</v>
      </c>
      <c r="Y15" t="n">
        <v>1</v>
      </c>
      <c r="Z15" t="n">
        <v>10</v>
      </c>
      <c r="AA15" t="n">
        <v>56.37554409771685</v>
      </c>
      <c r="AB15" t="n">
        <v>77.13550654794264</v>
      </c>
      <c r="AC15" t="n">
        <v>69.77380206338803</v>
      </c>
      <c r="AD15" t="n">
        <v>56375.54409771685</v>
      </c>
      <c r="AE15" t="n">
        <v>77135.50654794264</v>
      </c>
      <c r="AF15" t="n">
        <v>2.569181427663768e-06</v>
      </c>
      <c r="AG15" t="n">
        <v>0.09979166666666667</v>
      </c>
      <c r="AH15" t="n">
        <v>69773.80206338804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10.495</v>
      </c>
      <c r="E16" t="n">
        <v>9.529999999999999</v>
      </c>
      <c r="F16" t="n">
        <v>6.92</v>
      </c>
      <c r="G16" t="n">
        <v>31.96</v>
      </c>
      <c r="H16" t="n">
        <v>0.54</v>
      </c>
      <c r="I16" t="n">
        <v>13</v>
      </c>
      <c r="J16" t="n">
        <v>146.61</v>
      </c>
      <c r="K16" t="n">
        <v>47.83</v>
      </c>
      <c r="L16" t="n">
        <v>4.5</v>
      </c>
      <c r="M16" t="n">
        <v>11</v>
      </c>
      <c r="N16" t="n">
        <v>24.28</v>
      </c>
      <c r="O16" t="n">
        <v>18315.3</v>
      </c>
      <c r="P16" t="n">
        <v>75.23999999999999</v>
      </c>
      <c r="Q16" t="n">
        <v>204.17</v>
      </c>
      <c r="R16" t="n">
        <v>29.17</v>
      </c>
      <c r="S16" t="n">
        <v>17.37</v>
      </c>
      <c r="T16" t="n">
        <v>3762.82</v>
      </c>
      <c r="U16" t="n">
        <v>0.6</v>
      </c>
      <c r="V16" t="n">
        <v>0.74</v>
      </c>
      <c r="W16" t="n">
        <v>1.15</v>
      </c>
      <c r="X16" t="n">
        <v>0.23</v>
      </c>
      <c r="Y16" t="n">
        <v>1</v>
      </c>
      <c r="Z16" t="n">
        <v>10</v>
      </c>
      <c r="AA16" t="n">
        <v>55.67573718961613</v>
      </c>
      <c r="AB16" t="n">
        <v>76.17799986297786</v>
      </c>
      <c r="AC16" t="n">
        <v>68.90767847256694</v>
      </c>
      <c r="AD16" t="n">
        <v>55675.73718961613</v>
      </c>
      <c r="AE16" t="n">
        <v>76177.99986297786</v>
      </c>
      <c r="AF16" t="n">
        <v>2.583780588109206e-06</v>
      </c>
      <c r="AG16" t="n">
        <v>0.09927083333333332</v>
      </c>
      <c r="AH16" t="n">
        <v>68907.67847256694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10.491</v>
      </c>
      <c r="E17" t="n">
        <v>9.529999999999999</v>
      </c>
      <c r="F17" t="n">
        <v>6.93</v>
      </c>
      <c r="G17" t="n">
        <v>31.98</v>
      </c>
      <c r="H17" t="n">
        <v>0.57</v>
      </c>
      <c r="I17" t="n">
        <v>13</v>
      </c>
      <c r="J17" t="n">
        <v>146.95</v>
      </c>
      <c r="K17" t="n">
        <v>47.83</v>
      </c>
      <c r="L17" t="n">
        <v>4.75</v>
      </c>
      <c r="M17" t="n">
        <v>11</v>
      </c>
      <c r="N17" t="n">
        <v>24.37</v>
      </c>
      <c r="O17" t="n">
        <v>18357.82</v>
      </c>
      <c r="P17" t="n">
        <v>75.23999999999999</v>
      </c>
      <c r="Q17" t="n">
        <v>204.17</v>
      </c>
      <c r="R17" t="n">
        <v>29.09</v>
      </c>
      <c r="S17" t="n">
        <v>17.37</v>
      </c>
      <c r="T17" t="n">
        <v>3723.34</v>
      </c>
      <c r="U17" t="n">
        <v>0.6</v>
      </c>
      <c r="V17" t="n">
        <v>0.74</v>
      </c>
      <c r="W17" t="n">
        <v>1.16</v>
      </c>
      <c r="X17" t="n">
        <v>0.24</v>
      </c>
      <c r="Y17" t="n">
        <v>1</v>
      </c>
      <c r="Z17" t="n">
        <v>10</v>
      </c>
      <c r="AA17" t="n">
        <v>55.71755801743189</v>
      </c>
      <c r="AB17" t="n">
        <v>76.23522096460007</v>
      </c>
      <c r="AC17" t="n">
        <v>68.95943847256066</v>
      </c>
      <c r="AD17" t="n">
        <v>55717.55801743189</v>
      </c>
      <c r="AE17" t="n">
        <v>76235.22096460007</v>
      </c>
      <c r="AF17" t="n">
        <v>2.582795821805973e-06</v>
      </c>
      <c r="AG17" t="n">
        <v>0.09927083333333332</v>
      </c>
      <c r="AH17" t="n">
        <v>68959.43847256067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10.5371</v>
      </c>
      <c r="E18" t="n">
        <v>9.49</v>
      </c>
      <c r="F18" t="n">
        <v>6.92</v>
      </c>
      <c r="G18" t="n">
        <v>34.58</v>
      </c>
      <c r="H18" t="n">
        <v>0.6</v>
      </c>
      <c r="I18" t="n">
        <v>12</v>
      </c>
      <c r="J18" t="n">
        <v>147.3</v>
      </c>
      <c r="K18" t="n">
        <v>47.83</v>
      </c>
      <c r="L18" t="n">
        <v>5</v>
      </c>
      <c r="M18" t="n">
        <v>10</v>
      </c>
      <c r="N18" t="n">
        <v>24.47</v>
      </c>
      <c r="O18" t="n">
        <v>18400.38</v>
      </c>
      <c r="P18" t="n">
        <v>74.91</v>
      </c>
      <c r="Q18" t="n">
        <v>204.15</v>
      </c>
      <c r="R18" t="n">
        <v>28.91</v>
      </c>
      <c r="S18" t="n">
        <v>17.37</v>
      </c>
      <c r="T18" t="n">
        <v>3635.82</v>
      </c>
      <c r="U18" t="n">
        <v>0.6</v>
      </c>
      <c r="V18" t="n">
        <v>0.74</v>
      </c>
      <c r="W18" t="n">
        <v>1.15</v>
      </c>
      <c r="X18" t="n">
        <v>0.22</v>
      </c>
      <c r="Y18" t="n">
        <v>1</v>
      </c>
      <c r="Z18" t="n">
        <v>10</v>
      </c>
      <c r="AA18" t="n">
        <v>55.28932647853426</v>
      </c>
      <c r="AB18" t="n">
        <v>75.64929568083848</v>
      </c>
      <c r="AC18" t="n">
        <v>68.42943307552979</v>
      </c>
      <c r="AD18" t="n">
        <v>55289.32647853426</v>
      </c>
      <c r="AE18" t="n">
        <v>75649.29568083848</v>
      </c>
      <c r="AF18" t="n">
        <v>2.594145253450741e-06</v>
      </c>
      <c r="AG18" t="n">
        <v>0.09885416666666667</v>
      </c>
      <c r="AH18" t="n">
        <v>68429.43307552979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10.542</v>
      </c>
      <c r="E19" t="n">
        <v>9.49</v>
      </c>
      <c r="F19" t="n">
        <v>6.91</v>
      </c>
      <c r="G19" t="n">
        <v>34.55</v>
      </c>
      <c r="H19" t="n">
        <v>0.63</v>
      </c>
      <c r="I19" t="n">
        <v>12</v>
      </c>
      <c r="J19" t="n">
        <v>147.64</v>
      </c>
      <c r="K19" t="n">
        <v>47.83</v>
      </c>
      <c r="L19" t="n">
        <v>5.25</v>
      </c>
      <c r="M19" t="n">
        <v>10</v>
      </c>
      <c r="N19" t="n">
        <v>24.56</v>
      </c>
      <c r="O19" t="n">
        <v>18442.97</v>
      </c>
      <c r="P19" t="n">
        <v>74.42</v>
      </c>
      <c r="Q19" t="n">
        <v>204.14</v>
      </c>
      <c r="R19" t="n">
        <v>28.67</v>
      </c>
      <c r="S19" t="n">
        <v>17.37</v>
      </c>
      <c r="T19" t="n">
        <v>3515.14</v>
      </c>
      <c r="U19" t="n">
        <v>0.61</v>
      </c>
      <c r="V19" t="n">
        <v>0.74</v>
      </c>
      <c r="W19" t="n">
        <v>1.16</v>
      </c>
      <c r="X19" t="n">
        <v>0.22</v>
      </c>
      <c r="Y19" t="n">
        <v>1</v>
      </c>
      <c r="Z19" t="n">
        <v>10</v>
      </c>
      <c r="AA19" t="n">
        <v>54.99035082778394</v>
      </c>
      <c r="AB19" t="n">
        <v>75.24022400560729</v>
      </c>
      <c r="AC19" t="n">
        <v>68.05940262684682</v>
      </c>
      <c r="AD19" t="n">
        <v>54990.35082778394</v>
      </c>
      <c r="AE19" t="n">
        <v>75240.22400560729</v>
      </c>
      <c r="AF19" t="n">
        <v>2.595351592172202e-06</v>
      </c>
      <c r="AG19" t="n">
        <v>0.09885416666666667</v>
      </c>
      <c r="AH19" t="n">
        <v>68059.40262684682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10.6107</v>
      </c>
      <c r="E20" t="n">
        <v>9.42</v>
      </c>
      <c r="F20" t="n">
        <v>6.88</v>
      </c>
      <c r="G20" t="n">
        <v>37.52</v>
      </c>
      <c r="H20" t="n">
        <v>0.66</v>
      </c>
      <c r="I20" t="n">
        <v>11</v>
      </c>
      <c r="J20" t="n">
        <v>147.99</v>
      </c>
      <c r="K20" t="n">
        <v>47.83</v>
      </c>
      <c r="L20" t="n">
        <v>5.5</v>
      </c>
      <c r="M20" t="n">
        <v>9</v>
      </c>
      <c r="N20" t="n">
        <v>24.66</v>
      </c>
      <c r="O20" t="n">
        <v>18485.59</v>
      </c>
      <c r="P20" t="n">
        <v>73.89</v>
      </c>
      <c r="Q20" t="n">
        <v>204.18</v>
      </c>
      <c r="R20" t="n">
        <v>27.65</v>
      </c>
      <c r="S20" t="n">
        <v>17.37</v>
      </c>
      <c r="T20" t="n">
        <v>3010.86</v>
      </c>
      <c r="U20" t="n">
        <v>0.63</v>
      </c>
      <c r="V20" t="n">
        <v>0.74</v>
      </c>
      <c r="W20" t="n">
        <v>1.15</v>
      </c>
      <c r="X20" t="n">
        <v>0.19</v>
      </c>
      <c r="Y20" t="n">
        <v>1</v>
      </c>
      <c r="Z20" t="n">
        <v>10</v>
      </c>
      <c r="AA20" t="n">
        <v>54.3095633051663</v>
      </c>
      <c r="AB20" t="n">
        <v>74.3087404829365</v>
      </c>
      <c r="AC20" t="n">
        <v>67.2168185842341</v>
      </c>
      <c r="AD20" t="n">
        <v>54309.5633051663</v>
      </c>
      <c r="AE20" t="n">
        <v>74308.7404829365</v>
      </c>
      <c r="AF20" t="n">
        <v>2.612264953430239e-06</v>
      </c>
      <c r="AG20" t="n">
        <v>0.098125</v>
      </c>
      <c r="AH20" t="n">
        <v>67216.8185842341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10.6013</v>
      </c>
      <c r="E21" t="n">
        <v>9.43</v>
      </c>
      <c r="F21" t="n">
        <v>6.89</v>
      </c>
      <c r="G21" t="n">
        <v>37.56</v>
      </c>
      <c r="H21" t="n">
        <v>0.6899999999999999</v>
      </c>
      <c r="I21" t="n">
        <v>11</v>
      </c>
      <c r="J21" t="n">
        <v>148.33</v>
      </c>
      <c r="K21" t="n">
        <v>47.83</v>
      </c>
      <c r="L21" t="n">
        <v>5.75</v>
      </c>
      <c r="M21" t="n">
        <v>9</v>
      </c>
      <c r="N21" t="n">
        <v>24.75</v>
      </c>
      <c r="O21" t="n">
        <v>18528.25</v>
      </c>
      <c r="P21" t="n">
        <v>73.58</v>
      </c>
      <c r="Q21" t="n">
        <v>204.14</v>
      </c>
      <c r="R21" t="n">
        <v>27.93</v>
      </c>
      <c r="S21" t="n">
        <v>17.37</v>
      </c>
      <c r="T21" t="n">
        <v>3152.35</v>
      </c>
      <c r="U21" t="n">
        <v>0.62</v>
      </c>
      <c r="V21" t="n">
        <v>0.74</v>
      </c>
      <c r="W21" t="n">
        <v>1.15</v>
      </c>
      <c r="X21" t="n">
        <v>0.2</v>
      </c>
      <c r="Y21" t="n">
        <v>1</v>
      </c>
      <c r="Z21" t="n">
        <v>10</v>
      </c>
      <c r="AA21" t="n">
        <v>54.21828731796228</v>
      </c>
      <c r="AB21" t="n">
        <v>74.18385265043166</v>
      </c>
      <c r="AC21" t="n">
        <v>67.10384987118232</v>
      </c>
      <c r="AD21" t="n">
        <v>54218.28731796228</v>
      </c>
      <c r="AE21" t="n">
        <v>74183.85265043165</v>
      </c>
      <c r="AF21" t="n">
        <v>2.60995075261764e-06</v>
      </c>
      <c r="AG21" t="n">
        <v>0.09822916666666666</v>
      </c>
      <c r="AH21" t="n">
        <v>67103.84987118232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10.6503</v>
      </c>
      <c r="E22" t="n">
        <v>9.390000000000001</v>
      </c>
      <c r="F22" t="n">
        <v>6.87</v>
      </c>
      <c r="G22" t="n">
        <v>41.23</v>
      </c>
      <c r="H22" t="n">
        <v>0.71</v>
      </c>
      <c r="I22" t="n">
        <v>10</v>
      </c>
      <c r="J22" t="n">
        <v>148.68</v>
      </c>
      <c r="K22" t="n">
        <v>47.83</v>
      </c>
      <c r="L22" t="n">
        <v>6</v>
      </c>
      <c r="M22" t="n">
        <v>8</v>
      </c>
      <c r="N22" t="n">
        <v>24.85</v>
      </c>
      <c r="O22" t="n">
        <v>18570.94</v>
      </c>
      <c r="P22" t="n">
        <v>73.06</v>
      </c>
      <c r="Q22" t="n">
        <v>204.14</v>
      </c>
      <c r="R22" t="n">
        <v>27.51</v>
      </c>
      <c r="S22" t="n">
        <v>17.37</v>
      </c>
      <c r="T22" t="n">
        <v>2948.55</v>
      </c>
      <c r="U22" t="n">
        <v>0.63</v>
      </c>
      <c r="V22" t="n">
        <v>0.74</v>
      </c>
      <c r="W22" t="n">
        <v>1.15</v>
      </c>
      <c r="X22" t="n">
        <v>0.18</v>
      </c>
      <c r="Y22" t="n">
        <v>1</v>
      </c>
      <c r="Z22" t="n">
        <v>10</v>
      </c>
      <c r="AA22" t="n">
        <v>53.66874157728672</v>
      </c>
      <c r="AB22" t="n">
        <v>73.43193992379274</v>
      </c>
      <c r="AC22" t="n">
        <v>66.42369863985743</v>
      </c>
      <c r="AD22" t="n">
        <v>53668.74157728672</v>
      </c>
      <c r="AE22" t="n">
        <v>73431.93992379274</v>
      </c>
      <c r="AF22" t="n">
        <v>2.622014139832252e-06</v>
      </c>
      <c r="AG22" t="n">
        <v>0.09781250000000001</v>
      </c>
      <c r="AH22" t="n">
        <v>66423.69863985744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10.6645</v>
      </c>
      <c r="E23" t="n">
        <v>9.380000000000001</v>
      </c>
      <c r="F23" t="n">
        <v>6.86</v>
      </c>
      <c r="G23" t="n">
        <v>41.16</v>
      </c>
      <c r="H23" t="n">
        <v>0.74</v>
      </c>
      <c r="I23" t="n">
        <v>10</v>
      </c>
      <c r="J23" t="n">
        <v>149.02</v>
      </c>
      <c r="K23" t="n">
        <v>47.83</v>
      </c>
      <c r="L23" t="n">
        <v>6.25</v>
      </c>
      <c r="M23" t="n">
        <v>8</v>
      </c>
      <c r="N23" t="n">
        <v>24.95</v>
      </c>
      <c r="O23" t="n">
        <v>18613.66</v>
      </c>
      <c r="P23" t="n">
        <v>73.02</v>
      </c>
      <c r="Q23" t="n">
        <v>204.15</v>
      </c>
      <c r="R23" t="n">
        <v>27.05</v>
      </c>
      <c r="S23" t="n">
        <v>17.37</v>
      </c>
      <c r="T23" t="n">
        <v>2715.82</v>
      </c>
      <c r="U23" t="n">
        <v>0.64</v>
      </c>
      <c r="V23" t="n">
        <v>0.74</v>
      </c>
      <c r="W23" t="n">
        <v>1.15</v>
      </c>
      <c r="X23" t="n">
        <v>0.17</v>
      </c>
      <c r="Y23" t="n">
        <v>1</v>
      </c>
      <c r="Z23" t="n">
        <v>10</v>
      </c>
      <c r="AA23" t="n">
        <v>53.55814150749246</v>
      </c>
      <c r="AB23" t="n">
        <v>73.2806120289696</v>
      </c>
      <c r="AC23" t="n">
        <v>66.28681326692613</v>
      </c>
      <c r="AD23" t="n">
        <v>53558.14150749247</v>
      </c>
      <c r="AE23" t="n">
        <v>73280.6120289696</v>
      </c>
      <c r="AF23" t="n">
        <v>2.625510060208732e-06</v>
      </c>
      <c r="AG23" t="n">
        <v>0.09770833333333334</v>
      </c>
      <c r="AH23" t="n">
        <v>66286.81326692612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10.7136</v>
      </c>
      <c r="E24" t="n">
        <v>9.33</v>
      </c>
      <c r="F24" t="n">
        <v>6.85</v>
      </c>
      <c r="G24" t="n">
        <v>45.64</v>
      </c>
      <c r="H24" t="n">
        <v>0.77</v>
      </c>
      <c r="I24" t="n">
        <v>9</v>
      </c>
      <c r="J24" t="n">
        <v>149.37</v>
      </c>
      <c r="K24" t="n">
        <v>47.83</v>
      </c>
      <c r="L24" t="n">
        <v>6.5</v>
      </c>
      <c r="M24" t="n">
        <v>7</v>
      </c>
      <c r="N24" t="n">
        <v>25.04</v>
      </c>
      <c r="O24" t="n">
        <v>18656.42</v>
      </c>
      <c r="P24" t="n">
        <v>72.23999999999999</v>
      </c>
      <c r="Q24" t="n">
        <v>204.14</v>
      </c>
      <c r="R24" t="n">
        <v>26.66</v>
      </c>
      <c r="S24" t="n">
        <v>17.37</v>
      </c>
      <c r="T24" t="n">
        <v>2527.53</v>
      </c>
      <c r="U24" t="n">
        <v>0.65</v>
      </c>
      <c r="V24" t="n">
        <v>0.75</v>
      </c>
      <c r="W24" t="n">
        <v>1.15</v>
      </c>
      <c r="X24" t="n">
        <v>0.15</v>
      </c>
      <c r="Y24" t="n">
        <v>1</v>
      </c>
      <c r="Z24" t="n">
        <v>10</v>
      </c>
      <c r="AA24" t="n">
        <v>52.90288512997835</v>
      </c>
      <c r="AB24" t="n">
        <v>72.38406134538408</v>
      </c>
      <c r="AC24" t="n">
        <v>65.47582812226493</v>
      </c>
      <c r="AD24" t="n">
        <v>52902.88512997835</v>
      </c>
      <c r="AE24" t="n">
        <v>72384.06134538408</v>
      </c>
      <c r="AF24" t="n">
        <v>2.637598066580924e-06</v>
      </c>
      <c r="AG24" t="n">
        <v>0.0971875</v>
      </c>
      <c r="AH24" t="n">
        <v>65475.82812226493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10.6993</v>
      </c>
      <c r="E25" t="n">
        <v>9.35</v>
      </c>
      <c r="F25" t="n">
        <v>6.86</v>
      </c>
      <c r="G25" t="n">
        <v>45.72</v>
      </c>
      <c r="H25" t="n">
        <v>0.8</v>
      </c>
      <c r="I25" t="n">
        <v>9</v>
      </c>
      <c r="J25" t="n">
        <v>149.72</v>
      </c>
      <c r="K25" t="n">
        <v>47.83</v>
      </c>
      <c r="L25" t="n">
        <v>6.75</v>
      </c>
      <c r="M25" t="n">
        <v>7</v>
      </c>
      <c r="N25" t="n">
        <v>25.14</v>
      </c>
      <c r="O25" t="n">
        <v>18699.2</v>
      </c>
      <c r="P25" t="n">
        <v>72.64</v>
      </c>
      <c r="Q25" t="n">
        <v>204.15</v>
      </c>
      <c r="R25" t="n">
        <v>27.05</v>
      </c>
      <c r="S25" t="n">
        <v>17.37</v>
      </c>
      <c r="T25" t="n">
        <v>2721.39</v>
      </c>
      <c r="U25" t="n">
        <v>0.64</v>
      </c>
      <c r="V25" t="n">
        <v>0.74</v>
      </c>
      <c r="W25" t="n">
        <v>1.15</v>
      </c>
      <c r="X25" t="n">
        <v>0.17</v>
      </c>
      <c r="Y25" t="n">
        <v>1</v>
      </c>
      <c r="Z25" t="n">
        <v>10</v>
      </c>
      <c r="AA25" t="n">
        <v>53.1959882835371</v>
      </c>
      <c r="AB25" t="n">
        <v>72.78509801088148</v>
      </c>
      <c r="AC25" t="n">
        <v>65.83859041126588</v>
      </c>
      <c r="AD25" t="n">
        <v>53195.9882835371</v>
      </c>
      <c r="AE25" t="n">
        <v>72785.09801088148</v>
      </c>
      <c r="AF25" t="n">
        <v>2.634077527046864e-06</v>
      </c>
      <c r="AG25" t="n">
        <v>0.09739583333333333</v>
      </c>
      <c r="AH25" t="n">
        <v>65838.59041126589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10.6977</v>
      </c>
      <c r="E26" t="n">
        <v>9.35</v>
      </c>
      <c r="F26" t="n">
        <v>6.86</v>
      </c>
      <c r="G26" t="n">
        <v>45.73</v>
      </c>
      <c r="H26" t="n">
        <v>0.83</v>
      </c>
      <c r="I26" t="n">
        <v>9</v>
      </c>
      <c r="J26" t="n">
        <v>150.07</v>
      </c>
      <c r="K26" t="n">
        <v>47.83</v>
      </c>
      <c r="L26" t="n">
        <v>7</v>
      </c>
      <c r="M26" t="n">
        <v>7</v>
      </c>
      <c r="N26" t="n">
        <v>25.24</v>
      </c>
      <c r="O26" t="n">
        <v>18742.03</v>
      </c>
      <c r="P26" t="n">
        <v>72.31999999999999</v>
      </c>
      <c r="Q26" t="n">
        <v>204.16</v>
      </c>
      <c r="R26" t="n">
        <v>27.04</v>
      </c>
      <c r="S26" t="n">
        <v>17.37</v>
      </c>
      <c r="T26" t="n">
        <v>2717.91</v>
      </c>
      <c r="U26" t="n">
        <v>0.64</v>
      </c>
      <c r="V26" t="n">
        <v>0.74</v>
      </c>
      <c r="W26" t="n">
        <v>1.15</v>
      </c>
      <c r="X26" t="n">
        <v>0.17</v>
      </c>
      <c r="Y26" t="n">
        <v>1</v>
      </c>
      <c r="Z26" t="n">
        <v>10</v>
      </c>
      <c r="AA26" t="n">
        <v>53.04087413652218</v>
      </c>
      <c r="AB26" t="n">
        <v>72.5728639917826</v>
      </c>
      <c r="AC26" t="n">
        <v>65.64661170907742</v>
      </c>
      <c r="AD26" t="n">
        <v>53040.87413652219</v>
      </c>
      <c r="AE26" t="n">
        <v>72572.86399178259</v>
      </c>
      <c r="AF26" t="n">
        <v>2.63368362052557e-06</v>
      </c>
      <c r="AG26" t="n">
        <v>0.09739583333333333</v>
      </c>
      <c r="AH26" t="n">
        <v>65646.61170907742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10.7038</v>
      </c>
      <c r="E27" t="n">
        <v>9.34</v>
      </c>
      <c r="F27" t="n">
        <v>6.85</v>
      </c>
      <c r="G27" t="n">
        <v>45.69</v>
      </c>
      <c r="H27" t="n">
        <v>0.85</v>
      </c>
      <c r="I27" t="n">
        <v>9</v>
      </c>
      <c r="J27" t="n">
        <v>150.41</v>
      </c>
      <c r="K27" t="n">
        <v>47.83</v>
      </c>
      <c r="L27" t="n">
        <v>7.25</v>
      </c>
      <c r="M27" t="n">
        <v>7</v>
      </c>
      <c r="N27" t="n">
        <v>25.33</v>
      </c>
      <c r="O27" t="n">
        <v>18784.88</v>
      </c>
      <c r="P27" t="n">
        <v>71.84999999999999</v>
      </c>
      <c r="Q27" t="n">
        <v>204.14</v>
      </c>
      <c r="R27" t="n">
        <v>26.88</v>
      </c>
      <c r="S27" t="n">
        <v>17.37</v>
      </c>
      <c r="T27" t="n">
        <v>2636.91</v>
      </c>
      <c r="U27" t="n">
        <v>0.65</v>
      </c>
      <c r="V27" t="n">
        <v>0.75</v>
      </c>
      <c r="W27" t="n">
        <v>1.15</v>
      </c>
      <c r="X27" t="n">
        <v>0.16</v>
      </c>
      <c r="Y27" t="n">
        <v>1</v>
      </c>
      <c r="Z27" t="n">
        <v>10</v>
      </c>
      <c r="AA27" t="n">
        <v>52.75158752851737</v>
      </c>
      <c r="AB27" t="n">
        <v>72.17704929228617</v>
      </c>
      <c r="AC27" t="n">
        <v>65.2885730089714</v>
      </c>
      <c r="AD27" t="n">
        <v>52751.58752851737</v>
      </c>
      <c r="AE27" t="n">
        <v>72177.04929228617</v>
      </c>
      <c r="AF27" t="n">
        <v>2.635185389138002e-06</v>
      </c>
      <c r="AG27" t="n">
        <v>0.09729166666666667</v>
      </c>
      <c r="AH27" t="n">
        <v>65288.57300897139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10.7752</v>
      </c>
      <c r="E28" t="n">
        <v>9.279999999999999</v>
      </c>
      <c r="F28" t="n">
        <v>6.82</v>
      </c>
      <c r="G28" t="n">
        <v>51.16</v>
      </c>
      <c r="H28" t="n">
        <v>0.88</v>
      </c>
      <c r="I28" t="n">
        <v>8</v>
      </c>
      <c r="J28" t="n">
        <v>150.76</v>
      </c>
      <c r="K28" t="n">
        <v>47.83</v>
      </c>
      <c r="L28" t="n">
        <v>7.5</v>
      </c>
      <c r="M28" t="n">
        <v>6</v>
      </c>
      <c r="N28" t="n">
        <v>25.43</v>
      </c>
      <c r="O28" t="n">
        <v>18827.77</v>
      </c>
      <c r="P28" t="n">
        <v>71.22</v>
      </c>
      <c r="Q28" t="n">
        <v>204.14</v>
      </c>
      <c r="R28" t="n">
        <v>25.85</v>
      </c>
      <c r="S28" t="n">
        <v>17.37</v>
      </c>
      <c r="T28" t="n">
        <v>2127.55</v>
      </c>
      <c r="U28" t="n">
        <v>0.67</v>
      </c>
      <c r="V28" t="n">
        <v>0.75</v>
      </c>
      <c r="W28" t="n">
        <v>1.15</v>
      </c>
      <c r="X28" t="n">
        <v>0.13</v>
      </c>
      <c r="Y28" t="n">
        <v>1</v>
      </c>
      <c r="Z28" t="n">
        <v>10</v>
      </c>
      <c r="AA28" t="n">
        <v>52.03245615789618</v>
      </c>
      <c r="AB28" t="n">
        <v>71.1931020251658</v>
      </c>
      <c r="AC28" t="n">
        <v>64.39853228804601</v>
      </c>
      <c r="AD28" t="n">
        <v>52032.45615789619</v>
      </c>
      <c r="AE28" t="n">
        <v>71193.1020251658</v>
      </c>
      <c r="AF28" t="n">
        <v>2.652763467650722e-06</v>
      </c>
      <c r="AG28" t="n">
        <v>0.09666666666666666</v>
      </c>
      <c r="AH28" t="n">
        <v>64398.53228804601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10.7598</v>
      </c>
      <c r="E29" t="n">
        <v>9.289999999999999</v>
      </c>
      <c r="F29" t="n">
        <v>6.83</v>
      </c>
      <c r="G29" t="n">
        <v>51.26</v>
      </c>
      <c r="H29" t="n">
        <v>0.91</v>
      </c>
      <c r="I29" t="n">
        <v>8</v>
      </c>
      <c r="J29" t="n">
        <v>151.11</v>
      </c>
      <c r="K29" t="n">
        <v>47.83</v>
      </c>
      <c r="L29" t="n">
        <v>7.75</v>
      </c>
      <c r="M29" t="n">
        <v>6</v>
      </c>
      <c r="N29" t="n">
        <v>25.53</v>
      </c>
      <c r="O29" t="n">
        <v>18870.7</v>
      </c>
      <c r="P29" t="n">
        <v>70.93000000000001</v>
      </c>
      <c r="Q29" t="n">
        <v>204.15</v>
      </c>
      <c r="R29" t="n">
        <v>26.33</v>
      </c>
      <c r="S29" t="n">
        <v>17.37</v>
      </c>
      <c r="T29" t="n">
        <v>2366.61</v>
      </c>
      <c r="U29" t="n">
        <v>0.66</v>
      </c>
      <c r="V29" t="n">
        <v>0.75</v>
      </c>
      <c r="W29" t="n">
        <v>1.15</v>
      </c>
      <c r="X29" t="n">
        <v>0.14</v>
      </c>
      <c r="Y29" t="n">
        <v>1</v>
      </c>
      <c r="Z29" t="n">
        <v>10</v>
      </c>
      <c r="AA29" t="n">
        <v>51.97861124285293</v>
      </c>
      <c r="AB29" t="n">
        <v>71.11942903693365</v>
      </c>
      <c r="AC29" t="n">
        <v>64.33189054641002</v>
      </c>
      <c r="AD29" t="n">
        <v>51978.61124285294</v>
      </c>
      <c r="AE29" t="n">
        <v>71119.42903693365</v>
      </c>
      <c r="AF29" t="n">
        <v>2.648972117383272e-06</v>
      </c>
      <c r="AG29" t="n">
        <v>0.09677083333333332</v>
      </c>
      <c r="AH29" t="n">
        <v>64331.89054641002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10.7694</v>
      </c>
      <c r="E30" t="n">
        <v>9.289999999999999</v>
      </c>
      <c r="F30" t="n">
        <v>6.83</v>
      </c>
      <c r="G30" t="n">
        <v>51.2</v>
      </c>
      <c r="H30" t="n">
        <v>0.9399999999999999</v>
      </c>
      <c r="I30" t="n">
        <v>8</v>
      </c>
      <c r="J30" t="n">
        <v>151.46</v>
      </c>
      <c r="K30" t="n">
        <v>47.83</v>
      </c>
      <c r="L30" t="n">
        <v>8</v>
      </c>
      <c r="M30" t="n">
        <v>6</v>
      </c>
      <c r="N30" t="n">
        <v>25.63</v>
      </c>
      <c r="O30" t="n">
        <v>18913.66</v>
      </c>
      <c r="P30" t="n">
        <v>70.76000000000001</v>
      </c>
      <c r="Q30" t="n">
        <v>204.17</v>
      </c>
      <c r="R30" t="n">
        <v>26.06</v>
      </c>
      <c r="S30" t="n">
        <v>17.37</v>
      </c>
      <c r="T30" t="n">
        <v>2230.09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51.84807139633634</v>
      </c>
      <c r="AB30" t="n">
        <v>70.94081865991816</v>
      </c>
      <c r="AC30" t="n">
        <v>64.1703264930956</v>
      </c>
      <c r="AD30" t="n">
        <v>51848.07139633635</v>
      </c>
      <c r="AE30" t="n">
        <v>70940.81865991816</v>
      </c>
      <c r="AF30" t="n">
        <v>2.651335556511033e-06</v>
      </c>
      <c r="AG30" t="n">
        <v>0.09677083333333332</v>
      </c>
      <c r="AH30" t="n">
        <v>64170.3264930956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10.7643</v>
      </c>
      <c r="E31" t="n">
        <v>9.289999999999999</v>
      </c>
      <c r="F31" t="n">
        <v>6.83</v>
      </c>
      <c r="G31" t="n">
        <v>51.23</v>
      </c>
      <c r="H31" t="n">
        <v>0.96</v>
      </c>
      <c r="I31" t="n">
        <v>8</v>
      </c>
      <c r="J31" t="n">
        <v>151.81</v>
      </c>
      <c r="K31" t="n">
        <v>47.83</v>
      </c>
      <c r="L31" t="n">
        <v>8.25</v>
      </c>
      <c r="M31" t="n">
        <v>6</v>
      </c>
      <c r="N31" t="n">
        <v>25.73</v>
      </c>
      <c r="O31" t="n">
        <v>18956.65</v>
      </c>
      <c r="P31" t="n">
        <v>70.28</v>
      </c>
      <c r="Q31" t="n">
        <v>204.14</v>
      </c>
      <c r="R31" t="n">
        <v>26.07</v>
      </c>
      <c r="S31" t="n">
        <v>17.37</v>
      </c>
      <c r="T31" t="n">
        <v>2235.97</v>
      </c>
      <c r="U31" t="n">
        <v>0.67</v>
      </c>
      <c r="V31" t="n">
        <v>0.75</v>
      </c>
      <c r="W31" t="n">
        <v>1.15</v>
      </c>
      <c r="X31" t="n">
        <v>0.14</v>
      </c>
      <c r="Y31" t="n">
        <v>1</v>
      </c>
      <c r="Z31" t="n">
        <v>10</v>
      </c>
      <c r="AA31" t="n">
        <v>51.62906668005876</v>
      </c>
      <c r="AB31" t="n">
        <v>70.64116674530112</v>
      </c>
      <c r="AC31" t="n">
        <v>63.89927293664542</v>
      </c>
      <c r="AD31" t="n">
        <v>51629.06668005876</v>
      </c>
      <c r="AE31" t="n">
        <v>70641.16674530112</v>
      </c>
      <c r="AF31" t="n">
        <v>2.65007997947441e-06</v>
      </c>
      <c r="AG31" t="n">
        <v>0.09677083333333332</v>
      </c>
      <c r="AH31" t="n">
        <v>63899.27293664542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10.8333</v>
      </c>
      <c r="E32" t="n">
        <v>9.23</v>
      </c>
      <c r="F32" t="n">
        <v>6.8</v>
      </c>
      <c r="G32" t="n">
        <v>58.29</v>
      </c>
      <c r="H32" t="n">
        <v>0.99</v>
      </c>
      <c r="I32" t="n">
        <v>7</v>
      </c>
      <c r="J32" t="n">
        <v>152.15</v>
      </c>
      <c r="K32" t="n">
        <v>47.83</v>
      </c>
      <c r="L32" t="n">
        <v>8.5</v>
      </c>
      <c r="M32" t="n">
        <v>5</v>
      </c>
      <c r="N32" t="n">
        <v>25.83</v>
      </c>
      <c r="O32" t="n">
        <v>18999.67</v>
      </c>
      <c r="P32" t="n">
        <v>69.95999999999999</v>
      </c>
      <c r="Q32" t="n">
        <v>204.18</v>
      </c>
      <c r="R32" t="n">
        <v>25.24</v>
      </c>
      <c r="S32" t="n">
        <v>17.37</v>
      </c>
      <c r="T32" t="n">
        <v>1828.75</v>
      </c>
      <c r="U32" t="n">
        <v>0.6899999999999999</v>
      </c>
      <c r="V32" t="n">
        <v>0.75</v>
      </c>
      <c r="W32" t="n">
        <v>1.15</v>
      </c>
      <c r="X32" t="n">
        <v>0.11</v>
      </c>
      <c r="Y32" t="n">
        <v>1</v>
      </c>
      <c r="Z32" t="n">
        <v>10</v>
      </c>
      <c r="AA32" t="n">
        <v>51.08791122178864</v>
      </c>
      <c r="AB32" t="n">
        <v>69.90073397320245</v>
      </c>
      <c r="AC32" t="n">
        <v>63.22950602911168</v>
      </c>
      <c r="AD32" t="n">
        <v>51087.91122178864</v>
      </c>
      <c r="AE32" t="n">
        <v>69900.73397320246</v>
      </c>
      <c r="AF32" t="n">
        <v>2.66706719820519e-06</v>
      </c>
      <c r="AG32" t="n">
        <v>0.09614583333333333</v>
      </c>
      <c r="AH32" t="n">
        <v>63229.50602911168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10.8287</v>
      </c>
      <c r="E33" t="n">
        <v>9.23</v>
      </c>
      <c r="F33" t="n">
        <v>6.8</v>
      </c>
      <c r="G33" t="n">
        <v>58.32</v>
      </c>
      <c r="H33" t="n">
        <v>1.02</v>
      </c>
      <c r="I33" t="n">
        <v>7</v>
      </c>
      <c r="J33" t="n">
        <v>152.5</v>
      </c>
      <c r="K33" t="n">
        <v>47.83</v>
      </c>
      <c r="L33" t="n">
        <v>8.75</v>
      </c>
      <c r="M33" t="n">
        <v>5</v>
      </c>
      <c r="N33" t="n">
        <v>25.93</v>
      </c>
      <c r="O33" t="n">
        <v>19042.73</v>
      </c>
      <c r="P33" t="n">
        <v>70.13</v>
      </c>
      <c r="Q33" t="n">
        <v>204.17</v>
      </c>
      <c r="R33" t="n">
        <v>25.31</v>
      </c>
      <c r="S33" t="n">
        <v>17.37</v>
      </c>
      <c r="T33" t="n">
        <v>1863.52</v>
      </c>
      <c r="U33" t="n">
        <v>0.6899999999999999</v>
      </c>
      <c r="V33" t="n">
        <v>0.75</v>
      </c>
      <c r="W33" t="n">
        <v>1.15</v>
      </c>
      <c r="X33" t="n">
        <v>0.11</v>
      </c>
      <c r="Y33" t="n">
        <v>1</v>
      </c>
      <c r="Z33" t="n">
        <v>10</v>
      </c>
      <c r="AA33" t="n">
        <v>51.1942379853799</v>
      </c>
      <c r="AB33" t="n">
        <v>70.04621494195371</v>
      </c>
      <c r="AC33" t="n">
        <v>63.36110249838917</v>
      </c>
      <c r="AD33" t="n">
        <v>51194.2379853799</v>
      </c>
      <c r="AE33" t="n">
        <v>70046.2149419537</v>
      </c>
      <c r="AF33" t="n">
        <v>2.665934716956471e-06</v>
      </c>
      <c r="AG33" t="n">
        <v>0.09614583333333333</v>
      </c>
      <c r="AH33" t="n">
        <v>63361.10249838916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10.8225</v>
      </c>
      <c r="E34" t="n">
        <v>9.24</v>
      </c>
      <c r="F34" t="n">
        <v>6.81</v>
      </c>
      <c r="G34" t="n">
        <v>58.37</v>
      </c>
      <c r="H34" t="n">
        <v>1.04</v>
      </c>
      <c r="I34" t="n">
        <v>7</v>
      </c>
      <c r="J34" t="n">
        <v>152.85</v>
      </c>
      <c r="K34" t="n">
        <v>47.83</v>
      </c>
      <c r="L34" t="n">
        <v>9</v>
      </c>
      <c r="M34" t="n">
        <v>5</v>
      </c>
      <c r="N34" t="n">
        <v>26.03</v>
      </c>
      <c r="O34" t="n">
        <v>19085.83</v>
      </c>
      <c r="P34" t="n">
        <v>69.95999999999999</v>
      </c>
      <c r="Q34" t="n">
        <v>204.14</v>
      </c>
      <c r="R34" t="n">
        <v>25.53</v>
      </c>
      <c r="S34" t="n">
        <v>17.37</v>
      </c>
      <c r="T34" t="n">
        <v>1973.95</v>
      </c>
      <c r="U34" t="n">
        <v>0.68</v>
      </c>
      <c r="V34" t="n">
        <v>0.75</v>
      </c>
      <c r="W34" t="n">
        <v>1.15</v>
      </c>
      <c r="X34" t="n">
        <v>0.12</v>
      </c>
      <c r="Y34" t="n">
        <v>1</v>
      </c>
      <c r="Z34" t="n">
        <v>10</v>
      </c>
      <c r="AA34" t="n">
        <v>51.15795555511576</v>
      </c>
      <c r="AB34" t="n">
        <v>69.99657172019846</v>
      </c>
      <c r="AC34" t="n">
        <v>63.31619715604355</v>
      </c>
      <c r="AD34" t="n">
        <v>51157.95555511575</v>
      </c>
      <c r="AE34" t="n">
        <v>69996.57172019847</v>
      </c>
      <c r="AF34" t="n">
        <v>2.664408329186459e-06</v>
      </c>
      <c r="AG34" t="n">
        <v>0.09625</v>
      </c>
      <c r="AH34" t="n">
        <v>63316.19715604355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10.8202</v>
      </c>
      <c r="E35" t="n">
        <v>9.24</v>
      </c>
      <c r="F35" t="n">
        <v>6.81</v>
      </c>
      <c r="G35" t="n">
        <v>58.38</v>
      </c>
      <c r="H35" t="n">
        <v>1.07</v>
      </c>
      <c r="I35" t="n">
        <v>7</v>
      </c>
      <c r="J35" t="n">
        <v>153.2</v>
      </c>
      <c r="K35" t="n">
        <v>47.83</v>
      </c>
      <c r="L35" t="n">
        <v>9.25</v>
      </c>
      <c r="M35" t="n">
        <v>5</v>
      </c>
      <c r="N35" t="n">
        <v>26.12</v>
      </c>
      <c r="O35" t="n">
        <v>19128.96</v>
      </c>
      <c r="P35" t="n">
        <v>69.56</v>
      </c>
      <c r="Q35" t="n">
        <v>204.14</v>
      </c>
      <c r="R35" t="n">
        <v>25.63</v>
      </c>
      <c r="S35" t="n">
        <v>17.37</v>
      </c>
      <c r="T35" t="n">
        <v>2022.81</v>
      </c>
      <c r="U35" t="n">
        <v>0.68</v>
      </c>
      <c r="V35" t="n">
        <v>0.75</v>
      </c>
      <c r="W35" t="n">
        <v>1.15</v>
      </c>
      <c r="X35" t="n">
        <v>0.12</v>
      </c>
      <c r="Y35" t="n">
        <v>1</v>
      </c>
      <c r="Z35" t="n">
        <v>10</v>
      </c>
      <c r="AA35" t="n">
        <v>50.96724751224979</v>
      </c>
      <c r="AB35" t="n">
        <v>69.73563656250434</v>
      </c>
      <c r="AC35" t="n">
        <v>63.08016528357486</v>
      </c>
      <c r="AD35" t="n">
        <v>50967.24751224979</v>
      </c>
      <c r="AE35" t="n">
        <v>69735.63656250434</v>
      </c>
      <c r="AF35" t="n">
        <v>2.6638420885621e-06</v>
      </c>
      <c r="AG35" t="n">
        <v>0.09625</v>
      </c>
      <c r="AH35" t="n">
        <v>63080.16528357486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10.8111</v>
      </c>
      <c r="E36" t="n">
        <v>9.25</v>
      </c>
      <c r="F36" t="n">
        <v>6.82</v>
      </c>
      <c r="G36" t="n">
        <v>58.45</v>
      </c>
      <c r="H36" t="n">
        <v>1.1</v>
      </c>
      <c r="I36" t="n">
        <v>7</v>
      </c>
      <c r="J36" t="n">
        <v>153.55</v>
      </c>
      <c r="K36" t="n">
        <v>47.83</v>
      </c>
      <c r="L36" t="n">
        <v>9.5</v>
      </c>
      <c r="M36" t="n">
        <v>5</v>
      </c>
      <c r="N36" t="n">
        <v>26.22</v>
      </c>
      <c r="O36" t="n">
        <v>19172.12</v>
      </c>
      <c r="P36" t="n">
        <v>69.2</v>
      </c>
      <c r="Q36" t="n">
        <v>204.14</v>
      </c>
      <c r="R36" t="n">
        <v>25.87</v>
      </c>
      <c r="S36" t="n">
        <v>17.37</v>
      </c>
      <c r="T36" t="n">
        <v>2141.93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  <c r="AA36" t="n">
        <v>50.84831718968422</v>
      </c>
      <c r="AB36" t="n">
        <v>69.57291084833466</v>
      </c>
      <c r="AC36" t="n">
        <v>62.93296988317851</v>
      </c>
      <c r="AD36" t="n">
        <v>50848.31718968422</v>
      </c>
      <c r="AE36" t="n">
        <v>69572.91084833466</v>
      </c>
      <c r="AF36" t="n">
        <v>2.661601745222244e-06</v>
      </c>
      <c r="AG36" t="n">
        <v>0.09635416666666667</v>
      </c>
      <c r="AH36" t="n">
        <v>62932.96988317851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10.829</v>
      </c>
      <c r="E37" t="n">
        <v>9.23</v>
      </c>
      <c r="F37" t="n">
        <v>6.8</v>
      </c>
      <c r="G37" t="n">
        <v>58.32</v>
      </c>
      <c r="H37" t="n">
        <v>1.12</v>
      </c>
      <c r="I37" t="n">
        <v>7</v>
      </c>
      <c r="J37" t="n">
        <v>153.9</v>
      </c>
      <c r="K37" t="n">
        <v>47.83</v>
      </c>
      <c r="L37" t="n">
        <v>9.75</v>
      </c>
      <c r="M37" t="n">
        <v>5</v>
      </c>
      <c r="N37" t="n">
        <v>26.32</v>
      </c>
      <c r="O37" t="n">
        <v>19215.32</v>
      </c>
      <c r="P37" t="n">
        <v>68.48</v>
      </c>
      <c r="Q37" t="n">
        <v>204.14</v>
      </c>
      <c r="R37" t="n">
        <v>25.4</v>
      </c>
      <c r="S37" t="n">
        <v>17.37</v>
      </c>
      <c r="T37" t="n">
        <v>1905.21</v>
      </c>
      <c r="U37" t="n">
        <v>0.68</v>
      </c>
      <c r="V37" t="n">
        <v>0.75</v>
      </c>
      <c r="W37" t="n">
        <v>1.15</v>
      </c>
      <c r="X37" t="n">
        <v>0.11</v>
      </c>
      <c r="Y37" t="n">
        <v>1</v>
      </c>
      <c r="Z37" t="n">
        <v>10</v>
      </c>
      <c r="AA37" t="n">
        <v>50.36368864414431</v>
      </c>
      <c r="AB37" t="n">
        <v>68.90982069202482</v>
      </c>
      <c r="AC37" t="n">
        <v>62.33316412073379</v>
      </c>
      <c r="AD37" t="n">
        <v>50363.68864414431</v>
      </c>
      <c r="AE37" t="n">
        <v>68909.82069202482</v>
      </c>
      <c r="AF37" t="n">
        <v>2.666008574429214e-06</v>
      </c>
      <c r="AG37" t="n">
        <v>0.09614583333333333</v>
      </c>
      <c r="AH37" t="n">
        <v>62333.16412073379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10.8847</v>
      </c>
      <c r="E38" t="n">
        <v>9.19</v>
      </c>
      <c r="F38" t="n">
        <v>6.79</v>
      </c>
      <c r="G38" t="n">
        <v>67.86</v>
      </c>
      <c r="H38" t="n">
        <v>1.15</v>
      </c>
      <c r="I38" t="n">
        <v>6</v>
      </c>
      <c r="J38" t="n">
        <v>154.25</v>
      </c>
      <c r="K38" t="n">
        <v>47.83</v>
      </c>
      <c r="L38" t="n">
        <v>10</v>
      </c>
      <c r="M38" t="n">
        <v>4</v>
      </c>
      <c r="N38" t="n">
        <v>26.43</v>
      </c>
      <c r="O38" t="n">
        <v>19258.55</v>
      </c>
      <c r="P38" t="n">
        <v>68.15000000000001</v>
      </c>
      <c r="Q38" t="n">
        <v>204.15</v>
      </c>
      <c r="R38" t="n">
        <v>24.84</v>
      </c>
      <c r="S38" t="n">
        <v>17.37</v>
      </c>
      <c r="T38" t="n">
        <v>1633.22</v>
      </c>
      <c r="U38" t="n">
        <v>0.7</v>
      </c>
      <c r="V38" t="n">
        <v>0.75</v>
      </c>
      <c r="W38" t="n">
        <v>1.14</v>
      </c>
      <c r="X38" t="n">
        <v>0.09</v>
      </c>
      <c r="Y38" t="n">
        <v>1</v>
      </c>
      <c r="Z38" t="n">
        <v>10</v>
      </c>
      <c r="AA38" t="n">
        <v>49.92899265388041</v>
      </c>
      <c r="AB38" t="n">
        <v>68.31505046071244</v>
      </c>
      <c r="AC38" t="n">
        <v>61.79515792553241</v>
      </c>
      <c r="AD38" t="n">
        <v>49928.99265388041</v>
      </c>
      <c r="AE38" t="n">
        <v>68315.05046071245</v>
      </c>
      <c r="AF38" t="n">
        <v>2.679721445201742e-06</v>
      </c>
      <c r="AG38" t="n">
        <v>0.09572916666666666</v>
      </c>
      <c r="AH38" t="n">
        <v>61795.15792553242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10.8804</v>
      </c>
      <c r="E39" t="n">
        <v>9.19</v>
      </c>
      <c r="F39" t="n">
        <v>6.79</v>
      </c>
      <c r="G39" t="n">
        <v>67.89</v>
      </c>
      <c r="H39" t="n">
        <v>1.17</v>
      </c>
      <c r="I39" t="n">
        <v>6</v>
      </c>
      <c r="J39" t="n">
        <v>154.6</v>
      </c>
      <c r="K39" t="n">
        <v>47.83</v>
      </c>
      <c r="L39" t="n">
        <v>10.25</v>
      </c>
      <c r="M39" t="n">
        <v>4</v>
      </c>
      <c r="N39" t="n">
        <v>26.53</v>
      </c>
      <c r="O39" t="n">
        <v>19301.82</v>
      </c>
      <c r="P39" t="n">
        <v>68.25</v>
      </c>
      <c r="Q39" t="n">
        <v>204.14</v>
      </c>
      <c r="R39" t="n">
        <v>24.88</v>
      </c>
      <c r="S39" t="n">
        <v>17.37</v>
      </c>
      <c r="T39" t="n">
        <v>1650.41</v>
      </c>
      <c r="U39" t="n">
        <v>0.7</v>
      </c>
      <c r="V39" t="n">
        <v>0.75</v>
      </c>
      <c r="W39" t="n">
        <v>1.15</v>
      </c>
      <c r="X39" t="n">
        <v>0.1</v>
      </c>
      <c r="Y39" t="n">
        <v>1</v>
      </c>
      <c r="Z39" t="n">
        <v>10</v>
      </c>
      <c r="AA39" t="n">
        <v>49.99798919255768</v>
      </c>
      <c r="AB39" t="n">
        <v>68.40945456884306</v>
      </c>
      <c r="AC39" t="n">
        <v>61.88055223808009</v>
      </c>
      <c r="AD39" t="n">
        <v>49997.98919255767</v>
      </c>
      <c r="AE39" t="n">
        <v>68409.45456884307</v>
      </c>
      <c r="AF39" t="n">
        <v>2.678662821425766e-06</v>
      </c>
      <c r="AG39" t="n">
        <v>0.09572916666666666</v>
      </c>
      <c r="AH39" t="n">
        <v>61880.55223808008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10.889</v>
      </c>
      <c r="E40" t="n">
        <v>9.18</v>
      </c>
      <c r="F40" t="n">
        <v>6.78</v>
      </c>
      <c r="G40" t="n">
        <v>67.81999999999999</v>
      </c>
      <c r="H40" t="n">
        <v>1.2</v>
      </c>
      <c r="I40" t="n">
        <v>6</v>
      </c>
      <c r="J40" t="n">
        <v>154.95</v>
      </c>
      <c r="K40" t="n">
        <v>47.83</v>
      </c>
      <c r="L40" t="n">
        <v>10.5</v>
      </c>
      <c r="M40" t="n">
        <v>4</v>
      </c>
      <c r="N40" t="n">
        <v>26.63</v>
      </c>
      <c r="O40" t="n">
        <v>19345.12</v>
      </c>
      <c r="P40" t="n">
        <v>68.04000000000001</v>
      </c>
      <c r="Q40" t="n">
        <v>204.14</v>
      </c>
      <c r="R40" t="n">
        <v>24.68</v>
      </c>
      <c r="S40" t="n">
        <v>17.37</v>
      </c>
      <c r="T40" t="n">
        <v>1552.22</v>
      </c>
      <c r="U40" t="n">
        <v>0.7</v>
      </c>
      <c r="V40" t="n">
        <v>0.75</v>
      </c>
      <c r="W40" t="n">
        <v>1.14</v>
      </c>
      <c r="X40" t="n">
        <v>0.09</v>
      </c>
      <c r="Y40" t="n">
        <v>1</v>
      </c>
      <c r="Z40" t="n">
        <v>10</v>
      </c>
      <c r="AA40" t="n">
        <v>49.8342168566048</v>
      </c>
      <c r="AB40" t="n">
        <v>68.18537403366695</v>
      </c>
      <c r="AC40" t="n">
        <v>61.67785763468209</v>
      </c>
      <c r="AD40" t="n">
        <v>49834.21685660481</v>
      </c>
      <c r="AE40" t="n">
        <v>68185.37403366694</v>
      </c>
      <c r="AF40" t="n">
        <v>2.680780068977718e-06</v>
      </c>
      <c r="AG40" t="n">
        <v>0.095625</v>
      </c>
      <c r="AH40" t="n">
        <v>61677.85763468209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10.8873</v>
      </c>
      <c r="E41" t="n">
        <v>9.18</v>
      </c>
      <c r="F41" t="n">
        <v>6.78</v>
      </c>
      <c r="G41" t="n">
        <v>67.83</v>
      </c>
      <c r="H41" t="n">
        <v>1.23</v>
      </c>
      <c r="I41" t="n">
        <v>6</v>
      </c>
      <c r="J41" t="n">
        <v>155.31</v>
      </c>
      <c r="K41" t="n">
        <v>47.83</v>
      </c>
      <c r="L41" t="n">
        <v>10.75</v>
      </c>
      <c r="M41" t="n">
        <v>4</v>
      </c>
      <c r="N41" t="n">
        <v>26.73</v>
      </c>
      <c r="O41" t="n">
        <v>19388.45</v>
      </c>
      <c r="P41" t="n">
        <v>67.55</v>
      </c>
      <c r="Q41" t="n">
        <v>204.14</v>
      </c>
      <c r="R41" t="n">
        <v>24.76</v>
      </c>
      <c r="S41" t="n">
        <v>17.37</v>
      </c>
      <c r="T41" t="n">
        <v>1590.91</v>
      </c>
      <c r="U41" t="n">
        <v>0.7</v>
      </c>
      <c r="V41" t="n">
        <v>0.75</v>
      </c>
      <c r="W41" t="n">
        <v>1.14</v>
      </c>
      <c r="X41" t="n">
        <v>0.09</v>
      </c>
      <c r="Y41" t="n">
        <v>1</v>
      </c>
      <c r="Z41" t="n">
        <v>10</v>
      </c>
      <c r="AA41" t="n">
        <v>49.59677734309997</v>
      </c>
      <c r="AB41" t="n">
        <v>67.86049881619773</v>
      </c>
      <c r="AC41" t="n">
        <v>61.3839880520028</v>
      </c>
      <c r="AD41" t="n">
        <v>49596.77734309997</v>
      </c>
      <c r="AE41" t="n">
        <v>67860.49881619774</v>
      </c>
      <c r="AF41" t="n">
        <v>2.680361543298844e-06</v>
      </c>
      <c r="AG41" t="n">
        <v>0.095625</v>
      </c>
      <c r="AH41" t="n">
        <v>61383.9880520028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10.8765</v>
      </c>
      <c r="E42" t="n">
        <v>9.19</v>
      </c>
      <c r="F42" t="n">
        <v>6.79</v>
      </c>
      <c r="G42" t="n">
        <v>67.92</v>
      </c>
      <c r="H42" t="n">
        <v>1.25</v>
      </c>
      <c r="I42" t="n">
        <v>6</v>
      </c>
      <c r="J42" t="n">
        <v>155.66</v>
      </c>
      <c r="K42" t="n">
        <v>47.83</v>
      </c>
      <c r="L42" t="n">
        <v>11</v>
      </c>
      <c r="M42" t="n">
        <v>4</v>
      </c>
      <c r="N42" t="n">
        <v>26.83</v>
      </c>
      <c r="O42" t="n">
        <v>19431.82</v>
      </c>
      <c r="P42" t="n">
        <v>67.43000000000001</v>
      </c>
      <c r="Q42" t="n">
        <v>204.14</v>
      </c>
      <c r="R42" t="n">
        <v>25.1</v>
      </c>
      <c r="S42" t="n">
        <v>17.37</v>
      </c>
      <c r="T42" t="n">
        <v>1763.77</v>
      </c>
      <c r="U42" t="n">
        <v>0.6899999999999999</v>
      </c>
      <c r="V42" t="n">
        <v>0.75</v>
      </c>
      <c r="W42" t="n">
        <v>1.14</v>
      </c>
      <c r="X42" t="n">
        <v>0.1</v>
      </c>
      <c r="Y42" t="n">
        <v>1</v>
      </c>
      <c r="Z42" t="n">
        <v>10</v>
      </c>
      <c r="AA42" t="n">
        <v>49.60495526914261</v>
      </c>
      <c r="AB42" t="n">
        <v>67.8716882153939</v>
      </c>
      <c r="AC42" t="n">
        <v>61.39410955064412</v>
      </c>
      <c r="AD42" t="n">
        <v>49604.95526914261</v>
      </c>
      <c r="AE42" t="n">
        <v>67871.68821539391</v>
      </c>
      <c r="AF42" t="n">
        <v>2.677702674280113e-06</v>
      </c>
      <c r="AG42" t="n">
        <v>0.09572916666666666</v>
      </c>
      <c r="AH42" t="n">
        <v>61394.10955064413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10.8824</v>
      </c>
      <c r="E43" t="n">
        <v>9.19</v>
      </c>
      <c r="F43" t="n">
        <v>6.79</v>
      </c>
      <c r="G43" t="n">
        <v>67.88</v>
      </c>
      <c r="H43" t="n">
        <v>1.28</v>
      </c>
      <c r="I43" t="n">
        <v>6</v>
      </c>
      <c r="J43" t="n">
        <v>156.01</v>
      </c>
      <c r="K43" t="n">
        <v>47.83</v>
      </c>
      <c r="L43" t="n">
        <v>11.25</v>
      </c>
      <c r="M43" t="n">
        <v>4</v>
      </c>
      <c r="N43" t="n">
        <v>26.93</v>
      </c>
      <c r="O43" t="n">
        <v>19475.23</v>
      </c>
      <c r="P43" t="n">
        <v>66.89</v>
      </c>
      <c r="Q43" t="n">
        <v>204.14</v>
      </c>
      <c r="R43" t="n">
        <v>24.87</v>
      </c>
      <c r="S43" t="n">
        <v>17.37</v>
      </c>
      <c r="T43" t="n">
        <v>1645.32</v>
      </c>
      <c r="U43" t="n">
        <v>0.7</v>
      </c>
      <c r="V43" t="n">
        <v>0.75</v>
      </c>
      <c r="W43" t="n">
        <v>1.14</v>
      </c>
      <c r="X43" t="n">
        <v>0.1</v>
      </c>
      <c r="Y43" t="n">
        <v>1</v>
      </c>
      <c r="Z43" t="n">
        <v>10</v>
      </c>
      <c r="AA43" t="n">
        <v>49.30905525281323</v>
      </c>
      <c r="AB43" t="n">
        <v>67.46682475886485</v>
      </c>
      <c r="AC43" t="n">
        <v>61.02788569417665</v>
      </c>
      <c r="AD43" t="n">
        <v>49309.05525281323</v>
      </c>
      <c r="AE43" t="n">
        <v>67466.82475886485</v>
      </c>
      <c r="AF43" t="n">
        <v>2.679155204577383e-06</v>
      </c>
      <c r="AG43" t="n">
        <v>0.09572916666666666</v>
      </c>
      <c r="AH43" t="n">
        <v>61027.88569417665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10.8807</v>
      </c>
      <c r="E44" t="n">
        <v>9.19</v>
      </c>
      <c r="F44" t="n">
        <v>6.79</v>
      </c>
      <c r="G44" t="n">
        <v>67.89</v>
      </c>
      <c r="H44" t="n">
        <v>1.3</v>
      </c>
      <c r="I44" t="n">
        <v>6</v>
      </c>
      <c r="J44" t="n">
        <v>156.36</v>
      </c>
      <c r="K44" t="n">
        <v>47.83</v>
      </c>
      <c r="L44" t="n">
        <v>11.5</v>
      </c>
      <c r="M44" t="n">
        <v>4</v>
      </c>
      <c r="N44" t="n">
        <v>27.03</v>
      </c>
      <c r="O44" t="n">
        <v>19518.67</v>
      </c>
      <c r="P44" t="n">
        <v>66.70999999999999</v>
      </c>
      <c r="Q44" t="n">
        <v>204.16</v>
      </c>
      <c r="R44" t="n">
        <v>24.84</v>
      </c>
      <c r="S44" t="n">
        <v>17.37</v>
      </c>
      <c r="T44" t="n">
        <v>1631.56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49.22643544589267</v>
      </c>
      <c r="AB44" t="n">
        <v>67.35378069410757</v>
      </c>
      <c r="AC44" t="n">
        <v>60.92563039630141</v>
      </c>
      <c r="AD44" t="n">
        <v>49226.43544589267</v>
      </c>
      <c r="AE44" t="n">
        <v>67353.78069410757</v>
      </c>
      <c r="AF44" t="n">
        <v>2.678736678898508e-06</v>
      </c>
      <c r="AG44" t="n">
        <v>0.09572916666666666</v>
      </c>
      <c r="AH44" t="n">
        <v>60925.63039630141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10.9399</v>
      </c>
      <c r="E45" t="n">
        <v>9.140000000000001</v>
      </c>
      <c r="F45" t="n">
        <v>6.77</v>
      </c>
      <c r="G45" t="n">
        <v>81.22</v>
      </c>
      <c r="H45" t="n">
        <v>1.33</v>
      </c>
      <c r="I45" t="n">
        <v>5</v>
      </c>
      <c r="J45" t="n">
        <v>156.71</v>
      </c>
      <c r="K45" t="n">
        <v>47.83</v>
      </c>
      <c r="L45" t="n">
        <v>11.75</v>
      </c>
      <c r="M45" t="n">
        <v>3</v>
      </c>
      <c r="N45" t="n">
        <v>27.14</v>
      </c>
      <c r="O45" t="n">
        <v>19562.15</v>
      </c>
      <c r="P45" t="n">
        <v>65.5</v>
      </c>
      <c r="Q45" t="n">
        <v>204.14</v>
      </c>
      <c r="R45" t="n">
        <v>24.26</v>
      </c>
      <c r="S45" t="n">
        <v>17.37</v>
      </c>
      <c r="T45" t="n">
        <v>1349.66</v>
      </c>
      <c r="U45" t="n">
        <v>0.72</v>
      </c>
      <c r="V45" t="n">
        <v>0.75</v>
      </c>
      <c r="W45" t="n">
        <v>1.14</v>
      </c>
      <c r="X45" t="n">
        <v>0.08</v>
      </c>
      <c r="Y45" t="n">
        <v>1</v>
      </c>
      <c r="Z45" t="n">
        <v>10</v>
      </c>
      <c r="AA45" t="n">
        <v>48.32608195863689</v>
      </c>
      <c r="AB45" t="n">
        <v>66.12187733205232</v>
      </c>
      <c r="AC45" t="n">
        <v>59.8112981621331</v>
      </c>
      <c r="AD45" t="n">
        <v>48326.08195863689</v>
      </c>
      <c r="AE45" t="n">
        <v>66121.87733205232</v>
      </c>
      <c r="AF45" t="n">
        <v>2.693311220186366e-06</v>
      </c>
      <c r="AG45" t="n">
        <v>0.09520833333333334</v>
      </c>
      <c r="AH45" t="n">
        <v>59811.2981621331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10.9283</v>
      </c>
      <c r="E46" t="n">
        <v>9.15</v>
      </c>
      <c r="F46" t="n">
        <v>6.78</v>
      </c>
      <c r="G46" t="n">
        <v>81.33</v>
      </c>
      <c r="H46" t="n">
        <v>1.35</v>
      </c>
      <c r="I46" t="n">
        <v>5</v>
      </c>
      <c r="J46" t="n">
        <v>157.07</v>
      </c>
      <c r="K46" t="n">
        <v>47.83</v>
      </c>
      <c r="L46" t="n">
        <v>12</v>
      </c>
      <c r="M46" t="n">
        <v>3</v>
      </c>
      <c r="N46" t="n">
        <v>27.24</v>
      </c>
      <c r="O46" t="n">
        <v>19605.66</v>
      </c>
      <c r="P46" t="n">
        <v>65.90000000000001</v>
      </c>
      <c r="Q46" t="n">
        <v>204.14</v>
      </c>
      <c r="R46" t="n">
        <v>24.58</v>
      </c>
      <c r="S46" t="n">
        <v>17.37</v>
      </c>
      <c r="T46" t="n">
        <v>1505.96</v>
      </c>
      <c r="U46" t="n">
        <v>0.71</v>
      </c>
      <c r="V46" t="n">
        <v>0.75</v>
      </c>
      <c r="W46" t="n">
        <v>1.14</v>
      </c>
      <c r="X46" t="n">
        <v>0.09</v>
      </c>
      <c r="Y46" t="n">
        <v>1</v>
      </c>
      <c r="Z46" t="n">
        <v>10</v>
      </c>
      <c r="AA46" t="n">
        <v>48.59531048473367</v>
      </c>
      <c r="AB46" t="n">
        <v>66.49024767898203</v>
      </c>
      <c r="AC46" t="n">
        <v>60.14451176016299</v>
      </c>
      <c r="AD46" t="n">
        <v>48595.31048473367</v>
      </c>
      <c r="AE46" t="n">
        <v>66490.24767898204</v>
      </c>
      <c r="AF46" t="n">
        <v>2.690455397906989e-06</v>
      </c>
      <c r="AG46" t="n">
        <v>0.09531250000000001</v>
      </c>
      <c r="AH46" t="n">
        <v>60144.51176016299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10.9319</v>
      </c>
      <c r="E47" t="n">
        <v>9.15</v>
      </c>
      <c r="F47" t="n">
        <v>6.77</v>
      </c>
      <c r="G47" t="n">
        <v>81.3</v>
      </c>
      <c r="H47" t="n">
        <v>1.38</v>
      </c>
      <c r="I47" t="n">
        <v>5</v>
      </c>
      <c r="J47" t="n">
        <v>157.42</v>
      </c>
      <c r="K47" t="n">
        <v>47.83</v>
      </c>
      <c r="L47" t="n">
        <v>12.25</v>
      </c>
      <c r="M47" t="n">
        <v>3</v>
      </c>
      <c r="N47" t="n">
        <v>27.34</v>
      </c>
      <c r="O47" t="n">
        <v>19649.2</v>
      </c>
      <c r="P47" t="n">
        <v>66.06</v>
      </c>
      <c r="Q47" t="n">
        <v>204.18</v>
      </c>
      <c r="R47" t="n">
        <v>24.38</v>
      </c>
      <c r="S47" t="n">
        <v>17.37</v>
      </c>
      <c r="T47" t="n">
        <v>1406.23</v>
      </c>
      <c r="U47" t="n">
        <v>0.71</v>
      </c>
      <c r="V47" t="n">
        <v>0.75</v>
      </c>
      <c r="W47" t="n">
        <v>1.15</v>
      </c>
      <c r="X47" t="n">
        <v>0.08</v>
      </c>
      <c r="Y47" t="n">
        <v>1</v>
      </c>
      <c r="Z47" t="n">
        <v>10</v>
      </c>
      <c r="AA47" t="n">
        <v>48.63912041552318</v>
      </c>
      <c r="AB47" t="n">
        <v>66.55019035904596</v>
      </c>
      <c r="AC47" t="n">
        <v>60.19873359497171</v>
      </c>
      <c r="AD47" t="n">
        <v>48639.12041552318</v>
      </c>
      <c r="AE47" t="n">
        <v>66550.19035904596</v>
      </c>
      <c r="AF47" t="n">
        <v>2.691341687579899e-06</v>
      </c>
      <c r="AG47" t="n">
        <v>0.09531250000000001</v>
      </c>
      <c r="AH47" t="n">
        <v>60198.73359497172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10.9339</v>
      </c>
      <c r="E48" t="n">
        <v>9.15</v>
      </c>
      <c r="F48" t="n">
        <v>6.77</v>
      </c>
      <c r="G48" t="n">
        <v>81.28</v>
      </c>
      <c r="H48" t="n">
        <v>1.4</v>
      </c>
      <c r="I48" t="n">
        <v>5</v>
      </c>
      <c r="J48" t="n">
        <v>157.77</v>
      </c>
      <c r="K48" t="n">
        <v>47.83</v>
      </c>
      <c r="L48" t="n">
        <v>12.5</v>
      </c>
      <c r="M48" t="n">
        <v>3</v>
      </c>
      <c r="N48" t="n">
        <v>27.45</v>
      </c>
      <c r="O48" t="n">
        <v>19692.79</v>
      </c>
      <c r="P48" t="n">
        <v>65.84</v>
      </c>
      <c r="Q48" t="n">
        <v>204.14</v>
      </c>
      <c r="R48" t="n">
        <v>24.44</v>
      </c>
      <c r="S48" t="n">
        <v>17.37</v>
      </c>
      <c r="T48" t="n">
        <v>1439.23</v>
      </c>
      <c r="U48" t="n">
        <v>0.71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48.52107410548482</v>
      </c>
      <c r="AB48" t="n">
        <v>66.38867418981589</v>
      </c>
      <c r="AC48" t="n">
        <v>60.05263230224355</v>
      </c>
      <c r="AD48" t="n">
        <v>48521.07410548482</v>
      </c>
      <c r="AE48" t="n">
        <v>66388.67418981589</v>
      </c>
      <c r="AF48" t="n">
        <v>2.691834070731515e-06</v>
      </c>
      <c r="AG48" t="n">
        <v>0.09531250000000001</v>
      </c>
      <c r="AH48" t="n">
        <v>60052.63230224355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10.9276</v>
      </c>
      <c r="E49" t="n">
        <v>9.15</v>
      </c>
      <c r="F49" t="n">
        <v>6.78</v>
      </c>
      <c r="G49" t="n">
        <v>81.34</v>
      </c>
      <c r="H49" t="n">
        <v>1.43</v>
      </c>
      <c r="I49" t="n">
        <v>5</v>
      </c>
      <c r="J49" t="n">
        <v>158.13</v>
      </c>
      <c r="K49" t="n">
        <v>47.83</v>
      </c>
      <c r="L49" t="n">
        <v>12.75</v>
      </c>
      <c r="M49" t="n">
        <v>3</v>
      </c>
      <c r="N49" t="n">
        <v>27.55</v>
      </c>
      <c r="O49" t="n">
        <v>19736.4</v>
      </c>
      <c r="P49" t="n">
        <v>65.7</v>
      </c>
      <c r="Q49" t="n">
        <v>204.15</v>
      </c>
      <c r="R49" t="n">
        <v>24.54</v>
      </c>
      <c r="S49" t="n">
        <v>17.37</v>
      </c>
      <c r="T49" t="n">
        <v>1486.98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48.49870135759376</v>
      </c>
      <c r="AB49" t="n">
        <v>66.3580628091354</v>
      </c>
      <c r="AC49" t="n">
        <v>60.02494242877184</v>
      </c>
      <c r="AD49" t="n">
        <v>48498.70135759376</v>
      </c>
      <c r="AE49" t="n">
        <v>66358.0628091354</v>
      </c>
      <c r="AF49" t="n">
        <v>2.690283063803923e-06</v>
      </c>
      <c r="AG49" t="n">
        <v>0.09531250000000001</v>
      </c>
      <c r="AH49" t="n">
        <v>60024.94242877184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10.9386</v>
      </c>
      <c r="E50" t="n">
        <v>9.140000000000001</v>
      </c>
      <c r="F50" t="n">
        <v>6.77</v>
      </c>
      <c r="G50" t="n">
        <v>81.23</v>
      </c>
      <c r="H50" t="n">
        <v>1.45</v>
      </c>
      <c r="I50" t="n">
        <v>5</v>
      </c>
      <c r="J50" t="n">
        <v>158.48</v>
      </c>
      <c r="K50" t="n">
        <v>47.83</v>
      </c>
      <c r="L50" t="n">
        <v>13</v>
      </c>
      <c r="M50" t="n">
        <v>3</v>
      </c>
      <c r="N50" t="n">
        <v>27.65</v>
      </c>
      <c r="O50" t="n">
        <v>19780.06</v>
      </c>
      <c r="P50" t="n">
        <v>65.14</v>
      </c>
      <c r="Q50" t="n">
        <v>204.14</v>
      </c>
      <c r="R50" t="n">
        <v>24.31</v>
      </c>
      <c r="S50" t="n">
        <v>17.37</v>
      </c>
      <c r="T50" t="n">
        <v>1370.07</v>
      </c>
      <c r="U50" t="n">
        <v>0.71</v>
      </c>
      <c r="V50" t="n">
        <v>0.75</v>
      </c>
      <c r="W50" t="n">
        <v>1.14</v>
      </c>
      <c r="X50" t="n">
        <v>0.08</v>
      </c>
      <c r="Y50" t="n">
        <v>1</v>
      </c>
      <c r="Z50" t="n">
        <v>10</v>
      </c>
      <c r="AA50" t="n">
        <v>48.15249919021426</v>
      </c>
      <c r="AB50" t="n">
        <v>65.88437373036531</v>
      </c>
      <c r="AC50" t="n">
        <v>59.59646157085264</v>
      </c>
      <c r="AD50" t="n">
        <v>48152.49919021426</v>
      </c>
      <c r="AE50" t="n">
        <v>65884.37373036532</v>
      </c>
      <c r="AF50" t="n">
        <v>2.692991171137815e-06</v>
      </c>
      <c r="AG50" t="n">
        <v>0.09520833333333334</v>
      </c>
      <c r="AH50" t="n">
        <v>59596.46157085264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10.9442</v>
      </c>
      <c r="E51" t="n">
        <v>9.140000000000001</v>
      </c>
      <c r="F51" t="n">
        <v>6.76</v>
      </c>
      <c r="G51" t="n">
        <v>81.17</v>
      </c>
      <c r="H51" t="n">
        <v>1.48</v>
      </c>
      <c r="I51" t="n">
        <v>5</v>
      </c>
      <c r="J51" t="n">
        <v>158.84</v>
      </c>
      <c r="K51" t="n">
        <v>47.83</v>
      </c>
      <c r="L51" t="n">
        <v>13.25</v>
      </c>
      <c r="M51" t="n">
        <v>3</v>
      </c>
      <c r="N51" t="n">
        <v>27.76</v>
      </c>
      <c r="O51" t="n">
        <v>19823.75</v>
      </c>
      <c r="P51" t="n">
        <v>64.67</v>
      </c>
      <c r="Q51" t="n">
        <v>204.16</v>
      </c>
      <c r="R51" t="n">
        <v>24.17</v>
      </c>
      <c r="S51" t="n">
        <v>17.37</v>
      </c>
      <c r="T51" t="n">
        <v>1301.65</v>
      </c>
      <c r="U51" t="n">
        <v>0.72</v>
      </c>
      <c r="V51" t="n">
        <v>0.75</v>
      </c>
      <c r="W51" t="n">
        <v>1.14</v>
      </c>
      <c r="X51" t="n">
        <v>0.07000000000000001</v>
      </c>
      <c r="Y51" t="n">
        <v>1</v>
      </c>
      <c r="Z51" t="n">
        <v>10</v>
      </c>
      <c r="AA51" t="n">
        <v>47.87468828951702</v>
      </c>
      <c r="AB51" t="n">
        <v>65.5042605998796</v>
      </c>
      <c r="AC51" t="n">
        <v>59.25262590404822</v>
      </c>
      <c r="AD51" t="n">
        <v>47874.68828951702</v>
      </c>
      <c r="AE51" t="n">
        <v>65504.26059987961</v>
      </c>
      <c r="AF51" t="n">
        <v>2.694369843962342e-06</v>
      </c>
      <c r="AG51" t="n">
        <v>0.09520833333333334</v>
      </c>
      <c r="AH51" t="n">
        <v>59252.62590404822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10.9466</v>
      </c>
      <c r="E52" t="n">
        <v>9.140000000000001</v>
      </c>
      <c r="F52" t="n">
        <v>6.76</v>
      </c>
      <c r="G52" t="n">
        <v>81.15000000000001</v>
      </c>
      <c r="H52" t="n">
        <v>1.5</v>
      </c>
      <c r="I52" t="n">
        <v>5</v>
      </c>
      <c r="J52" t="n">
        <v>159.19</v>
      </c>
      <c r="K52" t="n">
        <v>47.83</v>
      </c>
      <c r="L52" t="n">
        <v>13.5</v>
      </c>
      <c r="M52" t="n">
        <v>3</v>
      </c>
      <c r="N52" t="n">
        <v>27.86</v>
      </c>
      <c r="O52" t="n">
        <v>19867.59</v>
      </c>
      <c r="P52" t="n">
        <v>63.91</v>
      </c>
      <c r="Q52" t="n">
        <v>204.14</v>
      </c>
      <c r="R52" t="n">
        <v>24.03</v>
      </c>
      <c r="S52" t="n">
        <v>17.37</v>
      </c>
      <c r="T52" t="n">
        <v>1230.66</v>
      </c>
      <c r="U52" t="n">
        <v>0.72</v>
      </c>
      <c r="V52" t="n">
        <v>0.76</v>
      </c>
      <c r="W52" t="n">
        <v>1.14</v>
      </c>
      <c r="X52" t="n">
        <v>0.07000000000000001</v>
      </c>
      <c r="Y52" t="n">
        <v>1</v>
      </c>
      <c r="Z52" t="n">
        <v>10</v>
      </c>
      <c r="AA52" t="n">
        <v>47.48678470525292</v>
      </c>
      <c r="AB52" t="n">
        <v>64.97351380279137</v>
      </c>
      <c r="AC52" t="n">
        <v>58.77253283636611</v>
      </c>
      <c r="AD52" t="n">
        <v>47486.78470525292</v>
      </c>
      <c r="AE52" t="n">
        <v>64973.51380279137</v>
      </c>
      <c r="AF52" t="n">
        <v>2.694960703744283e-06</v>
      </c>
      <c r="AG52" t="n">
        <v>0.09520833333333334</v>
      </c>
      <c r="AH52" t="n">
        <v>58772.53283636611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10.9383</v>
      </c>
      <c r="E53" t="n">
        <v>9.140000000000001</v>
      </c>
      <c r="F53" t="n">
        <v>6.77</v>
      </c>
      <c r="G53" t="n">
        <v>81.23</v>
      </c>
      <c r="H53" t="n">
        <v>1.53</v>
      </c>
      <c r="I53" t="n">
        <v>5</v>
      </c>
      <c r="J53" t="n">
        <v>159.55</v>
      </c>
      <c r="K53" t="n">
        <v>47.83</v>
      </c>
      <c r="L53" t="n">
        <v>13.75</v>
      </c>
      <c r="M53" t="n">
        <v>3</v>
      </c>
      <c r="N53" t="n">
        <v>27.97</v>
      </c>
      <c r="O53" t="n">
        <v>19911.36</v>
      </c>
      <c r="P53" t="n">
        <v>63.14</v>
      </c>
      <c r="Q53" t="n">
        <v>204.14</v>
      </c>
      <c r="R53" t="n">
        <v>24.18</v>
      </c>
      <c r="S53" t="n">
        <v>17.37</v>
      </c>
      <c r="T53" t="n">
        <v>1306.72</v>
      </c>
      <c r="U53" t="n">
        <v>0.72</v>
      </c>
      <c r="V53" t="n">
        <v>0.75</v>
      </c>
      <c r="W53" t="n">
        <v>1.15</v>
      </c>
      <c r="X53" t="n">
        <v>0.08</v>
      </c>
      <c r="Y53" t="n">
        <v>1</v>
      </c>
      <c r="Z53" t="n">
        <v>10</v>
      </c>
      <c r="AA53" t="n">
        <v>47.15873949423136</v>
      </c>
      <c r="AB53" t="n">
        <v>64.5246678727386</v>
      </c>
      <c r="AC53" t="n">
        <v>58.36652413191821</v>
      </c>
      <c r="AD53" t="n">
        <v>47158.73949423136</v>
      </c>
      <c r="AE53" t="n">
        <v>64524.6678727386</v>
      </c>
      <c r="AF53" t="n">
        <v>2.692917313665073e-06</v>
      </c>
      <c r="AG53" t="n">
        <v>0.09520833333333334</v>
      </c>
      <c r="AH53" t="n">
        <v>58366.52413191821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10.9396</v>
      </c>
      <c r="E54" t="n">
        <v>9.140000000000001</v>
      </c>
      <c r="F54" t="n">
        <v>6.77</v>
      </c>
      <c r="G54" t="n">
        <v>81.22</v>
      </c>
      <c r="H54" t="n">
        <v>1.55</v>
      </c>
      <c r="I54" t="n">
        <v>5</v>
      </c>
      <c r="J54" t="n">
        <v>159.9</v>
      </c>
      <c r="K54" t="n">
        <v>47.83</v>
      </c>
      <c r="L54" t="n">
        <v>14</v>
      </c>
      <c r="M54" t="n">
        <v>3</v>
      </c>
      <c r="N54" t="n">
        <v>28.07</v>
      </c>
      <c r="O54" t="n">
        <v>19955.16</v>
      </c>
      <c r="P54" t="n">
        <v>62.95</v>
      </c>
      <c r="Q54" t="n">
        <v>204.14</v>
      </c>
      <c r="R54" t="n">
        <v>24.2</v>
      </c>
      <c r="S54" t="n">
        <v>17.37</v>
      </c>
      <c r="T54" t="n">
        <v>1318.73</v>
      </c>
      <c r="U54" t="n">
        <v>0.72</v>
      </c>
      <c r="V54" t="n">
        <v>0.75</v>
      </c>
      <c r="W54" t="n">
        <v>1.15</v>
      </c>
      <c r="X54" t="n">
        <v>0.08</v>
      </c>
      <c r="Y54" t="n">
        <v>1</v>
      </c>
      <c r="Z54" t="n">
        <v>10</v>
      </c>
      <c r="AA54" t="n">
        <v>47.05884487322551</v>
      </c>
      <c r="AB54" t="n">
        <v>64.38798764523881</v>
      </c>
      <c r="AC54" t="n">
        <v>58.24288847349906</v>
      </c>
      <c r="AD54" t="n">
        <v>47058.84487322551</v>
      </c>
      <c r="AE54" t="n">
        <v>64387.98764523881</v>
      </c>
      <c r="AF54" t="n">
        <v>2.693237362713624e-06</v>
      </c>
      <c r="AG54" t="n">
        <v>0.09520833333333334</v>
      </c>
      <c r="AH54" t="n">
        <v>58242.88847349906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10.9333</v>
      </c>
      <c r="E55" t="n">
        <v>9.15</v>
      </c>
      <c r="F55" t="n">
        <v>6.77</v>
      </c>
      <c r="G55" t="n">
        <v>81.28</v>
      </c>
      <c r="H55" t="n">
        <v>1.58</v>
      </c>
      <c r="I55" t="n">
        <v>5</v>
      </c>
      <c r="J55" t="n">
        <v>160.26</v>
      </c>
      <c r="K55" t="n">
        <v>47.83</v>
      </c>
      <c r="L55" t="n">
        <v>14.25</v>
      </c>
      <c r="M55" t="n">
        <v>2</v>
      </c>
      <c r="N55" t="n">
        <v>28.18</v>
      </c>
      <c r="O55" t="n">
        <v>19998.99</v>
      </c>
      <c r="P55" t="n">
        <v>62.6</v>
      </c>
      <c r="Q55" t="n">
        <v>204.14</v>
      </c>
      <c r="R55" t="n">
        <v>24.45</v>
      </c>
      <c r="S55" t="n">
        <v>17.37</v>
      </c>
      <c r="T55" t="n">
        <v>1440.48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46.9109496338841</v>
      </c>
      <c r="AB55" t="n">
        <v>64.18563085409451</v>
      </c>
      <c r="AC55" t="n">
        <v>58.05984433049198</v>
      </c>
      <c r="AD55" t="n">
        <v>46910.9496338841</v>
      </c>
      <c r="AE55" t="n">
        <v>64185.63085409451</v>
      </c>
      <c r="AF55" t="n">
        <v>2.691686355786031e-06</v>
      </c>
      <c r="AG55" t="n">
        <v>0.09531250000000001</v>
      </c>
      <c r="AH55" t="n">
        <v>58059.84433049198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10.9316</v>
      </c>
      <c r="E56" t="n">
        <v>9.15</v>
      </c>
      <c r="F56" t="n">
        <v>6.78</v>
      </c>
      <c r="G56" t="n">
        <v>81.3</v>
      </c>
      <c r="H56" t="n">
        <v>1.6</v>
      </c>
      <c r="I56" t="n">
        <v>5</v>
      </c>
      <c r="J56" t="n">
        <v>160.61</v>
      </c>
      <c r="K56" t="n">
        <v>47.83</v>
      </c>
      <c r="L56" t="n">
        <v>14.5</v>
      </c>
      <c r="M56" t="n">
        <v>1</v>
      </c>
      <c r="N56" t="n">
        <v>28.28</v>
      </c>
      <c r="O56" t="n">
        <v>20042.86</v>
      </c>
      <c r="P56" t="n">
        <v>62.5</v>
      </c>
      <c r="Q56" t="n">
        <v>204.14</v>
      </c>
      <c r="R56" t="n">
        <v>24.36</v>
      </c>
      <c r="S56" t="n">
        <v>17.37</v>
      </c>
      <c r="T56" t="n">
        <v>1398.51</v>
      </c>
      <c r="U56" t="n">
        <v>0.71</v>
      </c>
      <c r="V56" t="n">
        <v>0.75</v>
      </c>
      <c r="W56" t="n">
        <v>1.15</v>
      </c>
      <c r="X56" t="n">
        <v>0.08</v>
      </c>
      <c r="Y56" t="n">
        <v>1</v>
      </c>
      <c r="Z56" t="n">
        <v>10</v>
      </c>
      <c r="AA56" t="n">
        <v>46.88862990719027</v>
      </c>
      <c r="AB56" t="n">
        <v>64.15509201935519</v>
      </c>
      <c r="AC56" t="n">
        <v>58.03222007927864</v>
      </c>
      <c r="AD56" t="n">
        <v>46888.62990719027</v>
      </c>
      <c r="AE56" t="n">
        <v>64155.09201935519</v>
      </c>
      <c r="AF56" t="n">
        <v>2.691267830107156e-06</v>
      </c>
      <c r="AG56" t="n">
        <v>0.09531250000000001</v>
      </c>
      <c r="AH56" t="n">
        <v>58032.22007927864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10.931</v>
      </c>
      <c r="E57" t="n">
        <v>9.15</v>
      </c>
      <c r="F57" t="n">
        <v>6.78</v>
      </c>
      <c r="G57" t="n">
        <v>81.31</v>
      </c>
      <c r="H57" t="n">
        <v>1.62</v>
      </c>
      <c r="I57" t="n">
        <v>5</v>
      </c>
      <c r="J57" t="n">
        <v>160.97</v>
      </c>
      <c r="K57" t="n">
        <v>47.83</v>
      </c>
      <c r="L57" t="n">
        <v>14.75</v>
      </c>
      <c r="M57" t="n">
        <v>1</v>
      </c>
      <c r="N57" t="n">
        <v>28.39</v>
      </c>
      <c r="O57" t="n">
        <v>20086.77</v>
      </c>
      <c r="P57" t="n">
        <v>62.39</v>
      </c>
      <c r="Q57" t="n">
        <v>204.14</v>
      </c>
      <c r="R57" t="n">
        <v>24.4</v>
      </c>
      <c r="S57" t="n">
        <v>17.37</v>
      </c>
      <c r="T57" t="n">
        <v>1417.13</v>
      </c>
      <c r="U57" t="n">
        <v>0.71</v>
      </c>
      <c r="V57" t="n">
        <v>0.75</v>
      </c>
      <c r="W57" t="n">
        <v>1.15</v>
      </c>
      <c r="X57" t="n">
        <v>0.08</v>
      </c>
      <c r="Y57" t="n">
        <v>1</v>
      </c>
      <c r="Z57" t="n">
        <v>10</v>
      </c>
      <c r="AA57" t="n">
        <v>46.83633615206347</v>
      </c>
      <c r="AB57" t="n">
        <v>64.08354139655309</v>
      </c>
      <c r="AC57" t="n">
        <v>57.96749814749482</v>
      </c>
      <c r="AD57" t="n">
        <v>46836.33615206347</v>
      </c>
      <c r="AE57" t="n">
        <v>64083.54139655309</v>
      </c>
      <c r="AF57" t="n">
        <v>2.691120115161671e-06</v>
      </c>
      <c r="AG57" t="n">
        <v>0.09531250000000001</v>
      </c>
      <c r="AH57" t="n">
        <v>57967.49814749481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10.9353</v>
      </c>
      <c r="E58" t="n">
        <v>9.140000000000001</v>
      </c>
      <c r="F58" t="n">
        <v>6.77</v>
      </c>
      <c r="G58" t="n">
        <v>81.26000000000001</v>
      </c>
      <c r="H58" t="n">
        <v>1.65</v>
      </c>
      <c r="I58" t="n">
        <v>5</v>
      </c>
      <c r="J58" t="n">
        <v>161.32</v>
      </c>
      <c r="K58" t="n">
        <v>47.83</v>
      </c>
      <c r="L58" t="n">
        <v>15</v>
      </c>
      <c r="M58" t="n">
        <v>1</v>
      </c>
      <c r="N58" t="n">
        <v>28.5</v>
      </c>
      <c r="O58" t="n">
        <v>20130.71</v>
      </c>
      <c r="P58" t="n">
        <v>62.19</v>
      </c>
      <c r="Q58" t="n">
        <v>204.14</v>
      </c>
      <c r="R58" t="n">
        <v>24.3</v>
      </c>
      <c r="S58" t="n">
        <v>17.37</v>
      </c>
      <c r="T58" t="n">
        <v>1367.07</v>
      </c>
      <c r="U58" t="n">
        <v>0.71</v>
      </c>
      <c r="V58" t="n">
        <v>0.75</v>
      </c>
      <c r="W58" t="n">
        <v>1.15</v>
      </c>
      <c r="X58" t="n">
        <v>0.08</v>
      </c>
      <c r="Y58" t="n">
        <v>1</v>
      </c>
      <c r="Z58" t="n">
        <v>10</v>
      </c>
      <c r="AA58" t="n">
        <v>46.69838747789664</v>
      </c>
      <c r="AB58" t="n">
        <v>63.89479393469212</v>
      </c>
      <c r="AC58" t="n">
        <v>57.79676447848507</v>
      </c>
      <c r="AD58" t="n">
        <v>46698.38747789663</v>
      </c>
      <c r="AE58" t="n">
        <v>63894.79393469213</v>
      </c>
      <c r="AF58" t="n">
        <v>2.692178738937647e-06</v>
      </c>
      <c r="AG58" t="n">
        <v>0.09520833333333334</v>
      </c>
      <c r="AH58" t="n">
        <v>57796.76447848507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10.9343</v>
      </c>
      <c r="E59" t="n">
        <v>9.15</v>
      </c>
      <c r="F59" t="n">
        <v>6.77</v>
      </c>
      <c r="G59" t="n">
        <v>81.27</v>
      </c>
      <c r="H59" t="n">
        <v>1.67</v>
      </c>
      <c r="I59" t="n">
        <v>5</v>
      </c>
      <c r="J59" t="n">
        <v>161.68</v>
      </c>
      <c r="K59" t="n">
        <v>47.83</v>
      </c>
      <c r="L59" t="n">
        <v>15.25</v>
      </c>
      <c r="M59" t="n">
        <v>1</v>
      </c>
      <c r="N59" t="n">
        <v>28.6</v>
      </c>
      <c r="O59" t="n">
        <v>20174.69</v>
      </c>
      <c r="P59" t="n">
        <v>62.03</v>
      </c>
      <c r="Q59" t="n">
        <v>204.14</v>
      </c>
      <c r="R59" t="n">
        <v>24.28</v>
      </c>
      <c r="S59" t="n">
        <v>17.37</v>
      </c>
      <c r="T59" t="n">
        <v>1355.61</v>
      </c>
      <c r="U59" t="n">
        <v>0.72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46.62314647824692</v>
      </c>
      <c r="AB59" t="n">
        <v>63.79184587957282</v>
      </c>
      <c r="AC59" t="n">
        <v>57.70364164125782</v>
      </c>
      <c r="AD59" t="n">
        <v>46623.14647824693</v>
      </c>
      <c r="AE59" t="n">
        <v>63791.84587957282</v>
      </c>
      <c r="AF59" t="n">
        <v>2.691932547361839e-06</v>
      </c>
      <c r="AG59" t="n">
        <v>0.09531250000000001</v>
      </c>
      <c r="AH59" t="n">
        <v>57703.64164125783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10.9937</v>
      </c>
      <c r="E60" t="n">
        <v>9.1</v>
      </c>
      <c r="F60" t="n">
        <v>6.75</v>
      </c>
      <c r="G60" t="n">
        <v>101.28</v>
      </c>
      <c r="H60" t="n">
        <v>1.69</v>
      </c>
      <c r="I60" t="n">
        <v>4</v>
      </c>
      <c r="J60" t="n">
        <v>162.04</v>
      </c>
      <c r="K60" t="n">
        <v>47.83</v>
      </c>
      <c r="L60" t="n">
        <v>15.5</v>
      </c>
      <c r="M60" t="n">
        <v>0</v>
      </c>
      <c r="N60" t="n">
        <v>28.71</v>
      </c>
      <c r="O60" t="n">
        <v>20218.71</v>
      </c>
      <c r="P60" t="n">
        <v>61.77</v>
      </c>
      <c r="Q60" t="n">
        <v>204.14</v>
      </c>
      <c r="R60" t="n">
        <v>23.65</v>
      </c>
      <c r="S60" t="n">
        <v>17.37</v>
      </c>
      <c r="T60" t="n">
        <v>1049.34</v>
      </c>
      <c r="U60" t="n">
        <v>0.73</v>
      </c>
      <c r="V60" t="n">
        <v>0.76</v>
      </c>
      <c r="W60" t="n">
        <v>1.15</v>
      </c>
      <c r="X60" t="n">
        <v>0.06</v>
      </c>
      <c r="Y60" t="n">
        <v>1</v>
      </c>
      <c r="Z60" t="n">
        <v>10</v>
      </c>
      <c r="AA60" t="n">
        <v>46.21064708750486</v>
      </c>
      <c r="AB60" t="n">
        <v>63.22744601497106</v>
      </c>
      <c r="AC60" t="n">
        <v>57.19310730759329</v>
      </c>
      <c r="AD60" t="n">
        <v>46210.64708750486</v>
      </c>
      <c r="AE60" t="n">
        <v>63227.44601497106</v>
      </c>
      <c r="AF60" t="n">
        <v>2.706556326964858e-06</v>
      </c>
      <c r="AG60" t="n">
        <v>0.09479166666666666</v>
      </c>
      <c r="AH60" t="n">
        <v>57193.10730759329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7.3919</v>
      </c>
      <c r="E2" t="n">
        <v>13.53</v>
      </c>
      <c r="F2" t="n">
        <v>8.300000000000001</v>
      </c>
      <c r="G2" t="n">
        <v>6.3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77</v>
      </c>
      <c r="N2" t="n">
        <v>33.29</v>
      </c>
      <c r="O2" t="n">
        <v>22031.19</v>
      </c>
      <c r="P2" t="n">
        <v>108.92</v>
      </c>
      <c r="Q2" t="n">
        <v>204.2</v>
      </c>
      <c r="R2" t="n">
        <v>71.78</v>
      </c>
      <c r="S2" t="n">
        <v>17.37</v>
      </c>
      <c r="T2" t="n">
        <v>24736.31</v>
      </c>
      <c r="U2" t="n">
        <v>0.24</v>
      </c>
      <c r="V2" t="n">
        <v>0.62</v>
      </c>
      <c r="W2" t="n">
        <v>1.27</v>
      </c>
      <c r="X2" t="n">
        <v>1.6</v>
      </c>
      <c r="Y2" t="n">
        <v>1</v>
      </c>
      <c r="Z2" t="n">
        <v>10</v>
      </c>
      <c r="AA2" t="n">
        <v>110.0302941170179</v>
      </c>
      <c r="AB2" t="n">
        <v>150.5483026048242</v>
      </c>
      <c r="AC2" t="n">
        <v>136.1801839001305</v>
      </c>
      <c r="AD2" t="n">
        <v>110030.2941170179</v>
      </c>
      <c r="AE2" t="n">
        <v>150548.3026048242</v>
      </c>
      <c r="AF2" t="n">
        <v>1.75363984332509e-06</v>
      </c>
      <c r="AG2" t="n">
        <v>0.1409375</v>
      </c>
      <c r="AH2" t="n">
        <v>136180.1839001305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8.0023</v>
      </c>
      <c r="E3" t="n">
        <v>12.5</v>
      </c>
      <c r="F3" t="n">
        <v>7.91</v>
      </c>
      <c r="G3" t="n">
        <v>7.78</v>
      </c>
      <c r="H3" t="n">
        <v>0.13</v>
      </c>
      <c r="I3" t="n">
        <v>61</v>
      </c>
      <c r="J3" t="n">
        <v>177.1</v>
      </c>
      <c r="K3" t="n">
        <v>52.44</v>
      </c>
      <c r="L3" t="n">
        <v>1.25</v>
      </c>
      <c r="M3" t="n">
        <v>59</v>
      </c>
      <c r="N3" t="n">
        <v>33.41</v>
      </c>
      <c r="O3" t="n">
        <v>22076.81</v>
      </c>
      <c r="P3" t="n">
        <v>103.55</v>
      </c>
      <c r="Q3" t="n">
        <v>204.17</v>
      </c>
      <c r="R3" t="n">
        <v>59.85</v>
      </c>
      <c r="S3" t="n">
        <v>17.37</v>
      </c>
      <c r="T3" t="n">
        <v>18860.71</v>
      </c>
      <c r="U3" t="n">
        <v>0.29</v>
      </c>
      <c r="V3" t="n">
        <v>0.65</v>
      </c>
      <c r="W3" t="n">
        <v>1.23</v>
      </c>
      <c r="X3" t="n">
        <v>1.21</v>
      </c>
      <c r="Y3" t="n">
        <v>1</v>
      </c>
      <c r="Z3" t="n">
        <v>10</v>
      </c>
      <c r="AA3" t="n">
        <v>96.90366126775639</v>
      </c>
      <c r="AB3" t="n">
        <v>132.5878644343036</v>
      </c>
      <c r="AC3" t="n">
        <v>119.9338647409654</v>
      </c>
      <c r="AD3" t="n">
        <v>96903.6612677564</v>
      </c>
      <c r="AE3" t="n">
        <v>132587.8644343036</v>
      </c>
      <c r="AF3" t="n">
        <v>1.898449940913752e-06</v>
      </c>
      <c r="AG3" t="n">
        <v>0.1302083333333333</v>
      </c>
      <c r="AH3" t="n">
        <v>119933.8647409654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8.4459</v>
      </c>
      <c r="E4" t="n">
        <v>11.84</v>
      </c>
      <c r="F4" t="n">
        <v>7.68</v>
      </c>
      <c r="G4" t="n">
        <v>9.4</v>
      </c>
      <c r="H4" t="n">
        <v>0.15</v>
      </c>
      <c r="I4" t="n">
        <v>49</v>
      </c>
      <c r="J4" t="n">
        <v>177.47</v>
      </c>
      <c r="K4" t="n">
        <v>52.44</v>
      </c>
      <c r="L4" t="n">
        <v>1.5</v>
      </c>
      <c r="M4" t="n">
        <v>47</v>
      </c>
      <c r="N4" t="n">
        <v>33.53</v>
      </c>
      <c r="O4" t="n">
        <v>22122.46</v>
      </c>
      <c r="P4" t="n">
        <v>100.39</v>
      </c>
      <c r="Q4" t="n">
        <v>204.19</v>
      </c>
      <c r="R4" t="n">
        <v>52.54</v>
      </c>
      <c r="S4" t="n">
        <v>17.37</v>
      </c>
      <c r="T4" t="n">
        <v>15269.67</v>
      </c>
      <c r="U4" t="n">
        <v>0.33</v>
      </c>
      <c r="V4" t="n">
        <v>0.67</v>
      </c>
      <c r="W4" t="n">
        <v>1.22</v>
      </c>
      <c r="X4" t="n">
        <v>0.98</v>
      </c>
      <c r="Y4" t="n">
        <v>1</v>
      </c>
      <c r="Z4" t="n">
        <v>10</v>
      </c>
      <c r="AA4" t="n">
        <v>89.1894592582983</v>
      </c>
      <c r="AB4" t="n">
        <v>122.0329529183947</v>
      </c>
      <c r="AC4" t="n">
        <v>110.3862991662202</v>
      </c>
      <c r="AD4" t="n">
        <v>89189.4592582983</v>
      </c>
      <c r="AE4" t="n">
        <v>122032.9529183947</v>
      </c>
      <c r="AF4" t="n">
        <v>2.003688733984412e-06</v>
      </c>
      <c r="AG4" t="n">
        <v>0.1233333333333333</v>
      </c>
      <c r="AH4" t="n">
        <v>110386.2991662202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8.792299999999999</v>
      </c>
      <c r="E5" t="n">
        <v>11.37</v>
      </c>
      <c r="F5" t="n">
        <v>7.5</v>
      </c>
      <c r="G5" t="n">
        <v>10.97</v>
      </c>
      <c r="H5" t="n">
        <v>0.17</v>
      </c>
      <c r="I5" t="n">
        <v>41</v>
      </c>
      <c r="J5" t="n">
        <v>177.84</v>
      </c>
      <c r="K5" t="n">
        <v>52.44</v>
      </c>
      <c r="L5" t="n">
        <v>1.75</v>
      </c>
      <c r="M5" t="n">
        <v>39</v>
      </c>
      <c r="N5" t="n">
        <v>33.65</v>
      </c>
      <c r="O5" t="n">
        <v>22168.15</v>
      </c>
      <c r="P5" t="n">
        <v>97.81999999999999</v>
      </c>
      <c r="Q5" t="n">
        <v>204.15</v>
      </c>
      <c r="R5" t="n">
        <v>46.69</v>
      </c>
      <c r="S5" t="n">
        <v>17.37</v>
      </c>
      <c r="T5" t="n">
        <v>12380.37</v>
      </c>
      <c r="U5" t="n">
        <v>0.37</v>
      </c>
      <c r="V5" t="n">
        <v>0.68</v>
      </c>
      <c r="W5" t="n">
        <v>1.21</v>
      </c>
      <c r="X5" t="n">
        <v>0.8</v>
      </c>
      <c r="Y5" t="n">
        <v>1</v>
      </c>
      <c r="Z5" t="n">
        <v>10</v>
      </c>
      <c r="AA5" t="n">
        <v>83.64228975066959</v>
      </c>
      <c r="AB5" t="n">
        <v>114.443070874214</v>
      </c>
      <c r="AC5" t="n">
        <v>103.5207848118673</v>
      </c>
      <c r="AD5" t="n">
        <v>83642.28975066959</v>
      </c>
      <c r="AE5" t="n">
        <v>114443.070874214</v>
      </c>
      <c r="AF5" t="n">
        <v>2.085867989889905e-06</v>
      </c>
      <c r="AG5" t="n">
        <v>0.1184375</v>
      </c>
      <c r="AH5" t="n">
        <v>103520.7848118673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9.0036</v>
      </c>
      <c r="E6" t="n">
        <v>11.11</v>
      </c>
      <c r="F6" t="n">
        <v>7.41</v>
      </c>
      <c r="G6" t="n">
        <v>12.34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34</v>
      </c>
      <c r="N6" t="n">
        <v>33.77</v>
      </c>
      <c r="O6" t="n">
        <v>22213.89</v>
      </c>
      <c r="P6" t="n">
        <v>96.48999999999999</v>
      </c>
      <c r="Q6" t="n">
        <v>204.2</v>
      </c>
      <c r="R6" t="n">
        <v>43.76</v>
      </c>
      <c r="S6" t="n">
        <v>17.37</v>
      </c>
      <c r="T6" t="n">
        <v>10940.41</v>
      </c>
      <c r="U6" t="n">
        <v>0.4</v>
      </c>
      <c r="V6" t="n">
        <v>0.6899999999999999</v>
      </c>
      <c r="W6" t="n">
        <v>1.2</v>
      </c>
      <c r="X6" t="n">
        <v>0.71</v>
      </c>
      <c r="Y6" t="n">
        <v>1</v>
      </c>
      <c r="Z6" t="n">
        <v>10</v>
      </c>
      <c r="AA6" t="n">
        <v>80.66653393929849</v>
      </c>
      <c r="AB6" t="n">
        <v>110.371510492017</v>
      </c>
      <c r="AC6" t="n">
        <v>99.83780843807507</v>
      </c>
      <c r="AD6" t="n">
        <v>80666.53393929849</v>
      </c>
      <c r="AE6" t="n">
        <v>110371.510492017</v>
      </c>
      <c r="AF6" t="n">
        <v>2.135996387040109e-06</v>
      </c>
      <c r="AG6" t="n">
        <v>0.1157291666666667</v>
      </c>
      <c r="AH6" t="n">
        <v>99837.80843807507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9.2027</v>
      </c>
      <c r="E7" t="n">
        <v>10.87</v>
      </c>
      <c r="F7" t="n">
        <v>7.31</v>
      </c>
      <c r="G7" t="n">
        <v>13.7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94.98999999999999</v>
      </c>
      <c r="Q7" t="n">
        <v>204.17</v>
      </c>
      <c r="R7" t="n">
        <v>41.19</v>
      </c>
      <c r="S7" t="n">
        <v>17.37</v>
      </c>
      <c r="T7" t="n">
        <v>9678.59</v>
      </c>
      <c r="U7" t="n">
        <v>0.42</v>
      </c>
      <c r="V7" t="n">
        <v>0.7</v>
      </c>
      <c r="W7" t="n">
        <v>1.18</v>
      </c>
      <c r="X7" t="n">
        <v>0.62</v>
      </c>
      <c r="Y7" t="n">
        <v>1</v>
      </c>
      <c r="Z7" t="n">
        <v>10</v>
      </c>
      <c r="AA7" t="n">
        <v>77.80063684154061</v>
      </c>
      <c r="AB7" t="n">
        <v>106.45026364841</v>
      </c>
      <c r="AC7" t="n">
        <v>96.29079988971611</v>
      </c>
      <c r="AD7" t="n">
        <v>77800.6368415406</v>
      </c>
      <c r="AE7" t="n">
        <v>106450.26364841</v>
      </c>
      <c r="AF7" t="n">
        <v>2.183230480142833e-06</v>
      </c>
      <c r="AG7" t="n">
        <v>0.1132291666666667</v>
      </c>
      <c r="AH7" t="n">
        <v>96290.79988971612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9.397</v>
      </c>
      <c r="E8" t="n">
        <v>10.64</v>
      </c>
      <c r="F8" t="n">
        <v>7.23</v>
      </c>
      <c r="G8" t="n">
        <v>15.48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93.73999999999999</v>
      </c>
      <c r="Q8" t="n">
        <v>204.14</v>
      </c>
      <c r="R8" t="n">
        <v>38.73</v>
      </c>
      <c r="S8" t="n">
        <v>17.37</v>
      </c>
      <c r="T8" t="n">
        <v>8465.99</v>
      </c>
      <c r="U8" t="n">
        <v>0.45</v>
      </c>
      <c r="V8" t="n">
        <v>0.71</v>
      </c>
      <c r="W8" t="n">
        <v>1.17</v>
      </c>
      <c r="X8" t="n">
        <v>0.53</v>
      </c>
      <c r="Y8" t="n">
        <v>1</v>
      </c>
      <c r="Z8" t="n">
        <v>10</v>
      </c>
      <c r="AA8" t="n">
        <v>75.29092149229373</v>
      </c>
      <c r="AB8" t="n">
        <v>103.0163603867452</v>
      </c>
      <c r="AC8" t="n">
        <v>93.18462353583007</v>
      </c>
      <c r="AD8" t="n">
        <v>75290.92149229374</v>
      </c>
      <c r="AE8" t="n">
        <v>103016.3603867452</v>
      </c>
      <c r="AF8" t="n">
        <v>2.229325830669499e-06</v>
      </c>
      <c r="AG8" t="n">
        <v>0.1108333333333333</v>
      </c>
      <c r="AH8" t="n">
        <v>93184.62353583008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9.482900000000001</v>
      </c>
      <c r="E9" t="n">
        <v>10.55</v>
      </c>
      <c r="F9" t="n">
        <v>7.2</v>
      </c>
      <c r="G9" t="n">
        <v>16.62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93.23</v>
      </c>
      <c r="Q9" t="n">
        <v>204.16</v>
      </c>
      <c r="R9" t="n">
        <v>37.33</v>
      </c>
      <c r="S9" t="n">
        <v>17.37</v>
      </c>
      <c r="T9" t="n">
        <v>7778.13</v>
      </c>
      <c r="U9" t="n">
        <v>0.47</v>
      </c>
      <c r="V9" t="n">
        <v>0.71</v>
      </c>
      <c r="W9" t="n">
        <v>1.19</v>
      </c>
      <c r="X9" t="n">
        <v>0.51</v>
      </c>
      <c r="Y9" t="n">
        <v>1</v>
      </c>
      <c r="Z9" t="n">
        <v>10</v>
      </c>
      <c r="AA9" t="n">
        <v>74.2529010178945</v>
      </c>
      <c r="AB9" t="n">
        <v>101.5960949794416</v>
      </c>
      <c r="AC9" t="n">
        <v>91.89990626564398</v>
      </c>
      <c r="AD9" t="n">
        <v>74252.9010178945</v>
      </c>
      <c r="AE9" t="n">
        <v>101596.0949794416</v>
      </c>
      <c r="AF9" t="n">
        <v>2.249704578020197e-06</v>
      </c>
      <c r="AG9" t="n">
        <v>0.1098958333333333</v>
      </c>
      <c r="AH9" t="n">
        <v>91899.90626564398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9.639799999999999</v>
      </c>
      <c r="E10" t="n">
        <v>10.37</v>
      </c>
      <c r="F10" t="n">
        <v>7.14</v>
      </c>
      <c r="G10" t="n">
        <v>18.61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92.2</v>
      </c>
      <c r="Q10" t="n">
        <v>204.14</v>
      </c>
      <c r="R10" t="n">
        <v>35.73</v>
      </c>
      <c r="S10" t="n">
        <v>17.37</v>
      </c>
      <c r="T10" t="n">
        <v>6991.6</v>
      </c>
      <c r="U10" t="n">
        <v>0.49</v>
      </c>
      <c r="V10" t="n">
        <v>0.72</v>
      </c>
      <c r="W10" t="n">
        <v>1.17</v>
      </c>
      <c r="X10" t="n">
        <v>0.44</v>
      </c>
      <c r="Y10" t="n">
        <v>1</v>
      </c>
      <c r="Z10" t="n">
        <v>10</v>
      </c>
      <c r="AA10" t="n">
        <v>72.33511493305485</v>
      </c>
      <c r="AB10" t="n">
        <v>98.97209545141448</v>
      </c>
      <c r="AC10" t="n">
        <v>89.52633756976449</v>
      </c>
      <c r="AD10" t="n">
        <v>72335.11493305485</v>
      </c>
      <c r="AE10" t="n">
        <v>98972.09545141447</v>
      </c>
      <c r="AF10" t="n">
        <v>2.286927225975081e-06</v>
      </c>
      <c r="AG10" t="n">
        <v>0.1080208333333333</v>
      </c>
      <c r="AH10" t="n">
        <v>89526.3375697645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9.701700000000001</v>
      </c>
      <c r="E11" t="n">
        <v>10.31</v>
      </c>
      <c r="F11" t="n">
        <v>7.1</v>
      </c>
      <c r="G11" t="n">
        <v>19.38</v>
      </c>
      <c r="H11" t="n">
        <v>0.32</v>
      </c>
      <c r="I11" t="n">
        <v>22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91.62</v>
      </c>
      <c r="Q11" t="n">
        <v>204.17</v>
      </c>
      <c r="R11" t="n">
        <v>34.67</v>
      </c>
      <c r="S11" t="n">
        <v>17.37</v>
      </c>
      <c r="T11" t="n">
        <v>6469.38</v>
      </c>
      <c r="U11" t="n">
        <v>0.5</v>
      </c>
      <c r="V11" t="n">
        <v>0.72</v>
      </c>
      <c r="W11" t="n">
        <v>1.17</v>
      </c>
      <c r="X11" t="n">
        <v>0.41</v>
      </c>
      <c r="Y11" t="n">
        <v>1</v>
      </c>
      <c r="Z11" t="n">
        <v>10</v>
      </c>
      <c r="AA11" t="n">
        <v>71.45679480877493</v>
      </c>
      <c r="AB11" t="n">
        <v>97.77033910862616</v>
      </c>
      <c r="AC11" t="n">
        <v>88.43927516565589</v>
      </c>
      <c r="AD11" t="n">
        <v>71456.79480877492</v>
      </c>
      <c r="AE11" t="n">
        <v>97770.33910862615</v>
      </c>
      <c r="AF11" t="n">
        <v>2.301612260445491e-06</v>
      </c>
      <c r="AG11" t="n">
        <v>0.1073958333333333</v>
      </c>
      <c r="AH11" t="n">
        <v>88439.27516565588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9.801299999999999</v>
      </c>
      <c r="E12" t="n">
        <v>10.2</v>
      </c>
      <c r="F12" t="n">
        <v>7.07</v>
      </c>
      <c r="G12" t="n">
        <v>21.21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91.09</v>
      </c>
      <c r="Q12" t="n">
        <v>204.15</v>
      </c>
      <c r="R12" t="n">
        <v>33.81</v>
      </c>
      <c r="S12" t="n">
        <v>17.37</v>
      </c>
      <c r="T12" t="n">
        <v>6045.62</v>
      </c>
      <c r="U12" t="n">
        <v>0.51</v>
      </c>
      <c r="V12" t="n">
        <v>0.72</v>
      </c>
      <c r="W12" t="n">
        <v>1.16</v>
      </c>
      <c r="X12" t="n">
        <v>0.38</v>
      </c>
      <c r="Y12" t="n">
        <v>1</v>
      </c>
      <c r="Z12" t="n">
        <v>10</v>
      </c>
      <c r="AA12" t="n">
        <v>70.37704666829816</v>
      </c>
      <c r="AB12" t="n">
        <v>96.29298006770053</v>
      </c>
      <c r="AC12" t="n">
        <v>87.10291319810929</v>
      </c>
      <c r="AD12" t="n">
        <v>70377.04666829816</v>
      </c>
      <c r="AE12" t="n">
        <v>96292.98006770053</v>
      </c>
      <c r="AF12" t="n">
        <v>2.325241168898687e-06</v>
      </c>
      <c r="AG12" t="n">
        <v>0.10625</v>
      </c>
      <c r="AH12" t="n">
        <v>87102.91319810929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9.8568</v>
      </c>
      <c r="E13" t="n">
        <v>10.15</v>
      </c>
      <c r="F13" t="n">
        <v>7.05</v>
      </c>
      <c r="G13" t="n">
        <v>22.26</v>
      </c>
      <c r="H13" t="n">
        <v>0.37</v>
      </c>
      <c r="I13" t="n">
        <v>19</v>
      </c>
      <c r="J13" t="n">
        <v>180.82</v>
      </c>
      <c r="K13" t="n">
        <v>52.44</v>
      </c>
      <c r="L13" t="n">
        <v>3.75</v>
      </c>
      <c r="M13" t="n">
        <v>17</v>
      </c>
      <c r="N13" t="n">
        <v>34.63</v>
      </c>
      <c r="O13" t="n">
        <v>22535.19</v>
      </c>
      <c r="P13" t="n">
        <v>90.66</v>
      </c>
      <c r="Q13" t="n">
        <v>204.15</v>
      </c>
      <c r="R13" t="n">
        <v>33.07</v>
      </c>
      <c r="S13" t="n">
        <v>17.37</v>
      </c>
      <c r="T13" t="n">
        <v>5682.92</v>
      </c>
      <c r="U13" t="n">
        <v>0.53</v>
      </c>
      <c r="V13" t="n">
        <v>0.72</v>
      </c>
      <c r="W13" t="n">
        <v>1.16</v>
      </c>
      <c r="X13" t="n">
        <v>0.36</v>
      </c>
      <c r="Y13" t="n">
        <v>1</v>
      </c>
      <c r="Z13" t="n">
        <v>10</v>
      </c>
      <c r="AA13" t="n">
        <v>69.7025663544965</v>
      </c>
      <c r="AB13" t="n">
        <v>95.37012634638619</v>
      </c>
      <c r="AC13" t="n">
        <v>86.26813534072357</v>
      </c>
      <c r="AD13" t="n">
        <v>69702.56635449649</v>
      </c>
      <c r="AE13" t="n">
        <v>95370.12634638618</v>
      </c>
      <c r="AF13" t="n">
        <v>2.338407879934353e-06</v>
      </c>
      <c r="AG13" t="n">
        <v>0.1057291666666667</v>
      </c>
      <c r="AH13" t="n">
        <v>86268.13534072357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9.9206</v>
      </c>
      <c r="E14" t="n">
        <v>10.08</v>
      </c>
      <c r="F14" t="n">
        <v>7.02</v>
      </c>
      <c r="G14" t="n">
        <v>23.4</v>
      </c>
      <c r="H14" t="n">
        <v>0.39</v>
      </c>
      <c r="I14" t="n">
        <v>18</v>
      </c>
      <c r="J14" t="n">
        <v>181.19</v>
      </c>
      <c r="K14" t="n">
        <v>52.44</v>
      </c>
      <c r="L14" t="n">
        <v>4</v>
      </c>
      <c r="M14" t="n">
        <v>16</v>
      </c>
      <c r="N14" t="n">
        <v>34.75</v>
      </c>
      <c r="O14" t="n">
        <v>22581.25</v>
      </c>
      <c r="P14" t="n">
        <v>89.8</v>
      </c>
      <c r="Q14" t="n">
        <v>204.14</v>
      </c>
      <c r="R14" t="n">
        <v>32.1</v>
      </c>
      <c r="S14" t="n">
        <v>17.37</v>
      </c>
      <c r="T14" t="n">
        <v>5204.22</v>
      </c>
      <c r="U14" t="n">
        <v>0.54</v>
      </c>
      <c r="V14" t="n">
        <v>0.73</v>
      </c>
      <c r="W14" t="n">
        <v>1.16</v>
      </c>
      <c r="X14" t="n">
        <v>0.33</v>
      </c>
      <c r="Y14" t="n">
        <v>1</v>
      </c>
      <c r="Z14" t="n">
        <v>10</v>
      </c>
      <c r="AA14" t="n">
        <v>68.71804635368019</v>
      </c>
      <c r="AB14" t="n">
        <v>94.02306264731297</v>
      </c>
      <c r="AC14" t="n">
        <v>85.04963351047371</v>
      </c>
      <c r="AD14" t="n">
        <v>68718.0463536802</v>
      </c>
      <c r="AE14" t="n">
        <v>94023.06264731297</v>
      </c>
      <c r="AF14" t="n">
        <v>2.353543666674453e-06</v>
      </c>
      <c r="AG14" t="n">
        <v>0.105</v>
      </c>
      <c r="AH14" t="n">
        <v>85049.63351047371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9.958</v>
      </c>
      <c r="E15" t="n">
        <v>10.04</v>
      </c>
      <c r="F15" t="n">
        <v>7.02</v>
      </c>
      <c r="G15" t="n">
        <v>24.77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15</v>
      </c>
      <c r="N15" t="n">
        <v>34.88</v>
      </c>
      <c r="O15" t="n">
        <v>22627.36</v>
      </c>
      <c r="P15" t="n">
        <v>89.88</v>
      </c>
      <c r="Q15" t="n">
        <v>204.16</v>
      </c>
      <c r="R15" t="n">
        <v>31.95</v>
      </c>
      <c r="S15" t="n">
        <v>17.37</v>
      </c>
      <c r="T15" t="n">
        <v>5131.46</v>
      </c>
      <c r="U15" t="n">
        <v>0.54</v>
      </c>
      <c r="V15" t="n">
        <v>0.73</v>
      </c>
      <c r="W15" t="n">
        <v>1.16</v>
      </c>
      <c r="X15" t="n">
        <v>0.33</v>
      </c>
      <c r="Y15" t="n">
        <v>1</v>
      </c>
      <c r="Z15" t="n">
        <v>10</v>
      </c>
      <c r="AA15" t="n">
        <v>68.50974321417858</v>
      </c>
      <c r="AB15" t="n">
        <v>93.73805310216108</v>
      </c>
      <c r="AC15" t="n">
        <v>84.79182487629758</v>
      </c>
      <c r="AD15" t="n">
        <v>68509.74321417858</v>
      </c>
      <c r="AE15" t="n">
        <v>93738.05310216108</v>
      </c>
      <c r="AF15" t="n">
        <v>2.362416369246235e-06</v>
      </c>
      <c r="AG15" t="n">
        <v>0.1045833333333333</v>
      </c>
      <c r="AH15" t="n">
        <v>84791.82487629759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10.0008</v>
      </c>
      <c r="E16" t="n">
        <v>10</v>
      </c>
      <c r="F16" t="n">
        <v>7.01</v>
      </c>
      <c r="G16" t="n">
        <v>26.29</v>
      </c>
      <c r="H16" t="n">
        <v>0.44</v>
      </c>
      <c r="I16" t="n">
        <v>16</v>
      </c>
      <c r="J16" t="n">
        <v>181.94</v>
      </c>
      <c r="K16" t="n">
        <v>52.44</v>
      </c>
      <c r="L16" t="n">
        <v>4.5</v>
      </c>
      <c r="M16" t="n">
        <v>14</v>
      </c>
      <c r="N16" t="n">
        <v>35</v>
      </c>
      <c r="O16" t="n">
        <v>22673.63</v>
      </c>
      <c r="P16" t="n">
        <v>89.59999999999999</v>
      </c>
      <c r="Q16" t="n">
        <v>204.17</v>
      </c>
      <c r="R16" t="n">
        <v>31.81</v>
      </c>
      <c r="S16" t="n">
        <v>17.37</v>
      </c>
      <c r="T16" t="n">
        <v>5066.52</v>
      </c>
      <c r="U16" t="n">
        <v>0.55</v>
      </c>
      <c r="V16" t="n">
        <v>0.73</v>
      </c>
      <c r="W16" t="n">
        <v>1.16</v>
      </c>
      <c r="X16" t="n">
        <v>0.32</v>
      </c>
      <c r="Y16" t="n">
        <v>1</v>
      </c>
      <c r="Z16" t="n">
        <v>10</v>
      </c>
      <c r="AA16" t="n">
        <v>68.0465074171597</v>
      </c>
      <c r="AB16" t="n">
        <v>93.10423344815915</v>
      </c>
      <c r="AC16" t="n">
        <v>84.21849608050195</v>
      </c>
      <c r="AD16" t="n">
        <v>68046.50741715971</v>
      </c>
      <c r="AE16" t="n">
        <v>93104.23344815915</v>
      </c>
      <c r="AF16" t="n">
        <v>2.372570157216082e-06</v>
      </c>
      <c r="AG16" t="n">
        <v>0.1041666666666667</v>
      </c>
      <c r="AH16" t="n">
        <v>84218.49608050195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10.0888</v>
      </c>
      <c r="E17" t="n">
        <v>9.91</v>
      </c>
      <c r="F17" t="n">
        <v>6.96</v>
      </c>
      <c r="G17" t="n">
        <v>27.83</v>
      </c>
      <c r="H17" t="n">
        <v>0.46</v>
      </c>
      <c r="I17" t="n">
        <v>15</v>
      </c>
      <c r="J17" t="n">
        <v>182.32</v>
      </c>
      <c r="K17" t="n">
        <v>52.44</v>
      </c>
      <c r="L17" t="n">
        <v>4.75</v>
      </c>
      <c r="M17" t="n">
        <v>13</v>
      </c>
      <c r="N17" t="n">
        <v>35.12</v>
      </c>
      <c r="O17" t="n">
        <v>22719.83</v>
      </c>
      <c r="P17" t="n">
        <v>88.70999999999999</v>
      </c>
      <c r="Q17" t="n">
        <v>204.18</v>
      </c>
      <c r="R17" t="n">
        <v>30.17</v>
      </c>
      <c r="S17" t="n">
        <v>17.37</v>
      </c>
      <c r="T17" t="n">
        <v>4253.98</v>
      </c>
      <c r="U17" t="n">
        <v>0.58</v>
      </c>
      <c r="V17" t="n">
        <v>0.73</v>
      </c>
      <c r="W17" t="n">
        <v>1.16</v>
      </c>
      <c r="X17" t="n">
        <v>0.27</v>
      </c>
      <c r="Y17" t="n">
        <v>1</v>
      </c>
      <c r="Z17" t="n">
        <v>10</v>
      </c>
      <c r="AA17" t="n">
        <v>66.86436738867565</v>
      </c>
      <c r="AB17" t="n">
        <v>91.48677730885075</v>
      </c>
      <c r="AC17" t="n">
        <v>82.75540768501466</v>
      </c>
      <c r="AD17" t="n">
        <v>66864.36738867564</v>
      </c>
      <c r="AE17" t="n">
        <v>91486.77730885075</v>
      </c>
      <c r="AF17" t="n">
        <v>2.393447104443806e-06</v>
      </c>
      <c r="AG17" t="n">
        <v>0.1032291666666667</v>
      </c>
      <c r="AH17" t="n">
        <v>82755.40768501467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10.1331</v>
      </c>
      <c r="E18" t="n">
        <v>9.869999999999999</v>
      </c>
      <c r="F18" t="n">
        <v>6.95</v>
      </c>
      <c r="G18" t="n">
        <v>29.79</v>
      </c>
      <c r="H18" t="n">
        <v>0.49</v>
      </c>
      <c r="I18" t="n">
        <v>14</v>
      </c>
      <c r="J18" t="n">
        <v>182.69</v>
      </c>
      <c r="K18" t="n">
        <v>52.44</v>
      </c>
      <c r="L18" t="n">
        <v>5</v>
      </c>
      <c r="M18" t="n">
        <v>12</v>
      </c>
      <c r="N18" t="n">
        <v>35.25</v>
      </c>
      <c r="O18" t="n">
        <v>22766.06</v>
      </c>
      <c r="P18" t="n">
        <v>88.47</v>
      </c>
      <c r="Q18" t="n">
        <v>204.14</v>
      </c>
      <c r="R18" t="n">
        <v>29.82</v>
      </c>
      <c r="S18" t="n">
        <v>17.37</v>
      </c>
      <c r="T18" t="n">
        <v>4080.9</v>
      </c>
      <c r="U18" t="n">
        <v>0.58</v>
      </c>
      <c r="V18" t="n">
        <v>0.73</v>
      </c>
      <c r="W18" t="n">
        <v>1.16</v>
      </c>
      <c r="X18" t="n">
        <v>0.26</v>
      </c>
      <c r="Y18" t="n">
        <v>1</v>
      </c>
      <c r="Z18" t="n">
        <v>10</v>
      </c>
      <c r="AA18" t="n">
        <v>66.42596719579821</v>
      </c>
      <c r="AB18" t="n">
        <v>90.88693882410463</v>
      </c>
      <c r="AC18" t="n">
        <v>82.21281694337392</v>
      </c>
      <c r="AD18" t="n">
        <v>66425.96719579821</v>
      </c>
      <c r="AE18" t="n">
        <v>90886.93882410463</v>
      </c>
      <c r="AF18" t="n">
        <v>2.403956749468671e-06</v>
      </c>
      <c r="AG18" t="n">
        <v>0.1028125</v>
      </c>
      <c r="AH18" t="n">
        <v>82212.81694337392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10.1989</v>
      </c>
      <c r="E19" t="n">
        <v>9.800000000000001</v>
      </c>
      <c r="F19" t="n">
        <v>6.92</v>
      </c>
      <c r="G19" t="n">
        <v>31.95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11</v>
      </c>
      <c r="N19" t="n">
        <v>35.37</v>
      </c>
      <c r="O19" t="n">
        <v>22812.34</v>
      </c>
      <c r="P19" t="n">
        <v>87.81999999999999</v>
      </c>
      <c r="Q19" t="n">
        <v>204.14</v>
      </c>
      <c r="R19" t="n">
        <v>29.18</v>
      </c>
      <c r="S19" t="n">
        <v>17.37</v>
      </c>
      <c r="T19" t="n">
        <v>3766.87</v>
      </c>
      <c r="U19" t="n">
        <v>0.6</v>
      </c>
      <c r="V19" t="n">
        <v>0.74</v>
      </c>
      <c r="W19" t="n">
        <v>1.15</v>
      </c>
      <c r="X19" t="n">
        <v>0.23</v>
      </c>
      <c r="Y19" t="n">
        <v>1</v>
      </c>
      <c r="Z19" t="n">
        <v>10</v>
      </c>
      <c r="AA19" t="n">
        <v>65.58810282593846</v>
      </c>
      <c r="AB19" t="n">
        <v>89.74053582929589</v>
      </c>
      <c r="AC19" t="n">
        <v>81.17582504140267</v>
      </c>
      <c r="AD19" t="n">
        <v>65588.10282593846</v>
      </c>
      <c r="AE19" t="n">
        <v>89740.5358292959</v>
      </c>
      <c r="AF19" t="n">
        <v>2.419567012282127e-06</v>
      </c>
      <c r="AG19" t="n">
        <v>0.1020833333333333</v>
      </c>
      <c r="AH19" t="n">
        <v>81175.82504140267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10.1992</v>
      </c>
      <c r="E20" t="n">
        <v>9.800000000000001</v>
      </c>
      <c r="F20" t="n">
        <v>6.92</v>
      </c>
      <c r="G20" t="n">
        <v>31.95</v>
      </c>
      <c r="H20" t="n">
        <v>0.53</v>
      </c>
      <c r="I20" t="n">
        <v>13</v>
      </c>
      <c r="J20" t="n">
        <v>183.44</v>
      </c>
      <c r="K20" t="n">
        <v>52.44</v>
      </c>
      <c r="L20" t="n">
        <v>5.5</v>
      </c>
      <c r="M20" t="n">
        <v>11</v>
      </c>
      <c r="N20" t="n">
        <v>35.5</v>
      </c>
      <c r="O20" t="n">
        <v>22858.66</v>
      </c>
      <c r="P20" t="n">
        <v>87.86</v>
      </c>
      <c r="Q20" t="n">
        <v>204.15</v>
      </c>
      <c r="R20" t="n">
        <v>28.98</v>
      </c>
      <c r="S20" t="n">
        <v>17.37</v>
      </c>
      <c r="T20" t="n">
        <v>3668.69</v>
      </c>
      <c r="U20" t="n">
        <v>0.6</v>
      </c>
      <c r="V20" t="n">
        <v>0.74</v>
      </c>
      <c r="W20" t="n">
        <v>1.16</v>
      </c>
      <c r="X20" t="n">
        <v>0.23</v>
      </c>
      <c r="Y20" t="n">
        <v>1</v>
      </c>
      <c r="Z20" t="n">
        <v>10</v>
      </c>
      <c r="AA20" t="n">
        <v>65.60757313431061</v>
      </c>
      <c r="AB20" t="n">
        <v>89.76717596418004</v>
      </c>
      <c r="AC20" t="n">
        <v>81.19992267920314</v>
      </c>
      <c r="AD20" t="n">
        <v>65607.57313431062</v>
      </c>
      <c r="AE20" t="n">
        <v>89767.17596418005</v>
      </c>
      <c r="AF20" t="n">
        <v>2.419638183693131e-06</v>
      </c>
      <c r="AG20" t="n">
        <v>0.1020833333333333</v>
      </c>
      <c r="AH20" t="n">
        <v>81199.92267920314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10.2482</v>
      </c>
      <c r="E21" t="n">
        <v>9.76</v>
      </c>
      <c r="F21" t="n">
        <v>6.91</v>
      </c>
      <c r="G21" t="n">
        <v>34.55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10</v>
      </c>
      <c r="N21" t="n">
        <v>35.63</v>
      </c>
      <c r="O21" t="n">
        <v>22905.03</v>
      </c>
      <c r="P21" t="n">
        <v>87.48</v>
      </c>
      <c r="Q21" t="n">
        <v>204.16</v>
      </c>
      <c r="R21" t="n">
        <v>28.82</v>
      </c>
      <c r="S21" t="n">
        <v>17.37</v>
      </c>
      <c r="T21" t="n">
        <v>3590.47</v>
      </c>
      <c r="U21" t="n">
        <v>0.6</v>
      </c>
      <c r="V21" t="n">
        <v>0.74</v>
      </c>
      <c r="W21" t="n">
        <v>1.15</v>
      </c>
      <c r="X21" t="n">
        <v>0.22</v>
      </c>
      <c r="Y21" t="n">
        <v>1</v>
      </c>
      <c r="Z21" t="n">
        <v>10</v>
      </c>
      <c r="AA21" t="n">
        <v>65.07595636094851</v>
      </c>
      <c r="AB21" t="n">
        <v>89.03979444158956</v>
      </c>
      <c r="AC21" t="n">
        <v>80.54196142824209</v>
      </c>
      <c r="AD21" t="n">
        <v>65075.95636094851</v>
      </c>
      <c r="AE21" t="n">
        <v>89039.79444158956</v>
      </c>
      <c r="AF21" t="n">
        <v>2.431262847490386e-06</v>
      </c>
      <c r="AG21" t="n">
        <v>0.1016666666666667</v>
      </c>
      <c r="AH21" t="n">
        <v>80541.9614282421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10.2439</v>
      </c>
      <c r="E22" t="n">
        <v>9.76</v>
      </c>
      <c r="F22" t="n">
        <v>6.91</v>
      </c>
      <c r="G22" t="n">
        <v>34.57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10</v>
      </c>
      <c r="N22" t="n">
        <v>35.75</v>
      </c>
      <c r="O22" t="n">
        <v>22951.43</v>
      </c>
      <c r="P22" t="n">
        <v>87.40000000000001</v>
      </c>
      <c r="Q22" t="n">
        <v>204.14</v>
      </c>
      <c r="R22" t="n">
        <v>28.81</v>
      </c>
      <c r="S22" t="n">
        <v>17.37</v>
      </c>
      <c r="T22" t="n">
        <v>3587.63</v>
      </c>
      <c r="U22" t="n">
        <v>0.6</v>
      </c>
      <c r="V22" t="n">
        <v>0.74</v>
      </c>
      <c r="W22" t="n">
        <v>1.16</v>
      </c>
      <c r="X22" t="n">
        <v>0.22</v>
      </c>
      <c r="Y22" t="n">
        <v>1</v>
      </c>
      <c r="Z22" t="n">
        <v>10</v>
      </c>
      <c r="AA22" t="n">
        <v>65.05996311226903</v>
      </c>
      <c r="AB22" t="n">
        <v>89.01791177317396</v>
      </c>
      <c r="AC22" t="n">
        <v>80.52216721098753</v>
      </c>
      <c r="AD22" t="n">
        <v>65059.96311226903</v>
      </c>
      <c r="AE22" t="n">
        <v>89017.91177317397</v>
      </c>
      <c r="AF22" t="n">
        <v>2.430242723932668e-06</v>
      </c>
      <c r="AG22" t="n">
        <v>0.1016666666666667</v>
      </c>
      <c r="AH22" t="n">
        <v>80522.16721098754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10.3217</v>
      </c>
      <c r="E23" t="n">
        <v>9.69</v>
      </c>
      <c r="F23" t="n">
        <v>6.88</v>
      </c>
      <c r="G23" t="n">
        <v>37.51</v>
      </c>
      <c r="H23" t="n">
        <v>0.6</v>
      </c>
      <c r="I23" t="n">
        <v>11</v>
      </c>
      <c r="J23" t="n">
        <v>184.57</v>
      </c>
      <c r="K23" t="n">
        <v>52.44</v>
      </c>
      <c r="L23" t="n">
        <v>6.25</v>
      </c>
      <c r="M23" t="n">
        <v>9</v>
      </c>
      <c r="N23" t="n">
        <v>35.88</v>
      </c>
      <c r="O23" t="n">
        <v>22997.88</v>
      </c>
      <c r="P23" t="n">
        <v>86.51000000000001</v>
      </c>
      <c r="Q23" t="n">
        <v>204.15</v>
      </c>
      <c r="R23" t="n">
        <v>27.64</v>
      </c>
      <c r="S23" t="n">
        <v>17.37</v>
      </c>
      <c r="T23" t="n">
        <v>3008.11</v>
      </c>
      <c r="U23" t="n">
        <v>0.63</v>
      </c>
      <c r="V23" t="n">
        <v>0.74</v>
      </c>
      <c r="W23" t="n">
        <v>1.15</v>
      </c>
      <c r="X23" t="n">
        <v>0.19</v>
      </c>
      <c r="Y23" t="n">
        <v>1</v>
      </c>
      <c r="Z23" t="n">
        <v>10</v>
      </c>
      <c r="AA23" t="n">
        <v>64.0407982896343</v>
      </c>
      <c r="AB23" t="n">
        <v>87.62344550046714</v>
      </c>
      <c r="AC23" t="n">
        <v>79.26078684220172</v>
      </c>
      <c r="AD23" t="n">
        <v>64040.7982896343</v>
      </c>
      <c r="AE23" t="n">
        <v>87623.44550046715</v>
      </c>
      <c r="AF23" t="n">
        <v>2.448699843186269e-06</v>
      </c>
      <c r="AG23" t="n">
        <v>0.1009375</v>
      </c>
      <c r="AH23" t="n">
        <v>79260.78684220172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10.319</v>
      </c>
      <c r="E24" t="n">
        <v>9.69</v>
      </c>
      <c r="F24" t="n">
        <v>6.88</v>
      </c>
      <c r="G24" t="n">
        <v>37.52</v>
      </c>
      <c r="H24" t="n">
        <v>0.62</v>
      </c>
      <c r="I24" t="n">
        <v>11</v>
      </c>
      <c r="J24" t="n">
        <v>184.95</v>
      </c>
      <c r="K24" t="n">
        <v>52.44</v>
      </c>
      <c r="L24" t="n">
        <v>6.5</v>
      </c>
      <c r="M24" t="n">
        <v>9</v>
      </c>
      <c r="N24" t="n">
        <v>36.01</v>
      </c>
      <c r="O24" t="n">
        <v>23044.38</v>
      </c>
      <c r="P24" t="n">
        <v>86.52</v>
      </c>
      <c r="Q24" t="n">
        <v>204.14</v>
      </c>
      <c r="R24" t="n">
        <v>27.72</v>
      </c>
      <c r="S24" t="n">
        <v>17.37</v>
      </c>
      <c r="T24" t="n">
        <v>3046.77</v>
      </c>
      <c r="U24" t="n">
        <v>0.63</v>
      </c>
      <c r="V24" t="n">
        <v>0.74</v>
      </c>
      <c r="W24" t="n">
        <v>1.15</v>
      </c>
      <c r="X24" t="n">
        <v>0.19</v>
      </c>
      <c r="Y24" t="n">
        <v>1</v>
      </c>
      <c r="Z24" t="n">
        <v>10</v>
      </c>
      <c r="AA24" t="n">
        <v>64.06232381519207</v>
      </c>
      <c r="AB24" t="n">
        <v>87.65289767417444</v>
      </c>
      <c r="AC24" t="n">
        <v>79.28742814178678</v>
      </c>
      <c r="AD24" t="n">
        <v>64062.32381519207</v>
      </c>
      <c r="AE24" t="n">
        <v>87652.89767417444</v>
      </c>
      <c r="AF24" t="n">
        <v>2.448059300487237e-06</v>
      </c>
      <c r="AG24" t="n">
        <v>0.1009375</v>
      </c>
      <c r="AH24" t="n">
        <v>79287.42814178678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10.3128</v>
      </c>
      <c r="E25" t="n">
        <v>9.699999999999999</v>
      </c>
      <c r="F25" t="n">
        <v>6.88</v>
      </c>
      <c r="G25" t="n">
        <v>37.55</v>
      </c>
      <c r="H25" t="n">
        <v>0.65</v>
      </c>
      <c r="I25" t="n">
        <v>11</v>
      </c>
      <c r="J25" t="n">
        <v>185.33</v>
      </c>
      <c r="K25" t="n">
        <v>52.44</v>
      </c>
      <c r="L25" t="n">
        <v>6.75</v>
      </c>
      <c r="M25" t="n">
        <v>9</v>
      </c>
      <c r="N25" t="n">
        <v>36.13</v>
      </c>
      <c r="O25" t="n">
        <v>23090.91</v>
      </c>
      <c r="P25" t="n">
        <v>86.26000000000001</v>
      </c>
      <c r="Q25" t="n">
        <v>204.15</v>
      </c>
      <c r="R25" t="n">
        <v>27.91</v>
      </c>
      <c r="S25" t="n">
        <v>17.37</v>
      </c>
      <c r="T25" t="n">
        <v>3143.24</v>
      </c>
      <c r="U25" t="n">
        <v>0.62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63.9627842997573</v>
      </c>
      <c r="AB25" t="n">
        <v>87.51670331778317</v>
      </c>
      <c r="AC25" t="n">
        <v>79.1642319836195</v>
      </c>
      <c r="AD25" t="n">
        <v>63962.7842997573</v>
      </c>
      <c r="AE25" t="n">
        <v>87516.70331778316</v>
      </c>
      <c r="AF25" t="n">
        <v>2.446588424659828e-06</v>
      </c>
      <c r="AG25" t="n">
        <v>0.1010416666666667</v>
      </c>
      <c r="AH25" t="n">
        <v>79164.23198361949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10.3699</v>
      </c>
      <c r="E26" t="n">
        <v>9.640000000000001</v>
      </c>
      <c r="F26" t="n">
        <v>6.87</v>
      </c>
      <c r="G26" t="n">
        <v>41.2</v>
      </c>
      <c r="H26" t="n">
        <v>0.67</v>
      </c>
      <c r="I26" t="n">
        <v>10</v>
      </c>
      <c r="J26" t="n">
        <v>185.7</v>
      </c>
      <c r="K26" t="n">
        <v>52.44</v>
      </c>
      <c r="L26" t="n">
        <v>7</v>
      </c>
      <c r="M26" t="n">
        <v>8</v>
      </c>
      <c r="N26" t="n">
        <v>36.26</v>
      </c>
      <c r="O26" t="n">
        <v>23137.49</v>
      </c>
      <c r="P26" t="n">
        <v>85.78</v>
      </c>
      <c r="Q26" t="n">
        <v>204.14</v>
      </c>
      <c r="R26" t="n">
        <v>27.3</v>
      </c>
      <c r="S26" t="n">
        <v>17.37</v>
      </c>
      <c r="T26" t="n">
        <v>2843.36</v>
      </c>
      <c r="U26" t="n">
        <v>0.64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63.34360542916462</v>
      </c>
      <c r="AB26" t="n">
        <v>86.66951547079481</v>
      </c>
      <c r="AC26" t="n">
        <v>78.39789855571179</v>
      </c>
      <c r="AD26" t="n">
        <v>63343.60542916462</v>
      </c>
      <c r="AE26" t="n">
        <v>86669.51547079481</v>
      </c>
      <c r="AF26" t="n">
        <v>2.460134716554181e-06</v>
      </c>
      <c r="AG26" t="n">
        <v>0.1004166666666667</v>
      </c>
      <c r="AH26" t="n">
        <v>78397.89855571178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10.3705</v>
      </c>
      <c r="E27" t="n">
        <v>9.640000000000001</v>
      </c>
      <c r="F27" t="n">
        <v>6.87</v>
      </c>
      <c r="G27" t="n">
        <v>41.2</v>
      </c>
      <c r="H27" t="n">
        <v>0.6899999999999999</v>
      </c>
      <c r="I27" t="n">
        <v>10</v>
      </c>
      <c r="J27" t="n">
        <v>186.08</v>
      </c>
      <c r="K27" t="n">
        <v>52.44</v>
      </c>
      <c r="L27" t="n">
        <v>7.25</v>
      </c>
      <c r="M27" t="n">
        <v>8</v>
      </c>
      <c r="N27" t="n">
        <v>36.39</v>
      </c>
      <c r="O27" t="n">
        <v>23184.11</v>
      </c>
      <c r="P27" t="n">
        <v>85.72</v>
      </c>
      <c r="Q27" t="n">
        <v>204.17</v>
      </c>
      <c r="R27" t="n">
        <v>27.35</v>
      </c>
      <c r="S27" t="n">
        <v>17.37</v>
      </c>
      <c r="T27" t="n">
        <v>2865.42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63.30856687795301</v>
      </c>
      <c r="AB27" t="n">
        <v>86.62157417923532</v>
      </c>
      <c r="AC27" t="n">
        <v>78.3545327137327</v>
      </c>
      <c r="AD27" t="n">
        <v>63308.56687795301</v>
      </c>
      <c r="AE27" t="n">
        <v>86621.57417923532</v>
      </c>
      <c r="AF27" t="n">
        <v>2.460277059376188e-06</v>
      </c>
      <c r="AG27" t="n">
        <v>0.1004166666666667</v>
      </c>
      <c r="AH27" t="n">
        <v>78354.5327137327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10.3654</v>
      </c>
      <c r="E28" t="n">
        <v>9.65</v>
      </c>
      <c r="F28" t="n">
        <v>6.87</v>
      </c>
      <c r="G28" t="n">
        <v>41.23</v>
      </c>
      <c r="H28" t="n">
        <v>0.71</v>
      </c>
      <c r="I28" t="n">
        <v>10</v>
      </c>
      <c r="J28" t="n">
        <v>186.46</v>
      </c>
      <c r="K28" t="n">
        <v>52.44</v>
      </c>
      <c r="L28" t="n">
        <v>7.5</v>
      </c>
      <c r="M28" t="n">
        <v>8</v>
      </c>
      <c r="N28" t="n">
        <v>36.52</v>
      </c>
      <c r="O28" t="n">
        <v>23230.78</v>
      </c>
      <c r="P28" t="n">
        <v>85.65000000000001</v>
      </c>
      <c r="Q28" t="n">
        <v>204.14</v>
      </c>
      <c r="R28" t="n">
        <v>27.4</v>
      </c>
      <c r="S28" t="n">
        <v>17.37</v>
      </c>
      <c r="T28" t="n">
        <v>2891.86</v>
      </c>
      <c r="U28" t="n">
        <v>0.63</v>
      </c>
      <c r="V28" t="n">
        <v>0.74</v>
      </c>
      <c r="W28" t="n">
        <v>1.15</v>
      </c>
      <c r="X28" t="n">
        <v>0.18</v>
      </c>
      <c r="Y28" t="n">
        <v>1</v>
      </c>
      <c r="Z28" t="n">
        <v>10</v>
      </c>
      <c r="AA28" t="n">
        <v>63.3023224367221</v>
      </c>
      <c r="AB28" t="n">
        <v>86.61303025925787</v>
      </c>
      <c r="AC28" t="n">
        <v>78.34680421348644</v>
      </c>
      <c r="AD28" t="n">
        <v>63302.3224367221</v>
      </c>
      <c r="AE28" t="n">
        <v>86613.03025925787</v>
      </c>
      <c r="AF28" t="n">
        <v>2.459067145389127e-06</v>
      </c>
      <c r="AG28" t="n">
        <v>0.1005208333333333</v>
      </c>
      <c r="AH28" t="n">
        <v>78346.80421348644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10.4191</v>
      </c>
      <c r="E29" t="n">
        <v>9.6</v>
      </c>
      <c r="F29" t="n">
        <v>6.86</v>
      </c>
      <c r="G29" t="n">
        <v>45.71</v>
      </c>
      <c r="H29" t="n">
        <v>0.74</v>
      </c>
      <c r="I29" t="n">
        <v>9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85.33</v>
      </c>
      <c r="Q29" t="n">
        <v>204.14</v>
      </c>
      <c r="R29" t="n">
        <v>26.91</v>
      </c>
      <c r="S29" t="n">
        <v>17.37</v>
      </c>
      <c r="T29" t="n">
        <v>2652.45</v>
      </c>
      <c r="U29" t="n">
        <v>0.65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62.79357238445161</v>
      </c>
      <c r="AB29" t="n">
        <v>85.9169359932735</v>
      </c>
      <c r="AC29" t="n">
        <v>77.71714420727295</v>
      </c>
      <c r="AD29" t="n">
        <v>62793.57238445162</v>
      </c>
      <c r="AE29" t="n">
        <v>85916.9359932735</v>
      </c>
      <c r="AF29" t="n">
        <v>2.471806827958772e-06</v>
      </c>
      <c r="AG29" t="n">
        <v>0.09999999999999999</v>
      </c>
      <c r="AH29" t="n">
        <v>77717.14420727296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10.4251</v>
      </c>
      <c r="E30" t="n">
        <v>9.59</v>
      </c>
      <c r="F30" t="n">
        <v>6.85</v>
      </c>
      <c r="G30" t="n">
        <v>45.68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7</v>
      </c>
      <c r="N30" t="n">
        <v>36.78</v>
      </c>
      <c r="O30" t="n">
        <v>23324.24</v>
      </c>
      <c r="P30" t="n">
        <v>85.40000000000001</v>
      </c>
      <c r="Q30" t="n">
        <v>204.2</v>
      </c>
      <c r="R30" t="n">
        <v>26.86</v>
      </c>
      <c r="S30" t="n">
        <v>17.37</v>
      </c>
      <c r="T30" t="n">
        <v>2629.27</v>
      </c>
      <c r="U30" t="n">
        <v>0.65</v>
      </c>
      <c r="V30" t="n">
        <v>0.75</v>
      </c>
      <c r="W30" t="n">
        <v>1.15</v>
      </c>
      <c r="X30" t="n">
        <v>0.16</v>
      </c>
      <c r="Y30" t="n">
        <v>1</v>
      </c>
      <c r="Z30" t="n">
        <v>10</v>
      </c>
      <c r="AA30" t="n">
        <v>62.77102998520375</v>
      </c>
      <c r="AB30" t="n">
        <v>85.88609248812212</v>
      </c>
      <c r="AC30" t="n">
        <v>77.68924436296409</v>
      </c>
      <c r="AD30" t="n">
        <v>62771.02998520376</v>
      </c>
      <c r="AE30" t="n">
        <v>85886.09248812211</v>
      </c>
      <c r="AF30" t="n">
        <v>2.473230256178844e-06</v>
      </c>
      <c r="AG30" t="n">
        <v>0.09989583333333334</v>
      </c>
      <c r="AH30" t="n">
        <v>77689.24436296409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10.4176</v>
      </c>
      <c r="E31" t="n">
        <v>9.6</v>
      </c>
      <c r="F31" t="n">
        <v>6.86</v>
      </c>
      <c r="G31" t="n">
        <v>45.72</v>
      </c>
      <c r="H31" t="n">
        <v>0.78</v>
      </c>
      <c r="I31" t="n">
        <v>9</v>
      </c>
      <c r="J31" t="n">
        <v>187.6</v>
      </c>
      <c r="K31" t="n">
        <v>52.44</v>
      </c>
      <c r="L31" t="n">
        <v>8.25</v>
      </c>
      <c r="M31" t="n">
        <v>7</v>
      </c>
      <c r="N31" t="n">
        <v>36.9</v>
      </c>
      <c r="O31" t="n">
        <v>23371.04</v>
      </c>
      <c r="P31" t="n">
        <v>85.15000000000001</v>
      </c>
      <c r="Q31" t="n">
        <v>204.14</v>
      </c>
      <c r="R31" t="n">
        <v>27.05</v>
      </c>
      <c r="S31" t="n">
        <v>17.37</v>
      </c>
      <c r="T31" t="n">
        <v>2721.14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62.70830789883349</v>
      </c>
      <c r="AB31" t="n">
        <v>85.80027336244721</v>
      </c>
      <c r="AC31" t="n">
        <v>77.61161569419568</v>
      </c>
      <c r="AD31" t="n">
        <v>62708.30789883349</v>
      </c>
      <c r="AE31" t="n">
        <v>85800.27336244722</v>
      </c>
      <c r="AF31" t="n">
        <v>2.471450970903754e-06</v>
      </c>
      <c r="AG31" t="n">
        <v>0.09999999999999999</v>
      </c>
      <c r="AH31" t="n">
        <v>77611.61569419567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10.4227</v>
      </c>
      <c r="E32" t="n">
        <v>9.59</v>
      </c>
      <c r="F32" t="n">
        <v>6.85</v>
      </c>
      <c r="G32" t="n">
        <v>45.69</v>
      </c>
      <c r="H32" t="n">
        <v>0.8</v>
      </c>
      <c r="I32" t="n">
        <v>9</v>
      </c>
      <c r="J32" t="n">
        <v>187.98</v>
      </c>
      <c r="K32" t="n">
        <v>52.44</v>
      </c>
      <c r="L32" t="n">
        <v>8.5</v>
      </c>
      <c r="M32" t="n">
        <v>7</v>
      </c>
      <c r="N32" t="n">
        <v>37.03</v>
      </c>
      <c r="O32" t="n">
        <v>23417.88</v>
      </c>
      <c r="P32" t="n">
        <v>84.79000000000001</v>
      </c>
      <c r="Q32" t="n">
        <v>204.22</v>
      </c>
      <c r="R32" t="n">
        <v>26.94</v>
      </c>
      <c r="S32" t="n">
        <v>17.37</v>
      </c>
      <c r="T32" t="n">
        <v>2666.5</v>
      </c>
      <c r="U32" t="n">
        <v>0.64</v>
      </c>
      <c r="V32" t="n">
        <v>0.75</v>
      </c>
      <c r="W32" t="n">
        <v>1.15</v>
      </c>
      <c r="X32" t="n">
        <v>0.16</v>
      </c>
      <c r="Y32" t="n">
        <v>1</v>
      </c>
      <c r="Z32" t="n">
        <v>10</v>
      </c>
      <c r="AA32" t="n">
        <v>62.46654399637708</v>
      </c>
      <c r="AB32" t="n">
        <v>85.46948132523592</v>
      </c>
      <c r="AC32" t="n">
        <v>77.31239398474618</v>
      </c>
      <c r="AD32" t="n">
        <v>62466.54399637708</v>
      </c>
      <c r="AE32" t="n">
        <v>85469.48132523592</v>
      </c>
      <c r="AF32" t="n">
        <v>2.472660884890815e-06</v>
      </c>
      <c r="AG32" t="n">
        <v>0.09989583333333334</v>
      </c>
      <c r="AH32" t="n">
        <v>77312.39398474617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10.4969</v>
      </c>
      <c r="E33" t="n">
        <v>9.529999999999999</v>
      </c>
      <c r="F33" t="n">
        <v>6.82</v>
      </c>
      <c r="G33" t="n">
        <v>51.16</v>
      </c>
      <c r="H33" t="n">
        <v>0.82</v>
      </c>
      <c r="I33" t="n">
        <v>8</v>
      </c>
      <c r="J33" t="n">
        <v>188.36</v>
      </c>
      <c r="K33" t="n">
        <v>52.44</v>
      </c>
      <c r="L33" t="n">
        <v>8.75</v>
      </c>
      <c r="M33" t="n">
        <v>6</v>
      </c>
      <c r="N33" t="n">
        <v>37.16</v>
      </c>
      <c r="O33" t="n">
        <v>23464.76</v>
      </c>
      <c r="P33" t="n">
        <v>84.19</v>
      </c>
      <c r="Q33" t="n">
        <v>204.14</v>
      </c>
      <c r="R33" t="n">
        <v>25.99</v>
      </c>
      <c r="S33" t="n">
        <v>17.37</v>
      </c>
      <c r="T33" t="n">
        <v>2196.49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61.65495173673673</v>
      </c>
      <c r="AB33" t="n">
        <v>84.35902499067303</v>
      </c>
      <c r="AC33" t="n">
        <v>76.30791804421835</v>
      </c>
      <c r="AD33" t="n">
        <v>61654.95173673673</v>
      </c>
      <c r="AE33" t="n">
        <v>84359.02499067303</v>
      </c>
      <c r="AF33" t="n">
        <v>2.490263947212373e-06</v>
      </c>
      <c r="AG33" t="n">
        <v>0.09927083333333332</v>
      </c>
      <c r="AH33" t="n">
        <v>76307.91804421836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10.4972</v>
      </c>
      <c r="E34" t="n">
        <v>9.529999999999999</v>
      </c>
      <c r="F34" t="n">
        <v>6.82</v>
      </c>
      <c r="G34" t="n">
        <v>51.16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6</v>
      </c>
      <c r="N34" t="n">
        <v>37.3</v>
      </c>
      <c r="O34" t="n">
        <v>23511.69</v>
      </c>
      <c r="P34" t="n">
        <v>83.88</v>
      </c>
      <c r="Q34" t="n">
        <v>204.15</v>
      </c>
      <c r="R34" t="n">
        <v>25.88</v>
      </c>
      <c r="S34" t="n">
        <v>17.37</v>
      </c>
      <c r="T34" t="n">
        <v>2141.63</v>
      </c>
      <c r="U34" t="n">
        <v>0.67</v>
      </c>
      <c r="V34" t="n">
        <v>0.75</v>
      </c>
      <c r="W34" t="n">
        <v>1.15</v>
      </c>
      <c r="X34" t="n">
        <v>0.13</v>
      </c>
      <c r="Y34" t="n">
        <v>1</v>
      </c>
      <c r="Z34" t="n">
        <v>10</v>
      </c>
      <c r="AA34" t="n">
        <v>61.49253447704587</v>
      </c>
      <c r="AB34" t="n">
        <v>84.13679853062033</v>
      </c>
      <c r="AC34" t="n">
        <v>76.1069005656162</v>
      </c>
      <c r="AD34" t="n">
        <v>61492.53447704587</v>
      </c>
      <c r="AE34" t="n">
        <v>84136.79853062032</v>
      </c>
      <c r="AF34" t="n">
        <v>2.490335118623376e-06</v>
      </c>
      <c r="AG34" t="n">
        <v>0.09927083333333332</v>
      </c>
      <c r="AH34" t="n">
        <v>76106.9005656162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10.4819</v>
      </c>
      <c r="E35" t="n">
        <v>9.539999999999999</v>
      </c>
      <c r="F35" t="n">
        <v>6.84</v>
      </c>
      <c r="G35" t="n">
        <v>51.26</v>
      </c>
      <c r="H35" t="n">
        <v>0.87</v>
      </c>
      <c r="I35" t="n">
        <v>8</v>
      </c>
      <c r="J35" t="n">
        <v>189.12</v>
      </c>
      <c r="K35" t="n">
        <v>52.44</v>
      </c>
      <c r="L35" t="n">
        <v>9.25</v>
      </c>
      <c r="M35" t="n">
        <v>6</v>
      </c>
      <c r="N35" t="n">
        <v>37.43</v>
      </c>
      <c r="O35" t="n">
        <v>23558.67</v>
      </c>
      <c r="P35" t="n">
        <v>83.89</v>
      </c>
      <c r="Q35" t="n">
        <v>204.15</v>
      </c>
      <c r="R35" t="n">
        <v>26.31</v>
      </c>
      <c r="S35" t="n">
        <v>17.37</v>
      </c>
      <c r="T35" t="n">
        <v>2359.81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61.63221616325355</v>
      </c>
      <c r="AB35" t="n">
        <v>84.32791717601064</v>
      </c>
      <c r="AC35" t="n">
        <v>76.27977911572724</v>
      </c>
      <c r="AD35" t="n">
        <v>61632.21616325354</v>
      </c>
      <c r="AE35" t="n">
        <v>84327.91717601064</v>
      </c>
      <c r="AF35" t="n">
        <v>2.486705376662192e-06</v>
      </c>
      <c r="AG35" t="n">
        <v>0.09937499999999999</v>
      </c>
      <c r="AH35" t="n">
        <v>76279.77911572724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10.4874</v>
      </c>
      <c r="E36" t="n">
        <v>9.539999999999999</v>
      </c>
      <c r="F36" t="n">
        <v>6.83</v>
      </c>
      <c r="G36" t="n">
        <v>51.23</v>
      </c>
      <c r="H36" t="n">
        <v>0.89</v>
      </c>
      <c r="I36" t="n">
        <v>8</v>
      </c>
      <c r="J36" t="n">
        <v>189.5</v>
      </c>
      <c r="K36" t="n">
        <v>52.44</v>
      </c>
      <c r="L36" t="n">
        <v>9.5</v>
      </c>
      <c r="M36" t="n">
        <v>6</v>
      </c>
      <c r="N36" t="n">
        <v>37.56</v>
      </c>
      <c r="O36" t="n">
        <v>23605.68</v>
      </c>
      <c r="P36" t="n">
        <v>83.73</v>
      </c>
      <c r="Q36" t="n">
        <v>204.14</v>
      </c>
      <c r="R36" t="n">
        <v>26.11</v>
      </c>
      <c r="S36" t="n">
        <v>17.37</v>
      </c>
      <c r="T36" t="n">
        <v>2256.53</v>
      </c>
      <c r="U36" t="n">
        <v>0.67</v>
      </c>
      <c r="V36" t="n">
        <v>0.75</v>
      </c>
      <c r="W36" t="n">
        <v>1.15</v>
      </c>
      <c r="X36" t="n">
        <v>0.14</v>
      </c>
      <c r="Y36" t="n">
        <v>1</v>
      </c>
      <c r="Z36" t="n">
        <v>10</v>
      </c>
      <c r="AA36" t="n">
        <v>61.49427336031654</v>
      </c>
      <c r="AB36" t="n">
        <v>84.13917774742535</v>
      </c>
      <c r="AC36" t="n">
        <v>76.10905271330861</v>
      </c>
      <c r="AD36" t="n">
        <v>61494.27336031654</v>
      </c>
      <c r="AE36" t="n">
        <v>84139.17774742535</v>
      </c>
      <c r="AF36" t="n">
        <v>2.488010185863925e-06</v>
      </c>
      <c r="AG36" t="n">
        <v>0.09937499999999999</v>
      </c>
      <c r="AH36" t="n">
        <v>76109.05271330861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10.4892</v>
      </c>
      <c r="E37" t="n">
        <v>9.529999999999999</v>
      </c>
      <c r="F37" t="n">
        <v>6.83</v>
      </c>
      <c r="G37" t="n">
        <v>51.21</v>
      </c>
      <c r="H37" t="n">
        <v>0.91</v>
      </c>
      <c r="I37" t="n">
        <v>8</v>
      </c>
      <c r="J37" t="n">
        <v>189.88</v>
      </c>
      <c r="K37" t="n">
        <v>52.44</v>
      </c>
      <c r="L37" t="n">
        <v>9.75</v>
      </c>
      <c r="M37" t="n">
        <v>6</v>
      </c>
      <c r="N37" t="n">
        <v>37.69</v>
      </c>
      <c r="O37" t="n">
        <v>23652.75</v>
      </c>
      <c r="P37" t="n">
        <v>83.29000000000001</v>
      </c>
      <c r="Q37" t="n">
        <v>204.14</v>
      </c>
      <c r="R37" t="n">
        <v>26.15</v>
      </c>
      <c r="S37" t="n">
        <v>17.37</v>
      </c>
      <c r="T37" t="n">
        <v>2277.5</v>
      </c>
      <c r="U37" t="n">
        <v>0.66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  <c r="AA37" t="n">
        <v>61.25546657256514</v>
      </c>
      <c r="AB37" t="n">
        <v>83.81243176501214</v>
      </c>
      <c r="AC37" t="n">
        <v>75.81349090886594</v>
      </c>
      <c r="AD37" t="n">
        <v>61255.46657256514</v>
      </c>
      <c r="AE37" t="n">
        <v>83812.43176501214</v>
      </c>
      <c r="AF37" t="n">
        <v>2.488437214329947e-06</v>
      </c>
      <c r="AG37" t="n">
        <v>0.09927083333333332</v>
      </c>
      <c r="AH37" t="n">
        <v>75813.49090886595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10.5584</v>
      </c>
      <c r="E38" t="n">
        <v>9.470000000000001</v>
      </c>
      <c r="F38" t="n">
        <v>6.8</v>
      </c>
      <c r="G38" t="n">
        <v>58.3</v>
      </c>
      <c r="H38" t="n">
        <v>0.93</v>
      </c>
      <c r="I38" t="n">
        <v>7</v>
      </c>
      <c r="J38" t="n">
        <v>190.26</v>
      </c>
      <c r="K38" t="n">
        <v>52.44</v>
      </c>
      <c r="L38" t="n">
        <v>10</v>
      </c>
      <c r="M38" t="n">
        <v>5</v>
      </c>
      <c r="N38" t="n">
        <v>37.82</v>
      </c>
      <c r="O38" t="n">
        <v>23699.85</v>
      </c>
      <c r="P38" t="n">
        <v>82.86</v>
      </c>
      <c r="Q38" t="n">
        <v>204.16</v>
      </c>
      <c r="R38" t="n">
        <v>25.26</v>
      </c>
      <c r="S38" t="n">
        <v>17.37</v>
      </c>
      <c r="T38" t="n">
        <v>1838.02</v>
      </c>
      <c r="U38" t="n">
        <v>0.6899999999999999</v>
      </c>
      <c r="V38" t="n">
        <v>0.75</v>
      </c>
      <c r="W38" t="n">
        <v>1.15</v>
      </c>
      <c r="X38" t="n">
        <v>0.11</v>
      </c>
      <c r="Y38" t="n">
        <v>1</v>
      </c>
      <c r="Z38" t="n">
        <v>10</v>
      </c>
      <c r="AA38" t="n">
        <v>60.57280641571312</v>
      </c>
      <c r="AB38" t="n">
        <v>82.87838602156708</v>
      </c>
      <c r="AC38" t="n">
        <v>74.96858918023356</v>
      </c>
      <c r="AD38" t="n">
        <v>60572.80641571312</v>
      </c>
      <c r="AE38" t="n">
        <v>82878.38602156709</v>
      </c>
      <c r="AF38" t="n">
        <v>2.504854086468111e-06</v>
      </c>
      <c r="AG38" t="n">
        <v>0.09864583333333334</v>
      </c>
      <c r="AH38" t="n">
        <v>74968.58918023357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10.5513</v>
      </c>
      <c r="E39" t="n">
        <v>9.48</v>
      </c>
      <c r="F39" t="n">
        <v>6.81</v>
      </c>
      <c r="G39" t="n">
        <v>58.35</v>
      </c>
      <c r="H39" t="n">
        <v>0.95</v>
      </c>
      <c r="I39" t="n">
        <v>7</v>
      </c>
      <c r="J39" t="n">
        <v>190.65</v>
      </c>
      <c r="K39" t="n">
        <v>52.44</v>
      </c>
      <c r="L39" t="n">
        <v>10.25</v>
      </c>
      <c r="M39" t="n">
        <v>5</v>
      </c>
      <c r="N39" t="n">
        <v>37.95</v>
      </c>
      <c r="O39" t="n">
        <v>23747</v>
      </c>
      <c r="P39" t="n">
        <v>83.04000000000001</v>
      </c>
      <c r="Q39" t="n">
        <v>204.14</v>
      </c>
      <c r="R39" t="n">
        <v>25.47</v>
      </c>
      <c r="S39" t="n">
        <v>17.37</v>
      </c>
      <c r="T39" t="n">
        <v>1940.3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60.72887722779416</v>
      </c>
      <c r="AB39" t="n">
        <v>83.09192899201456</v>
      </c>
      <c r="AC39" t="n">
        <v>75.16175190929103</v>
      </c>
      <c r="AD39" t="n">
        <v>60728.87722779416</v>
      </c>
      <c r="AE39" t="n">
        <v>83091.92899201455</v>
      </c>
      <c r="AF39" t="n">
        <v>2.503169696407692e-06</v>
      </c>
      <c r="AG39" t="n">
        <v>0.09875</v>
      </c>
      <c r="AH39" t="n">
        <v>75161.75190929102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10.5519</v>
      </c>
      <c r="E40" t="n">
        <v>9.48</v>
      </c>
      <c r="F40" t="n">
        <v>6.81</v>
      </c>
      <c r="G40" t="n">
        <v>58.35</v>
      </c>
      <c r="H40" t="n">
        <v>0.98</v>
      </c>
      <c r="I40" t="n">
        <v>7</v>
      </c>
      <c r="J40" t="n">
        <v>191.03</v>
      </c>
      <c r="K40" t="n">
        <v>52.44</v>
      </c>
      <c r="L40" t="n">
        <v>10.5</v>
      </c>
      <c r="M40" t="n">
        <v>5</v>
      </c>
      <c r="N40" t="n">
        <v>38.09</v>
      </c>
      <c r="O40" t="n">
        <v>23794.2</v>
      </c>
      <c r="P40" t="n">
        <v>83.04000000000001</v>
      </c>
      <c r="Q40" t="n">
        <v>204.14</v>
      </c>
      <c r="R40" t="n">
        <v>25.53</v>
      </c>
      <c r="S40" t="n">
        <v>17.37</v>
      </c>
      <c r="T40" t="n">
        <v>1973.94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60.72553338667519</v>
      </c>
      <c r="AB40" t="n">
        <v>83.08735380107572</v>
      </c>
      <c r="AC40" t="n">
        <v>75.15761336815409</v>
      </c>
      <c r="AD40" t="n">
        <v>60725.53338667519</v>
      </c>
      <c r="AE40" t="n">
        <v>83087.35380107572</v>
      </c>
      <c r="AF40" t="n">
        <v>2.5033120392297e-06</v>
      </c>
      <c r="AG40" t="n">
        <v>0.09875</v>
      </c>
      <c r="AH40" t="n">
        <v>75157.61336815408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10.5461</v>
      </c>
      <c r="E41" t="n">
        <v>9.48</v>
      </c>
      <c r="F41" t="n">
        <v>6.81</v>
      </c>
      <c r="G41" t="n">
        <v>58.4</v>
      </c>
      <c r="H41" t="n">
        <v>1</v>
      </c>
      <c r="I41" t="n">
        <v>7</v>
      </c>
      <c r="J41" t="n">
        <v>191.41</v>
      </c>
      <c r="K41" t="n">
        <v>52.44</v>
      </c>
      <c r="L41" t="n">
        <v>10.75</v>
      </c>
      <c r="M41" t="n">
        <v>5</v>
      </c>
      <c r="N41" t="n">
        <v>38.22</v>
      </c>
      <c r="O41" t="n">
        <v>23841.44</v>
      </c>
      <c r="P41" t="n">
        <v>82.98999999999999</v>
      </c>
      <c r="Q41" t="n">
        <v>204.14</v>
      </c>
      <c r="R41" t="n">
        <v>25.55</v>
      </c>
      <c r="S41" t="n">
        <v>17.37</v>
      </c>
      <c r="T41" t="n">
        <v>1983.89</v>
      </c>
      <c r="U41" t="n">
        <v>0.68</v>
      </c>
      <c r="V41" t="n">
        <v>0.75</v>
      </c>
      <c r="W41" t="n">
        <v>1.15</v>
      </c>
      <c r="X41" t="n">
        <v>0.12</v>
      </c>
      <c r="Y41" t="n">
        <v>1</v>
      </c>
      <c r="Z41" t="n">
        <v>10</v>
      </c>
      <c r="AA41" t="n">
        <v>60.7320723115896</v>
      </c>
      <c r="AB41" t="n">
        <v>83.09630064662061</v>
      </c>
      <c r="AC41" t="n">
        <v>75.16570633931713</v>
      </c>
      <c r="AD41" t="n">
        <v>60732.0723115896</v>
      </c>
      <c r="AE41" t="n">
        <v>83096.3006466206</v>
      </c>
      <c r="AF41" t="n">
        <v>2.501936058616963e-06</v>
      </c>
      <c r="AG41" t="n">
        <v>0.09875</v>
      </c>
      <c r="AH41" t="n">
        <v>75165.70633931713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10.5504</v>
      </c>
      <c r="E42" t="n">
        <v>9.48</v>
      </c>
      <c r="F42" t="n">
        <v>6.81</v>
      </c>
      <c r="G42" t="n">
        <v>58.36</v>
      </c>
      <c r="H42" t="n">
        <v>1.02</v>
      </c>
      <c r="I42" t="n">
        <v>7</v>
      </c>
      <c r="J42" t="n">
        <v>191.79</v>
      </c>
      <c r="K42" t="n">
        <v>52.44</v>
      </c>
      <c r="L42" t="n">
        <v>11</v>
      </c>
      <c r="M42" t="n">
        <v>5</v>
      </c>
      <c r="N42" t="n">
        <v>38.35</v>
      </c>
      <c r="O42" t="n">
        <v>23888.73</v>
      </c>
      <c r="P42" t="n">
        <v>82.65000000000001</v>
      </c>
      <c r="Q42" t="n">
        <v>204.17</v>
      </c>
      <c r="R42" t="n">
        <v>25.65</v>
      </c>
      <c r="S42" t="n">
        <v>17.37</v>
      </c>
      <c r="T42" t="n">
        <v>2030.84</v>
      </c>
      <c r="U42" t="n">
        <v>0.68</v>
      </c>
      <c r="V42" t="n">
        <v>0.75</v>
      </c>
      <c r="W42" t="n">
        <v>1.14</v>
      </c>
      <c r="X42" t="n">
        <v>0.12</v>
      </c>
      <c r="Y42" t="n">
        <v>1</v>
      </c>
      <c r="Z42" t="n">
        <v>10</v>
      </c>
      <c r="AA42" t="n">
        <v>60.53272940160192</v>
      </c>
      <c r="AB42" t="n">
        <v>82.8235508827871</v>
      </c>
      <c r="AC42" t="n">
        <v>74.91898743013712</v>
      </c>
      <c r="AD42" t="n">
        <v>60532.72940160192</v>
      </c>
      <c r="AE42" t="n">
        <v>82823.55088278711</v>
      </c>
      <c r="AF42" t="n">
        <v>2.502956182174682e-06</v>
      </c>
      <c r="AG42" t="n">
        <v>0.09875</v>
      </c>
      <c r="AH42" t="n">
        <v>74918.98743013712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10.5436</v>
      </c>
      <c r="E43" t="n">
        <v>9.48</v>
      </c>
      <c r="F43" t="n">
        <v>6.82</v>
      </c>
      <c r="G43" t="n">
        <v>58.41</v>
      </c>
      <c r="H43" t="n">
        <v>1.04</v>
      </c>
      <c r="I43" t="n">
        <v>7</v>
      </c>
      <c r="J43" t="n">
        <v>192.18</v>
      </c>
      <c r="K43" t="n">
        <v>52.44</v>
      </c>
      <c r="L43" t="n">
        <v>11.25</v>
      </c>
      <c r="M43" t="n">
        <v>5</v>
      </c>
      <c r="N43" t="n">
        <v>38.49</v>
      </c>
      <c r="O43" t="n">
        <v>23936.06</v>
      </c>
      <c r="P43" t="n">
        <v>82.34999999999999</v>
      </c>
      <c r="Q43" t="n">
        <v>204.15</v>
      </c>
      <c r="R43" t="n">
        <v>25.74</v>
      </c>
      <c r="S43" t="n">
        <v>17.37</v>
      </c>
      <c r="T43" t="n">
        <v>2075.34</v>
      </c>
      <c r="U43" t="n">
        <v>0.68</v>
      </c>
      <c r="V43" t="n">
        <v>0.75</v>
      </c>
      <c r="W43" t="n">
        <v>1.15</v>
      </c>
      <c r="X43" t="n">
        <v>0.12</v>
      </c>
      <c r="Y43" t="n">
        <v>1</v>
      </c>
      <c r="Z43" t="n">
        <v>10</v>
      </c>
      <c r="AA43" t="n">
        <v>60.43916711954563</v>
      </c>
      <c r="AB43" t="n">
        <v>82.69553484080117</v>
      </c>
      <c r="AC43" t="n">
        <v>74.80318905952664</v>
      </c>
      <c r="AD43" t="n">
        <v>60439.16711954563</v>
      </c>
      <c r="AE43" t="n">
        <v>82695.53484080118</v>
      </c>
      <c r="AF43" t="n">
        <v>2.501342963525266e-06</v>
      </c>
      <c r="AG43" t="n">
        <v>0.09875</v>
      </c>
      <c r="AH43" t="n">
        <v>74803.18905952664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10.547</v>
      </c>
      <c r="E44" t="n">
        <v>9.48</v>
      </c>
      <c r="F44" t="n">
        <v>6.81</v>
      </c>
      <c r="G44" t="n">
        <v>58.39</v>
      </c>
      <c r="H44" t="n">
        <v>1.06</v>
      </c>
      <c r="I44" t="n">
        <v>7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81.98999999999999</v>
      </c>
      <c r="Q44" t="n">
        <v>204.14</v>
      </c>
      <c r="R44" t="n">
        <v>25.58</v>
      </c>
      <c r="S44" t="n">
        <v>17.37</v>
      </c>
      <c r="T44" t="n">
        <v>1998.07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60.21108176847883</v>
      </c>
      <c r="AB44" t="n">
        <v>82.38345840105623</v>
      </c>
      <c r="AC44" t="n">
        <v>74.52089675718881</v>
      </c>
      <c r="AD44" t="n">
        <v>60211.08176847883</v>
      </c>
      <c r="AE44" t="n">
        <v>82383.45840105622</v>
      </c>
      <c r="AF44" t="n">
        <v>2.502149572849974e-06</v>
      </c>
      <c r="AG44" t="n">
        <v>0.09875</v>
      </c>
      <c r="AH44" t="n">
        <v>74520.89675718881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10.6145</v>
      </c>
      <c r="E45" t="n">
        <v>9.42</v>
      </c>
      <c r="F45" t="n">
        <v>6.79</v>
      </c>
      <c r="G45" t="n">
        <v>67.87</v>
      </c>
      <c r="H45" t="n">
        <v>1.08</v>
      </c>
      <c r="I45" t="n">
        <v>6</v>
      </c>
      <c r="J45" t="n">
        <v>192.95</v>
      </c>
      <c r="K45" t="n">
        <v>52.44</v>
      </c>
      <c r="L45" t="n">
        <v>11.75</v>
      </c>
      <c r="M45" t="n">
        <v>4</v>
      </c>
      <c r="N45" t="n">
        <v>38.75</v>
      </c>
      <c r="O45" t="n">
        <v>24030.86</v>
      </c>
      <c r="P45" t="n">
        <v>81.38</v>
      </c>
      <c r="Q45" t="n">
        <v>204.14</v>
      </c>
      <c r="R45" t="n">
        <v>24.74</v>
      </c>
      <c r="S45" t="n">
        <v>17.37</v>
      </c>
      <c r="T45" t="n">
        <v>1581.18</v>
      </c>
      <c r="U45" t="n">
        <v>0.7</v>
      </c>
      <c r="V45" t="n">
        <v>0.75</v>
      </c>
      <c r="W45" t="n">
        <v>1.15</v>
      </c>
      <c r="X45" t="n">
        <v>0.1</v>
      </c>
      <c r="Y45" t="n">
        <v>1</v>
      </c>
      <c r="Z45" t="n">
        <v>10</v>
      </c>
      <c r="AA45" t="n">
        <v>59.47919201856194</v>
      </c>
      <c r="AB45" t="n">
        <v>81.3820545565235</v>
      </c>
      <c r="AC45" t="n">
        <v>73.61506549009886</v>
      </c>
      <c r="AD45" t="n">
        <v>59479.19201856194</v>
      </c>
      <c r="AE45" t="n">
        <v>81382.05455652349</v>
      </c>
      <c r="AF45" t="n">
        <v>2.518163140325785e-06</v>
      </c>
      <c r="AG45" t="n">
        <v>0.098125</v>
      </c>
      <c r="AH45" t="n">
        <v>73615.06549009886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10.612</v>
      </c>
      <c r="E46" t="n">
        <v>9.42</v>
      </c>
      <c r="F46" t="n">
        <v>6.79</v>
      </c>
      <c r="G46" t="n">
        <v>67.89</v>
      </c>
      <c r="H46" t="n">
        <v>1.1</v>
      </c>
      <c r="I46" t="n">
        <v>6</v>
      </c>
      <c r="J46" t="n">
        <v>193.33</v>
      </c>
      <c r="K46" t="n">
        <v>52.44</v>
      </c>
      <c r="L46" t="n">
        <v>12</v>
      </c>
      <c r="M46" t="n">
        <v>4</v>
      </c>
      <c r="N46" t="n">
        <v>38.89</v>
      </c>
      <c r="O46" t="n">
        <v>24078.33</v>
      </c>
      <c r="P46" t="n">
        <v>81.39</v>
      </c>
      <c r="Q46" t="n">
        <v>204.14</v>
      </c>
      <c r="R46" t="n">
        <v>24.85</v>
      </c>
      <c r="S46" t="n">
        <v>17.37</v>
      </c>
      <c r="T46" t="n">
        <v>1635.85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59.49787992937904</v>
      </c>
      <c r="AB46" t="n">
        <v>81.40762418055586</v>
      </c>
      <c r="AC46" t="n">
        <v>73.63819478510077</v>
      </c>
      <c r="AD46" t="n">
        <v>59497.87992937904</v>
      </c>
      <c r="AE46" t="n">
        <v>81407.62418055585</v>
      </c>
      <c r="AF46" t="n">
        <v>2.517570045234088e-06</v>
      </c>
      <c r="AG46" t="n">
        <v>0.098125</v>
      </c>
      <c r="AH46" t="n">
        <v>73638.19478510077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10.6132</v>
      </c>
      <c r="E47" t="n">
        <v>9.42</v>
      </c>
      <c r="F47" t="n">
        <v>6.79</v>
      </c>
      <c r="G47" t="n">
        <v>67.88</v>
      </c>
      <c r="H47" t="n">
        <v>1.12</v>
      </c>
      <c r="I47" t="n">
        <v>6</v>
      </c>
      <c r="J47" t="n">
        <v>193.72</v>
      </c>
      <c r="K47" t="n">
        <v>52.44</v>
      </c>
      <c r="L47" t="n">
        <v>12.25</v>
      </c>
      <c r="M47" t="n">
        <v>4</v>
      </c>
      <c r="N47" t="n">
        <v>39.02</v>
      </c>
      <c r="O47" t="n">
        <v>24125.85</v>
      </c>
      <c r="P47" t="n">
        <v>81.5</v>
      </c>
      <c r="Q47" t="n">
        <v>204.14</v>
      </c>
      <c r="R47" t="n">
        <v>24.82</v>
      </c>
      <c r="S47" t="n">
        <v>17.37</v>
      </c>
      <c r="T47" t="n">
        <v>1620.31</v>
      </c>
      <c r="U47" t="n">
        <v>0.7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59.54777276899293</v>
      </c>
      <c r="AB47" t="n">
        <v>81.47588976483227</v>
      </c>
      <c r="AC47" t="n">
        <v>73.69994519782523</v>
      </c>
      <c r="AD47" t="n">
        <v>59547.77276899293</v>
      </c>
      <c r="AE47" t="n">
        <v>81475.88976483227</v>
      </c>
      <c r="AF47" t="n">
        <v>2.517854730878103e-06</v>
      </c>
      <c r="AG47" t="n">
        <v>0.098125</v>
      </c>
      <c r="AH47" t="n">
        <v>73699.94519782523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10.6129</v>
      </c>
      <c r="E48" t="n">
        <v>9.42</v>
      </c>
      <c r="F48" t="n">
        <v>6.79</v>
      </c>
      <c r="G48" t="n">
        <v>67.89</v>
      </c>
      <c r="H48" t="n">
        <v>1.14</v>
      </c>
      <c r="I48" t="n">
        <v>6</v>
      </c>
      <c r="J48" t="n">
        <v>194.1</v>
      </c>
      <c r="K48" t="n">
        <v>52.44</v>
      </c>
      <c r="L48" t="n">
        <v>12.5</v>
      </c>
      <c r="M48" t="n">
        <v>4</v>
      </c>
      <c r="N48" t="n">
        <v>39.16</v>
      </c>
      <c r="O48" t="n">
        <v>24173.41</v>
      </c>
      <c r="P48" t="n">
        <v>81.44</v>
      </c>
      <c r="Q48" t="n">
        <v>204.14</v>
      </c>
      <c r="R48" t="n">
        <v>24.95</v>
      </c>
      <c r="S48" t="n">
        <v>17.37</v>
      </c>
      <c r="T48" t="n">
        <v>1687.25</v>
      </c>
      <c r="U48" t="n">
        <v>0.7</v>
      </c>
      <c r="V48" t="n">
        <v>0.75</v>
      </c>
      <c r="W48" t="n">
        <v>1.14</v>
      </c>
      <c r="X48" t="n">
        <v>0.1</v>
      </c>
      <c r="Y48" t="n">
        <v>1</v>
      </c>
      <c r="Z48" t="n">
        <v>10</v>
      </c>
      <c r="AA48" t="n">
        <v>59.51863564747838</v>
      </c>
      <c r="AB48" t="n">
        <v>81.43602306973703</v>
      </c>
      <c r="AC48" t="n">
        <v>73.6638833241566</v>
      </c>
      <c r="AD48" t="n">
        <v>59518.63564747838</v>
      </c>
      <c r="AE48" t="n">
        <v>81436.02306973703</v>
      </c>
      <c r="AF48" t="n">
        <v>2.517783559467099e-06</v>
      </c>
      <c r="AG48" t="n">
        <v>0.098125</v>
      </c>
      <c r="AH48" t="n">
        <v>73663.8833241566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10.6217</v>
      </c>
      <c r="E49" t="n">
        <v>9.41</v>
      </c>
      <c r="F49" t="n">
        <v>6.78</v>
      </c>
      <c r="G49" t="n">
        <v>67.81</v>
      </c>
      <c r="H49" t="n">
        <v>1.16</v>
      </c>
      <c r="I49" t="n">
        <v>6</v>
      </c>
      <c r="J49" t="n">
        <v>194.49</v>
      </c>
      <c r="K49" t="n">
        <v>52.44</v>
      </c>
      <c r="L49" t="n">
        <v>12.75</v>
      </c>
      <c r="M49" t="n">
        <v>4</v>
      </c>
      <c r="N49" t="n">
        <v>39.3</v>
      </c>
      <c r="O49" t="n">
        <v>24221.02</v>
      </c>
      <c r="P49" t="n">
        <v>81.09999999999999</v>
      </c>
      <c r="Q49" t="n">
        <v>204.15</v>
      </c>
      <c r="R49" t="n">
        <v>24.61</v>
      </c>
      <c r="S49" t="n">
        <v>17.37</v>
      </c>
      <c r="T49" t="n">
        <v>1516.29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59.27310736485181</v>
      </c>
      <c r="AB49" t="n">
        <v>81.10008044150418</v>
      </c>
      <c r="AC49" t="n">
        <v>73.36000258886374</v>
      </c>
      <c r="AD49" t="n">
        <v>59273.10736485181</v>
      </c>
      <c r="AE49" t="n">
        <v>81100.08044150418</v>
      </c>
      <c r="AF49" t="n">
        <v>2.519871254189871e-06</v>
      </c>
      <c r="AG49" t="n">
        <v>0.09802083333333333</v>
      </c>
      <c r="AH49" t="n">
        <v>73360.00258886373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10.6201</v>
      </c>
      <c r="E50" t="n">
        <v>9.42</v>
      </c>
      <c r="F50" t="n">
        <v>6.78</v>
      </c>
      <c r="G50" t="n">
        <v>67.81999999999999</v>
      </c>
      <c r="H50" t="n">
        <v>1.18</v>
      </c>
      <c r="I50" t="n">
        <v>6</v>
      </c>
      <c r="J50" t="n">
        <v>194.88</v>
      </c>
      <c r="K50" t="n">
        <v>52.44</v>
      </c>
      <c r="L50" t="n">
        <v>13</v>
      </c>
      <c r="M50" t="n">
        <v>4</v>
      </c>
      <c r="N50" t="n">
        <v>39.43</v>
      </c>
      <c r="O50" t="n">
        <v>24268.67</v>
      </c>
      <c r="P50" t="n">
        <v>80.83</v>
      </c>
      <c r="Q50" t="n">
        <v>204.14</v>
      </c>
      <c r="R50" t="n">
        <v>24.75</v>
      </c>
      <c r="S50" t="n">
        <v>17.37</v>
      </c>
      <c r="T50" t="n">
        <v>1588.22</v>
      </c>
      <c r="U50" t="n">
        <v>0.7</v>
      </c>
      <c r="V50" t="n">
        <v>0.75</v>
      </c>
      <c r="W50" t="n">
        <v>1.14</v>
      </c>
      <c r="X50" t="n">
        <v>0.09</v>
      </c>
      <c r="Y50" t="n">
        <v>1</v>
      </c>
      <c r="Z50" t="n">
        <v>10</v>
      </c>
      <c r="AA50" t="n">
        <v>59.14369992497308</v>
      </c>
      <c r="AB50" t="n">
        <v>80.92301947320887</v>
      </c>
      <c r="AC50" t="n">
        <v>73.19984007087585</v>
      </c>
      <c r="AD50" t="n">
        <v>59143.69992497309</v>
      </c>
      <c r="AE50" t="n">
        <v>80923.01947320887</v>
      </c>
      <c r="AF50" t="n">
        <v>2.519491673331185e-06</v>
      </c>
      <c r="AG50" t="n">
        <v>0.098125</v>
      </c>
      <c r="AH50" t="n">
        <v>73199.84007087586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10.6082</v>
      </c>
      <c r="E51" t="n">
        <v>9.43</v>
      </c>
      <c r="F51" t="n">
        <v>6.79</v>
      </c>
      <c r="G51" t="n">
        <v>67.93000000000001</v>
      </c>
      <c r="H51" t="n">
        <v>1.2</v>
      </c>
      <c r="I51" t="n">
        <v>6</v>
      </c>
      <c r="J51" t="n">
        <v>195.26</v>
      </c>
      <c r="K51" t="n">
        <v>52.44</v>
      </c>
      <c r="L51" t="n">
        <v>13.25</v>
      </c>
      <c r="M51" t="n">
        <v>4</v>
      </c>
      <c r="N51" t="n">
        <v>39.57</v>
      </c>
      <c r="O51" t="n">
        <v>24316.37</v>
      </c>
      <c r="P51" t="n">
        <v>80.73999999999999</v>
      </c>
      <c r="Q51" t="n">
        <v>204.14</v>
      </c>
      <c r="R51" t="n">
        <v>25.06</v>
      </c>
      <c r="S51" t="n">
        <v>17.37</v>
      </c>
      <c r="T51" t="n">
        <v>1742.06</v>
      </c>
      <c r="U51" t="n">
        <v>0.6899999999999999</v>
      </c>
      <c r="V51" t="n">
        <v>0.75</v>
      </c>
      <c r="W51" t="n">
        <v>1.14</v>
      </c>
      <c r="X51" t="n">
        <v>0.1</v>
      </c>
      <c r="Y51" t="n">
        <v>1</v>
      </c>
      <c r="Z51" t="n">
        <v>10</v>
      </c>
      <c r="AA51" t="n">
        <v>59.18536332512433</v>
      </c>
      <c r="AB51" t="n">
        <v>80.98002517535525</v>
      </c>
      <c r="AC51" t="n">
        <v>73.25140522881743</v>
      </c>
      <c r="AD51" t="n">
        <v>59185.36332512433</v>
      </c>
      <c r="AE51" t="n">
        <v>80980.02517535526</v>
      </c>
      <c r="AF51" t="n">
        <v>2.516668540694709e-06</v>
      </c>
      <c r="AG51" t="n">
        <v>0.09822916666666666</v>
      </c>
      <c r="AH51" t="n">
        <v>73251.40522881743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10.6113</v>
      </c>
      <c r="E52" t="n">
        <v>9.42</v>
      </c>
      <c r="F52" t="n">
        <v>6.79</v>
      </c>
      <c r="G52" t="n">
        <v>67.90000000000001</v>
      </c>
      <c r="H52" t="n">
        <v>1.22</v>
      </c>
      <c r="I52" t="n">
        <v>6</v>
      </c>
      <c r="J52" t="n">
        <v>195.65</v>
      </c>
      <c r="K52" t="n">
        <v>52.44</v>
      </c>
      <c r="L52" t="n">
        <v>13.5</v>
      </c>
      <c r="M52" t="n">
        <v>4</v>
      </c>
      <c r="N52" t="n">
        <v>39.71</v>
      </c>
      <c r="O52" t="n">
        <v>24364.12</v>
      </c>
      <c r="P52" t="n">
        <v>80.31</v>
      </c>
      <c r="Q52" t="n">
        <v>204.14</v>
      </c>
      <c r="R52" t="n">
        <v>24.89</v>
      </c>
      <c r="S52" t="n">
        <v>17.37</v>
      </c>
      <c r="T52" t="n">
        <v>1659.16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58.94780490142963</v>
      </c>
      <c r="AB52" t="n">
        <v>80.65498725971834</v>
      </c>
      <c r="AC52" t="n">
        <v>72.95738847565519</v>
      </c>
      <c r="AD52" t="n">
        <v>58947.80490142963</v>
      </c>
      <c r="AE52" t="n">
        <v>80654.98725971834</v>
      </c>
      <c r="AF52" t="n">
        <v>2.517403978608413e-06</v>
      </c>
      <c r="AG52" t="n">
        <v>0.098125</v>
      </c>
      <c r="AH52" t="n">
        <v>72957.3884756552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10.6157</v>
      </c>
      <c r="E53" t="n">
        <v>9.42</v>
      </c>
      <c r="F53" t="n">
        <v>6.79</v>
      </c>
      <c r="G53" t="n">
        <v>67.86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4</v>
      </c>
      <c r="N53" t="n">
        <v>39.84</v>
      </c>
      <c r="O53" t="n">
        <v>24411.91</v>
      </c>
      <c r="P53" t="n">
        <v>80.34999999999999</v>
      </c>
      <c r="Q53" t="n">
        <v>204.14</v>
      </c>
      <c r="R53" t="n">
        <v>24.79</v>
      </c>
      <c r="S53" t="n">
        <v>17.37</v>
      </c>
      <c r="T53" t="n">
        <v>1606.25</v>
      </c>
      <c r="U53" t="n">
        <v>0.7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58.94467355482903</v>
      </c>
      <c r="AB53" t="n">
        <v>80.65070281315414</v>
      </c>
      <c r="AC53" t="n">
        <v>72.95351293065782</v>
      </c>
      <c r="AD53" t="n">
        <v>58944.67355482903</v>
      </c>
      <c r="AE53" t="n">
        <v>80650.70281315414</v>
      </c>
      <c r="AF53" t="n">
        <v>2.518447825969799e-06</v>
      </c>
      <c r="AG53" t="n">
        <v>0.098125</v>
      </c>
      <c r="AH53" t="n">
        <v>72953.51293065782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10.6082</v>
      </c>
      <c r="E54" t="n">
        <v>9.43</v>
      </c>
      <c r="F54" t="n">
        <v>6.79</v>
      </c>
      <c r="G54" t="n">
        <v>67.93000000000001</v>
      </c>
      <c r="H54" t="n">
        <v>1.27</v>
      </c>
      <c r="I54" t="n">
        <v>6</v>
      </c>
      <c r="J54" t="n">
        <v>196.42</v>
      </c>
      <c r="K54" t="n">
        <v>52.44</v>
      </c>
      <c r="L54" t="n">
        <v>14</v>
      </c>
      <c r="M54" t="n">
        <v>4</v>
      </c>
      <c r="N54" t="n">
        <v>39.98</v>
      </c>
      <c r="O54" t="n">
        <v>24459.75</v>
      </c>
      <c r="P54" t="n">
        <v>79.79000000000001</v>
      </c>
      <c r="Q54" t="n">
        <v>204.15</v>
      </c>
      <c r="R54" t="n">
        <v>25.08</v>
      </c>
      <c r="S54" t="n">
        <v>17.37</v>
      </c>
      <c r="T54" t="n">
        <v>1753.13</v>
      </c>
      <c r="U54" t="n">
        <v>0.6899999999999999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58.69801762664481</v>
      </c>
      <c r="AB54" t="n">
        <v>80.3132172905211</v>
      </c>
      <c r="AC54" t="n">
        <v>72.64823655264085</v>
      </c>
      <c r="AD54" t="n">
        <v>58698.0176266448</v>
      </c>
      <c r="AE54" t="n">
        <v>80313.21729052109</v>
      </c>
      <c r="AF54" t="n">
        <v>2.516668540694709e-06</v>
      </c>
      <c r="AG54" t="n">
        <v>0.09822916666666666</v>
      </c>
      <c r="AH54" t="n">
        <v>72648.23655264085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10.672</v>
      </c>
      <c r="E55" t="n">
        <v>9.369999999999999</v>
      </c>
      <c r="F55" t="n">
        <v>6.77</v>
      </c>
      <c r="G55" t="n">
        <v>81.26000000000001</v>
      </c>
      <c r="H55" t="n">
        <v>1.29</v>
      </c>
      <c r="I55" t="n">
        <v>5</v>
      </c>
      <c r="J55" t="n">
        <v>196.81</v>
      </c>
      <c r="K55" t="n">
        <v>52.44</v>
      </c>
      <c r="L55" t="n">
        <v>14.25</v>
      </c>
      <c r="M55" t="n">
        <v>3</v>
      </c>
      <c r="N55" t="n">
        <v>40.12</v>
      </c>
      <c r="O55" t="n">
        <v>24507.64</v>
      </c>
      <c r="P55" t="n">
        <v>79.04000000000001</v>
      </c>
      <c r="Q55" t="n">
        <v>204.14</v>
      </c>
      <c r="R55" t="n">
        <v>24.35</v>
      </c>
      <c r="S55" t="n">
        <v>17.37</v>
      </c>
      <c r="T55" t="n">
        <v>1390.56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57.92791649871777</v>
      </c>
      <c r="AB55" t="n">
        <v>79.2595309528279</v>
      </c>
      <c r="AC55" t="n">
        <v>71.69511256015871</v>
      </c>
      <c r="AD55" t="n">
        <v>57927.91649871777</v>
      </c>
      <c r="AE55" t="n">
        <v>79259.5309528279</v>
      </c>
      <c r="AF55" t="n">
        <v>2.531804327434808e-06</v>
      </c>
      <c r="AG55" t="n">
        <v>0.09760416666666666</v>
      </c>
      <c r="AH55" t="n">
        <v>71695.11256015871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10.667</v>
      </c>
      <c r="E56" t="n">
        <v>9.369999999999999</v>
      </c>
      <c r="F56" t="n">
        <v>6.78</v>
      </c>
      <c r="G56" t="n">
        <v>81.31999999999999</v>
      </c>
      <c r="H56" t="n">
        <v>1.31</v>
      </c>
      <c r="I56" t="n">
        <v>5</v>
      </c>
      <c r="J56" t="n">
        <v>197.2</v>
      </c>
      <c r="K56" t="n">
        <v>52.44</v>
      </c>
      <c r="L56" t="n">
        <v>14.5</v>
      </c>
      <c r="M56" t="n">
        <v>3</v>
      </c>
      <c r="N56" t="n">
        <v>40.26</v>
      </c>
      <c r="O56" t="n">
        <v>24555.57</v>
      </c>
      <c r="P56" t="n">
        <v>79.42</v>
      </c>
      <c r="Q56" t="n">
        <v>204.14</v>
      </c>
      <c r="R56" t="n">
        <v>24.59</v>
      </c>
      <c r="S56" t="n">
        <v>17.37</v>
      </c>
      <c r="T56" t="n">
        <v>1514.21</v>
      </c>
      <c r="U56" t="n">
        <v>0.71</v>
      </c>
      <c r="V56" t="n">
        <v>0.75</v>
      </c>
      <c r="W56" t="n">
        <v>1.14</v>
      </c>
      <c r="X56" t="n">
        <v>0.09</v>
      </c>
      <c r="Y56" t="n">
        <v>1</v>
      </c>
      <c r="Z56" t="n">
        <v>10</v>
      </c>
      <c r="AA56" t="n">
        <v>58.17124102488675</v>
      </c>
      <c r="AB56" t="n">
        <v>79.59245830425259</v>
      </c>
      <c r="AC56" t="n">
        <v>71.99626579242999</v>
      </c>
      <c r="AD56" t="n">
        <v>58171.24102488675</v>
      </c>
      <c r="AE56" t="n">
        <v>79592.45830425259</v>
      </c>
      <c r="AF56" t="n">
        <v>2.530618137251415e-06</v>
      </c>
      <c r="AG56" t="n">
        <v>0.09760416666666666</v>
      </c>
      <c r="AH56" t="n">
        <v>71996.26579243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10.673</v>
      </c>
      <c r="E57" t="n">
        <v>9.369999999999999</v>
      </c>
      <c r="F57" t="n">
        <v>6.77</v>
      </c>
      <c r="G57" t="n">
        <v>81.25</v>
      </c>
      <c r="H57" t="n">
        <v>1.33</v>
      </c>
      <c r="I57" t="n">
        <v>5</v>
      </c>
      <c r="J57" t="n">
        <v>197.59</v>
      </c>
      <c r="K57" t="n">
        <v>52.44</v>
      </c>
      <c r="L57" t="n">
        <v>14.75</v>
      </c>
      <c r="M57" t="n">
        <v>3</v>
      </c>
      <c r="N57" t="n">
        <v>40.4</v>
      </c>
      <c r="O57" t="n">
        <v>24603.55</v>
      </c>
      <c r="P57" t="n">
        <v>79.39</v>
      </c>
      <c r="Q57" t="n">
        <v>204.14</v>
      </c>
      <c r="R57" t="n">
        <v>24.36</v>
      </c>
      <c r="S57" t="n">
        <v>17.37</v>
      </c>
      <c r="T57" t="n">
        <v>1396.14</v>
      </c>
      <c r="U57" t="n">
        <v>0.71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58.10112708964232</v>
      </c>
      <c r="AB57" t="n">
        <v>79.49652532484269</v>
      </c>
      <c r="AC57" t="n">
        <v>71.90948852193216</v>
      </c>
      <c r="AD57" t="n">
        <v>58101.12708964232</v>
      </c>
      <c r="AE57" t="n">
        <v>79496.52532484269</v>
      </c>
      <c r="AF57" t="n">
        <v>2.532041565471487e-06</v>
      </c>
      <c r="AG57" t="n">
        <v>0.09760416666666666</v>
      </c>
      <c r="AH57" t="n">
        <v>71909.48852193216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10.6679</v>
      </c>
      <c r="E58" t="n">
        <v>9.369999999999999</v>
      </c>
      <c r="F58" t="n">
        <v>6.78</v>
      </c>
      <c r="G58" t="n">
        <v>81.31</v>
      </c>
      <c r="H58" t="n">
        <v>1.35</v>
      </c>
      <c r="I58" t="n">
        <v>5</v>
      </c>
      <c r="J58" t="n">
        <v>197.98</v>
      </c>
      <c r="K58" t="n">
        <v>52.44</v>
      </c>
      <c r="L58" t="n">
        <v>15</v>
      </c>
      <c r="M58" t="n">
        <v>3</v>
      </c>
      <c r="N58" t="n">
        <v>40.54</v>
      </c>
      <c r="O58" t="n">
        <v>24651.58</v>
      </c>
      <c r="P58" t="n">
        <v>79.67</v>
      </c>
      <c r="Q58" t="n">
        <v>204.15</v>
      </c>
      <c r="R58" t="n">
        <v>24.48</v>
      </c>
      <c r="S58" t="n">
        <v>17.37</v>
      </c>
      <c r="T58" t="n">
        <v>1458.04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58.29402645353888</v>
      </c>
      <c r="AB58" t="n">
        <v>79.76045874464518</v>
      </c>
      <c r="AC58" t="n">
        <v>72.14823250658165</v>
      </c>
      <c r="AD58" t="n">
        <v>58294.02645353889</v>
      </c>
      <c r="AE58" t="n">
        <v>79760.45874464518</v>
      </c>
      <c r="AF58" t="n">
        <v>2.530831651484425e-06</v>
      </c>
      <c r="AG58" t="n">
        <v>0.09760416666666666</v>
      </c>
      <c r="AH58" t="n">
        <v>72148.23250658165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10.6705</v>
      </c>
      <c r="E59" t="n">
        <v>9.369999999999999</v>
      </c>
      <c r="F59" t="n">
        <v>6.77</v>
      </c>
      <c r="G59" t="n">
        <v>81.28</v>
      </c>
      <c r="H59" t="n">
        <v>1.36</v>
      </c>
      <c r="I59" t="n">
        <v>5</v>
      </c>
      <c r="J59" t="n">
        <v>198.37</v>
      </c>
      <c r="K59" t="n">
        <v>52.44</v>
      </c>
      <c r="L59" t="n">
        <v>15.25</v>
      </c>
      <c r="M59" t="n">
        <v>3</v>
      </c>
      <c r="N59" t="n">
        <v>40.68</v>
      </c>
      <c r="O59" t="n">
        <v>24699.65</v>
      </c>
      <c r="P59" t="n">
        <v>79.33</v>
      </c>
      <c r="Q59" t="n">
        <v>204.14</v>
      </c>
      <c r="R59" t="n">
        <v>24.39</v>
      </c>
      <c r="S59" t="n">
        <v>17.37</v>
      </c>
      <c r="T59" t="n">
        <v>1414.32</v>
      </c>
      <c r="U59" t="n">
        <v>0.71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58.08369001229862</v>
      </c>
      <c r="AB59" t="n">
        <v>79.4726671463515</v>
      </c>
      <c r="AC59" t="n">
        <v>71.88790733451101</v>
      </c>
      <c r="AD59" t="n">
        <v>58083.69001229862</v>
      </c>
      <c r="AE59" t="n">
        <v>79472.66714635149</v>
      </c>
      <c r="AF59" t="n">
        <v>2.53144847037979e-06</v>
      </c>
      <c r="AG59" t="n">
        <v>0.09760416666666666</v>
      </c>
      <c r="AH59" t="n">
        <v>71887.90733451101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10.6645</v>
      </c>
      <c r="E60" t="n">
        <v>9.380000000000001</v>
      </c>
      <c r="F60" t="n">
        <v>6.78</v>
      </c>
      <c r="G60" t="n">
        <v>81.34</v>
      </c>
      <c r="H60" t="n">
        <v>1.38</v>
      </c>
      <c r="I60" t="n">
        <v>5</v>
      </c>
      <c r="J60" t="n">
        <v>198.76</v>
      </c>
      <c r="K60" t="n">
        <v>52.44</v>
      </c>
      <c r="L60" t="n">
        <v>15.5</v>
      </c>
      <c r="M60" t="n">
        <v>3</v>
      </c>
      <c r="N60" t="n">
        <v>40.82</v>
      </c>
      <c r="O60" t="n">
        <v>24747.78</v>
      </c>
      <c r="P60" t="n">
        <v>79.33</v>
      </c>
      <c r="Q60" t="n">
        <v>204.14</v>
      </c>
      <c r="R60" t="n">
        <v>24.54</v>
      </c>
      <c r="S60" t="n">
        <v>17.37</v>
      </c>
      <c r="T60" t="n">
        <v>1485.75</v>
      </c>
      <c r="U60" t="n">
        <v>0.71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58.13880744524921</v>
      </c>
      <c r="AB60" t="n">
        <v>79.54808124972398</v>
      </c>
      <c r="AC60" t="n">
        <v>71.95612402170201</v>
      </c>
      <c r="AD60" t="n">
        <v>58138.80744524921</v>
      </c>
      <c r="AE60" t="n">
        <v>79548.08124972398</v>
      </c>
      <c r="AF60" t="n">
        <v>2.530025042159719e-06</v>
      </c>
      <c r="AG60" t="n">
        <v>0.09770833333333334</v>
      </c>
      <c r="AH60" t="n">
        <v>71956.12402170201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10.673</v>
      </c>
      <c r="E61" t="n">
        <v>9.369999999999999</v>
      </c>
      <c r="F61" t="n">
        <v>6.77</v>
      </c>
      <c r="G61" t="n">
        <v>81.25</v>
      </c>
      <c r="H61" t="n">
        <v>1.4</v>
      </c>
      <c r="I61" t="n">
        <v>5</v>
      </c>
      <c r="J61" t="n">
        <v>199.15</v>
      </c>
      <c r="K61" t="n">
        <v>52.44</v>
      </c>
      <c r="L61" t="n">
        <v>15.75</v>
      </c>
      <c r="M61" t="n">
        <v>3</v>
      </c>
      <c r="N61" t="n">
        <v>40.96</v>
      </c>
      <c r="O61" t="n">
        <v>24795.95</v>
      </c>
      <c r="P61" t="n">
        <v>79.05</v>
      </c>
      <c r="Q61" t="n">
        <v>204.14</v>
      </c>
      <c r="R61" t="n">
        <v>24.41</v>
      </c>
      <c r="S61" t="n">
        <v>17.37</v>
      </c>
      <c r="T61" t="n">
        <v>1420.42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57.92776759252194</v>
      </c>
      <c r="AB61" t="n">
        <v>79.25932721280148</v>
      </c>
      <c r="AC61" t="n">
        <v>71.69492826479446</v>
      </c>
      <c r="AD61" t="n">
        <v>57927.76759252194</v>
      </c>
      <c r="AE61" t="n">
        <v>79259.32721280148</v>
      </c>
      <c r="AF61" t="n">
        <v>2.532041565471487e-06</v>
      </c>
      <c r="AG61" t="n">
        <v>0.09760416666666666</v>
      </c>
      <c r="AH61" t="n">
        <v>71694.92826479445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10.6743</v>
      </c>
      <c r="E62" t="n">
        <v>9.369999999999999</v>
      </c>
      <c r="F62" t="n">
        <v>6.77</v>
      </c>
      <c r="G62" t="n">
        <v>81.23999999999999</v>
      </c>
      <c r="H62" t="n">
        <v>1.42</v>
      </c>
      <c r="I62" t="n">
        <v>5</v>
      </c>
      <c r="J62" t="n">
        <v>199.54</v>
      </c>
      <c r="K62" t="n">
        <v>52.44</v>
      </c>
      <c r="L62" t="n">
        <v>16</v>
      </c>
      <c r="M62" t="n">
        <v>3</v>
      </c>
      <c r="N62" t="n">
        <v>41.1</v>
      </c>
      <c r="O62" t="n">
        <v>24844.17</v>
      </c>
      <c r="P62" t="n">
        <v>78.79000000000001</v>
      </c>
      <c r="Q62" t="n">
        <v>204.14</v>
      </c>
      <c r="R62" t="n">
        <v>24.39</v>
      </c>
      <c r="S62" t="n">
        <v>17.37</v>
      </c>
      <c r="T62" t="n">
        <v>1410.02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57.78839353016863</v>
      </c>
      <c r="AB62" t="n">
        <v>79.06862947194008</v>
      </c>
      <c r="AC62" t="n">
        <v>71.52243044867485</v>
      </c>
      <c r="AD62" t="n">
        <v>57788.39353016863</v>
      </c>
      <c r="AE62" t="n">
        <v>79068.62947194009</v>
      </c>
      <c r="AF62" t="n">
        <v>2.532349974919169e-06</v>
      </c>
      <c r="AG62" t="n">
        <v>0.09760416666666666</v>
      </c>
      <c r="AH62" t="n">
        <v>71522.43044867486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10.6787</v>
      </c>
      <c r="E63" t="n">
        <v>9.359999999999999</v>
      </c>
      <c r="F63" t="n">
        <v>6.77</v>
      </c>
      <c r="G63" t="n">
        <v>81.19</v>
      </c>
      <c r="H63" t="n">
        <v>1.44</v>
      </c>
      <c r="I63" t="n">
        <v>5</v>
      </c>
      <c r="J63" t="n">
        <v>199.93</v>
      </c>
      <c r="K63" t="n">
        <v>52.44</v>
      </c>
      <c r="L63" t="n">
        <v>16.25</v>
      </c>
      <c r="M63" t="n">
        <v>3</v>
      </c>
      <c r="N63" t="n">
        <v>41.24</v>
      </c>
      <c r="O63" t="n">
        <v>24892.44</v>
      </c>
      <c r="P63" t="n">
        <v>78.34999999999999</v>
      </c>
      <c r="Q63" t="n">
        <v>204.14</v>
      </c>
      <c r="R63" t="n">
        <v>24.14</v>
      </c>
      <c r="S63" t="n">
        <v>17.37</v>
      </c>
      <c r="T63" t="n">
        <v>1287.17</v>
      </c>
      <c r="U63" t="n">
        <v>0.72</v>
      </c>
      <c r="V63" t="n">
        <v>0.75</v>
      </c>
      <c r="W63" t="n">
        <v>1.14</v>
      </c>
      <c r="X63" t="n">
        <v>0.07000000000000001</v>
      </c>
      <c r="Y63" t="n">
        <v>1</v>
      </c>
      <c r="Z63" t="n">
        <v>10</v>
      </c>
      <c r="AA63" t="n">
        <v>57.5408400739551</v>
      </c>
      <c r="AB63" t="n">
        <v>78.72991591186121</v>
      </c>
      <c r="AC63" t="n">
        <v>71.21604323538232</v>
      </c>
      <c r="AD63" t="n">
        <v>57540.84007395509</v>
      </c>
      <c r="AE63" t="n">
        <v>78729.91591186122</v>
      </c>
      <c r="AF63" t="n">
        <v>2.533393822280555e-06</v>
      </c>
      <c r="AG63" t="n">
        <v>0.09749999999999999</v>
      </c>
      <c r="AH63" t="n">
        <v>71216.04323538231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10.6803</v>
      </c>
      <c r="E64" t="n">
        <v>9.359999999999999</v>
      </c>
      <c r="F64" t="n">
        <v>6.76</v>
      </c>
      <c r="G64" t="n">
        <v>81.18000000000001</v>
      </c>
      <c r="H64" t="n">
        <v>1.46</v>
      </c>
      <c r="I64" t="n">
        <v>5</v>
      </c>
      <c r="J64" t="n">
        <v>200.32</v>
      </c>
      <c r="K64" t="n">
        <v>52.44</v>
      </c>
      <c r="L64" t="n">
        <v>16.5</v>
      </c>
      <c r="M64" t="n">
        <v>3</v>
      </c>
      <c r="N64" t="n">
        <v>41.38</v>
      </c>
      <c r="O64" t="n">
        <v>24940.75</v>
      </c>
      <c r="P64" t="n">
        <v>77.83</v>
      </c>
      <c r="Q64" t="n">
        <v>204.14</v>
      </c>
      <c r="R64" t="n">
        <v>24.06</v>
      </c>
      <c r="S64" t="n">
        <v>17.37</v>
      </c>
      <c r="T64" t="n">
        <v>1248.07</v>
      </c>
      <c r="U64" t="n">
        <v>0.72</v>
      </c>
      <c r="V64" t="n">
        <v>0.75</v>
      </c>
      <c r="W64" t="n">
        <v>1.15</v>
      </c>
      <c r="X64" t="n">
        <v>0.07000000000000001</v>
      </c>
      <c r="Y64" t="n">
        <v>1</v>
      </c>
      <c r="Z64" t="n">
        <v>10</v>
      </c>
      <c r="AA64" t="n">
        <v>57.24437200120144</v>
      </c>
      <c r="AB64" t="n">
        <v>78.32427521547159</v>
      </c>
      <c r="AC64" t="n">
        <v>70.84911631773571</v>
      </c>
      <c r="AD64" t="n">
        <v>57244.37200120144</v>
      </c>
      <c r="AE64" t="n">
        <v>78324.27521547159</v>
      </c>
      <c r="AF64" t="n">
        <v>2.533773403139242e-06</v>
      </c>
      <c r="AG64" t="n">
        <v>0.09749999999999999</v>
      </c>
      <c r="AH64" t="n">
        <v>70849.11631773571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10.6746</v>
      </c>
      <c r="E65" t="n">
        <v>9.369999999999999</v>
      </c>
      <c r="F65" t="n">
        <v>6.77</v>
      </c>
      <c r="G65" t="n">
        <v>81.23999999999999</v>
      </c>
      <c r="H65" t="n">
        <v>1.48</v>
      </c>
      <c r="I65" t="n">
        <v>5</v>
      </c>
      <c r="J65" t="n">
        <v>200.72</v>
      </c>
      <c r="K65" t="n">
        <v>52.44</v>
      </c>
      <c r="L65" t="n">
        <v>16.75</v>
      </c>
      <c r="M65" t="n">
        <v>3</v>
      </c>
      <c r="N65" t="n">
        <v>41.52</v>
      </c>
      <c r="O65" t="n">
        <v>24989.11</v>
      </c>
      <c r="P65" t="n">
        <v>77.29000000000001</v>
      </c>
      <c r="Q65" t="n">
        <v>204.14</v>
      </c>
      <c r="R65" t="n">
        <v>24.21</v>
      </c>
      <c r="S65" t="n">
        <v>17.37</v>
      </c>
      <c r="T65" t="n">
        <v>1321.92</v>
      </c>
      <c r="U65" t="n">
        <v>0.72</v>
      </c>
      <c r="V65" t="n">
        <v>0.75</v>
      </c>
      <c r="W65" t="n">
        <v>1.15</v>
      </c>
      <c r="X65" t="n">
        <v>0.08</v>
      </c>
      <c r="Y65" t="n">
        <v>1</v>
      </c>
      <c r="Z65" t="n">
        <v>10</v>
      </c>
      <c r="AA65" t="n">
        <v>57.02211669993641</v>
      </c>
      <c r="AB65" t="n">
        <v>78.02017570706907</v>
      </c>
      <c r="AC65" t="n">
        <v>70.57403963960866</v>
      </c>
      <c r="AD65" t="n">
        <v>57022.11669993641</v>
      </c>
      <c r="AE65" t="n">
        <v>78020.17570706907</v>
      </c>
      <c r="AF65" t="n">
        <v>2.532421146330173e-06</v>
      </c>
      <c r="AG65" t="n">
        <v>0.09760416666666666</v>
      </c>
      <c r="AH65" t="n">
        <v>70574.03963960866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10.6784</v>
      </c>
      <c r="E66" t="n">
        <v>9.359999999999999</v>
      </c>
      <c r="F66" t="n">
        <v>6.77</v>
      </c>
      <c r="G66" t="n">
        <v>81.2</v>
      </c>
      <c r="H66" t="n">
        <v>1.5</v>
      </c>
      <c r="I66" t="n">
        <v>5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76.90000000000001</v>
      </c>
      <c r="Q66" t="n">
        <v>204.14</v>
      </c>
      <c r="R66" t="n">
        <v>24.18</v>
      </c>
      <c r="S66" t="n">
        <v>17.37</v>
      </c>
      <c r="T66" t="n">
        <v>1308.09</v>
      </c>
      <c r="U66" t="n">
        <v>0.72</v>
      </c>
      <c r="V66" t="n">
        <v>0.75</v>
      </c>
      <c r="W66" t="n">
        <v>1.14</v>
      </c>
      <c r="X66" t="n">
        <v>0.08</v>
      </c>
      <c r="Y66" t="n">
        <v>1</v>
      </c>
      <c r="Z66" t="n">
        <v>10</v>
      </c>
      <c r="AA66" t="n">
        <v>56.803449332372</v>
      </c>
      <c r="AB66" t="n">
        <v>77.72098536784414</v>
      </c>
      <c r="AC66" t="n">
        <v>70.30340360644301</v>
      </c>
      <c r="AD66" t="n">
        <v>56803.44933237199</v>
      </c>
      <c r="AE66" t="n">
        <v>77720.98536784414</v>
      </c>
      <c r="AF66" t="n">
        <v>2.533322650869552e-06</v>
      </c>
      <c r="AG66" t="n">
        <v>0.09749999999999999</v>
      </c>
      <c r="AH66" t="n">
        <v>70303.40360644301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10.6739</v>
      </c>
      <c r="E67" t="n">
        <v>9.369999999999999</v>
      </c>
      <c r="F67" t="n">
        <v>6.77</v>
      </c>
      <c r="G67" t="n">
        <v>81.23999999999999</v>
      </c>
      <c r="H67" t="n">
        <v>1.52</v>
      </c>
      <c r="I67" t="n">
        <v>5</v>
      </c>
      <c r="J67" t="n">
        <v>201.5</v>
      </c>
      <c r="K67" t="n">
        <v>52.44</v>
      </c>
      <c r="L67" t="n">
        <v>17.25</v>
      </c>
      <c r="M67" t="n">
        <v>3</v>
      </c>
      <c r="N67" t="n">
        <v>41.81</v>
      </c>
      <c r="O67" t="n">
        <v>25085.99</v>
      </c>
      <c r="P67" t="n">
        <v>76.8</v>
      </c>
      <c r="Q67" t="n">
        <v>204.14</v>
      </c>
      <c r="R67" t="n">
        <v>24.29</v>
      </c>
      <c r="S67" t="n">
        <v>17.37</v>
      </c>
      <c r="T67" t="n">
        <v>1364.19</v>
      </c>
      <c r="U67" t="n">
        <v>0.72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56.77590982572733</v>
      </c>
      <c r="AB67" t="n">
        <v>77.68330459989565</v>
      </c>
      <c r="AC67" t="n">
        <v>70.26931903810222</v>
      </c>
      <c r="AD67" t="n">
        <v>56775.90982572733</v>
      </c>
      <c r="AE67" t="n">
        <v>77683.30459989565</v>
      </c>
      <c r="AF67" t="n">
        <v>2.532255079704498e-06</v>
      </c>
      <c r="AG67" t="n">
        <v>0.09760416666666666</v>
      </c>
      <c r="AH67" t="n">
        <v>70269.31903810223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10.666</v>
      </c>
      <c r="E68" t="n">
        <v>9.380000000000001</v>
      </c>
      <c r="F68" t="n">
        <v>6.78</v>
      </c>
      <c r="G68" t="n">
        <v>81.33</v>
      </c>
      <c r="H68" t="n">
        <v>1.54</v>
      </c>
      <c r="I68" t="n">
        <v>5</v>
      </c>
      <c r="J68" t="n">
        <v>201.9</v>
      </c>
      <c r="K68" t="n">
        <v>52.44</v>
      </c>
      <c r="L68" t="n">
        <v>17.5</v>
      </c>
      <c r="M68" t="n">
        <v>3</v>
      </c>
      <c r="N68" t="n">
        <v>41.95</v>
      </c>
      <c r="O68" t="n">
        <v>25134.5</v>
      </c>
      <c r="P68" t="n">
        <v>76.63</v>
      </c>
      <c r="Q68" t="n">
        <v>204.14</v>
      </c>
      <c r="R68" t="n">
        <v>24.48</v>
      </c>
      <c r="S68" t="n">
        <v>17.37</v>
      </c>
      <c r="T68" t="n">
        <v>1455.37</v>
      </c>
      <c r="U68" t="n">
        <v>0.71</v>
      </c>
      <c r="V68" t="n">
        <v>0.75</v>
      </c>
      <c r="W68" t="n">
        <v>1.15</v>
      </c>
      <c r="X68" t="n">
        <v>0.09</v>
      </c>
      <c r="Y68" t="n">
        <v>1</v>
      </c>
      <c r="Z68" t="n">
        <v>10</v>
      </c>
      <c r="AA68" t="n">
        <v>56.75331923024645</v>
      </c>
      <c r="AB68" t="n">
        <v>77.65239515053196</v>
      </c>
      <c r="AC68" t="n">
        <v>70.24135954320417</v>
      </c>
      <c r="AD68" t="n">
        <v>56753.31923024644</v>
      </c>
      <c r="AE68" t="n">
        <v>77652.39515053196</v>
      </c>
      <c r="AF68" t="n">
        <v>2.530380899214736e-06</v>
      </c>
      <c r="AG68" t="n">
        <v>0.09770833333333334</v>
      </c>
      <c r="AH68" t="n">
        <v>70241.35954320416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10.6736</v>
      </c>
      <c r="E69" t="n">
        <v>9.369999999999999</v>
      </c>
      <c r="F69" t="n">
        <v>6.77</v>
      </c>
      <c r="G69" t="n">
        <v>81.25</v>
      </c>
      <c r="H69" t="n">
        <v>1.56</v>
      </c>
      <c r="I69" t="n">
        <v>5</v>
      </c>
      <c r="J69" t="n">
        <v>202.29</v>
      </c>
      <c r="K69" t="n">
        <v>52.44</v>
      </c>
      <c r="L69" t="n">
        <v>17.75</v>
      </c>
      <c r="M69" t="n">
        <v>3</v>
      </c>
      <c r="N69" t="n">
        <v>42.1</v>
      </c>
      <c r="O69" t="n">
        <v>25183.06</v>
      </c>
      <c r="P69" t="n">
        <v>76.01000000000001</v>
      </c>
      <c r="Q69" t="n">
        <v>204.14</v>
      </c>
      <c r="R69" t="n">
        <v>24.23</v>
      </c>
      <c r="S69" t="n">
        <v>17.37</v>
      </c>
      <c r="T69" t="n">
        <v>1332.14</v>
      </c>
      <c r="U69" t="n">
        <v>0.72</v>
      </c>
      <c r="V69" t="n">
        <v>0.75</v>
      </c>
      <c r="W69" t="n">
        <v>1.15</v>
      </c>
      <c r="X69" t="n">
        <v>0.08</v>
      </c>
      <c r="Y69" t="n">
        <v>1</v>
      </c>
      <c r="Z69" t="n">
        <v>10</v>
      </c>
      <c r="AA69" t="n">
        <v>56.37466842531417</v>
      </c>
      <c r="AB69" t="n">
        <v>77.13430841432937</v>
      </c>
      <c r="AC69" t="n">
        <v>69.77271827796523</v>
      </c>
      <c r="AD69" t="n">
        <v>56374.66842531417</v>
      </c>
      <c r="AE69" t="n">
        <v>77134.30841432937</v>
      </c>
      <c r="AF69" t="n">
        <v>2.532183908293495e-06</v>
      </c>
      <c r="AG69" t="n">
        <v>0.09760416666666666</v>
      </c>
      <c r="AH69" t="n">
        <v>69772.71827796522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10.7456</v>
      </c>
      <c r="E70" t="n">
        <v>9.31</v>
      </c>
      <c r="F70" t="n">
        <v>6.74</v>
      </c>
      <c r="G70" t="n">
        <v>101.15</v>
      </c>
      <c r="H70" t="n">
        <v>1.58</v>
      </c>
      <c r="I70" t="n">
        <v>4</v>
      </c>
      <c r="J70" t="n">
        <v>202.68</v>
      </c>
      <c r="K70" t="n">
        <v>52.44</v>
      </c>
      <c r="L70" t="n">
        <v>18</v>
      </c>
      <c r="M70" t="n">
        <v>2</v>
      </c>
      <c r="N70" t="n">
        <v>42.24</v>
      </c>
      <c r="O70" t="n">
        <v>25231.66</v>
      </c>
      <c r="P70" t="n">
        <v>75.09</v>
      </c>
      <c r="Q70" t="n">
        <v>204.14</v>
      </c>
      <c r="R70" t="n">
        <v>23.44</v>
      </c>
      <c r="S70" t="n">
        <v>17.37</v>
      </c>
      <c r="T70" t="n">
        <v>939.85</v>
      </c>
      <c r="U70" t="n">
        <v>0.74</v>
      </c>
      <c r="V70" t="n">
        <v>0.76</v>
      </c>
      <c r="W70" t="n">
        <v>1.14</v>
      </c>
      <c r="X70" t="n">
        <v>0.05</v>
      </c>
      <c r="Y70" t="n">
        <v>1</v>
      </c>
      <c r="Z70" t="n">
        <v>10</v>
      </c>
      <c r="AA70" t="n">
        <v>55.47292589365902</v>
      </c>
      <c r="AB70" t="n">
        <v>75.90050450044659</v>
      </c>
      <c r="AC70" t="n">
        <v>68.65666687796838</v>
      </c>
      <c r="AD70" t="n">
        <v>55472.92589365903</v>
      </c>
      <c r="AE70" t="n">
        <v>75900.50450044659</v>
      </c>
      <c r="AF70" t="n">
        <v>2.549265046934359e-06</v>
      </c>
      <c r="AG70" t="n">
        <v>0.09697916666666667</v>
      </c>
      <c r="AH70" t="n">
        <v>68656.66687796838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10.7447</v>
      </c>
      <c r="E71" t="n">
        <v>9.31</v>
      </c>
      <c r="F71" t="n">
        <v>6.74</v>
      </c>
      <c r="G71" t="n">
        <v>101.16</v>
      </c>
      <c r="H71" t="n">
        <v>1.6</v>
      </c>
      <c r="I71" t="n">
        <v>4</v>
      </c>
      <c r="J71" t="n">
        <v>203.08</v>
      </c>
      <c r="K71" t="n">
        <v>52.44</v>
      </c>
      <c r="L71" t="n">
        <v>18.25</v>
      </c>
      <c r="M71" t="n">
        <v>2</v>
      </c>
      <c r="N71" t="n">
        <v>42.39</v>
      </c>
      <c r="O71" t="n">
        <v>25280.45</v>
      </c>
      <c r="P71" t="n">
        <v>75.11</v>
      </c>
      <c r="Q71" t="n">
        <v>204.14</v>
      </c>
      <c r="R71" t="n">
        <v>23.48</v>
      </c>
      <c r="S71" t="n">
        <v>17.37</v>
      </c>
      <c r="T71" t="n">
        <v>960.41</v>
      </c>
      <c r="U71" t="n">
        <v>0.74</v>
      </c>
      <c r="V71" t="n">
        <v>0.76</v>
      </c>
      <c r="W71" t="n">
        <v>1.14</v>
      </c>
      <c r="X71" t="n">
        <v>0.05</v>
      </c>
      <c r="Y71" t="n">
        <v>1</v>
      </c>
      <c r="Z71" t="n">
        <v>10</v>
      </c>
      <c r="AA71" t="n">
        <v>55.48754140686902</v>
      </c>
      <c r="AB71" t="n">
        <v>75.92050209041143</v>
      </c>
      <c r="AC71" t="n">
        <v>68.67475592601377</v>
      </c>
      <c r="AD71" t="n">
        <v>55487.54140686902</v>
      </c>
      <c r="AE71" t="n">
        <v>75920.50209041144</v>
      </c>
      <c r="AF71" t="n">
        <v>2.549051532701348e-06</v>
      </c>
      <c r="AG71" t="n">
        <v>0.09697916666666667</v>
      </c>
      <c r="AH71" t="n">
        <v>68674.75592601378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10.7399</v>
      </c>
      <c r="E72" t="n">
        <v>9.31</v>
      </c>
      <c r="F72" t="n">
        <v>6.75</v>
      </c>
      <c r="G72" t="n">
        <v>101.22</v>
      </c>
      <c r="H72" t="n">
        <v>1.61</v>
      </c>
      <c r="I72" t="n">
        <v>4</v>
      </c>
      <c r="J72" t="n">
        <v>203.47</v>
      </c>
      <c r="K72" t="n">
        <v>52.44</v>
      </c>
      <c r="L72" t="n">
        <v>18.5</v>
      </c>
      <c r="M72" t="n">
        <v>2</v>
      </c>
      <c r="N72" t="n">
        <v>42.53</v>
      </c>
      <c r="O72" t="n">
        <v>25329.15</v>
      </c>
      <c r="P72" t="n">
        <v>75.45999999999999</v>
      </c>
      <c r="Q72" t="n">
        <v>204.14</v>
      </c>
      <c r="R72" t="n">
        <v>23.64</v>
      </c>
      <c r="S72" t="n">
        <v>17.37</v>
      </c>
      <c r="T72" t="n">
        <v>1043.32</v>
      </c>
      <c r="U72" t="n">
        <v>0.73</v>
      </c>
      <c r="V72" t="n">
        <v>0.76</v>
      </c>
      <c r="W72" t="n">
        <v>1.14</v>
      </c>
      <c r="X72" t="n">
        <v>0.06</v>
      </c>
      <c r="Y72" t="n">
        <v>1</v>
      </c>
      <c r="Z72" t="n">
        <v>10</v>
      </c>
      <c r="AA72" t="n">
        <v>55.71188029168185</v>
      </c>
      <c r="AB72" t="n">
        <v>76.2274524497453</v>
      </c>
      <c r="AC72" t="n">
        <v>68.95241137386043</v>
      </c>
      <c r="AD72" t="n">
        <v>55711.88029168185</v>
      </c>
      <c r="AE72" t="n">
        <v>76227.45244974529</v>
      </c>
      <c r="AF72" t="n">
        <v>2.54791279012529e-06</v>
      </c>
      <c r="AG72" t="n">
        <v>0.09697916666666667</v>
      </c>
      <c r="AH72" t="n">
        <v>68952.41137386044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10.7402</v>
      </c>
      <c r="E73" t="n">
        <v>9.31</v>
      </c>
      <c r="F73" t="n">
        <v>6.75</v>
      </c>
      <c r="G73" t="n">
        <v>101.22</v>
      </c>
      <c r="H73" t="n">
        <v>1.63</v>
      </c>
      <c r="I73" t="n">
        <v>4</v>
      </c>
      <c r="J73" t="n">
        <v>203.87</v>
      </c>
      <c r="K73" t="n">
        <v>52.44</v>
      </c>
      <c r="L73" t="n">
        <v>18.75</v>
      </c>
      <c r="M73" t="n">
        <v>2</v>
      </c>
      <c r="N73" t="n">
        <v>42.68</v>
      </c>
      <c r="O73" t="n">
        <v>25377.91</v>
      </c>
      <c r="P73" t="n">
        <v>75.51000000000001</v>
      </c>
      <c r="Q73" t="n">
        <v>204.14</v>
      </c>
      <c r="R73" t="n">
        <v>23.63</v>
      </c>
      <c r="S73" t="n">
        <v>17.37</v>
      </c>
      <c r="T73" t="n">
        <v>1036.11</v>
      </c>
      <c r="U73" t="n">
        <v>0.74</v>
      </c>
      <c r="V73" t="n">
        <v>0.76</v>
      </c>
      <c r="W73" t="n">
        <v>1.14</v>
      </c>
      <c r="X73" t="n">
        <v>0.06</v>
      </c>
      <c r="Y73" t="n">
        <v>1</v>
      </c>
      <c r="Z73" t="n">
        <v>10</v>
      </c>
      <c r="AA73" t="n">
        <v>55.73571220643942</v>
      </c>
      <c r="AB73" t="n">
        <v>76.26006032690644</v>
      </c>
      <c r="AC73" t="n">
        <v>68.9819072009908</v>
      </c>
      <c r="AD73" t="n">
        <v>55735.71220643941</v>
      </c>
      <c r="AE73" t="n">
        <v>76260.06032690644</v>
      </c>
      <c r="AF73" t="n">
        <v>2.547983961536294e-06</v>
      </c>
      <c r="AG73" t="n">
        <v>0.09697916666666667</v>
      </c>
      <c r="AH73" t="n">
        <v>68981.9072009908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10.7392</v>
      </c>
      <c r="E74" t="n">
        <v>9.31</v>
      </c>
      <c r="F74" t="n">
        <v>6.75</v>
      </c>
      <c r="G74" t="n">
        <v>101.23</v>
      </c>
      <c r="H74" t="n">
        <v>1.65</v>
      </c>
      <c r="I74" t="n">
        <v>4</v>
      </c>
      <c r="J74" t="n">
        <v>204.26</v>
      </c>
      <c r="K74" t="n">
        <v>52.44</v>
      </c>
      <c r="L74" t="n">
        <v>19</v>
      </c>
      <c r="M74" t="n">
        <v>2</v>
      </c>
      <c r="N74" t="n">
        <v>42.82</v>
      </c>
      <c r="O74" t="n">
        <v>25426.72</v>
      </c>
      <c r="P74" t="n">
        <v>75.59</v>
      </c>
      <c r="Q74" t="n">
        <v>204.16</v>
      </c>
      <c r="R74" t="n">
        <v>23.64</v>
      </c>
      <c r="S74" t="n">
        <v>17.37</v>
      </c>
      <c r="T74" t="n">
        <v>1044.44</v>
      </c>
      <c r="U74" t="n">
        <v>0.73</v>
      </c>
      <c r="V74" t="n">
        <v>0.76</v>
      </c>
      <c r="W74" t="n">
        <v>1.14</v>
      </c>
      <c r="X74" t="n">
        <v>0.06</v>
      </c>
      <c r="Y74" t="n">
        <v>1</v>
      </c>
      <c r="Z74" t="n">
        <v>10</v>
      </c>
      <c r="AA74" t="n">
        <v>55.78126263622011</v>
      </c>
      <c r="AB74" t="n">
        <v>76.32238443447551</v>
      </c>
      <c r="AC74" t="n">
        <v>69.03828318320591</v>
      </c>
      <c r="AD74" t="n">
        <v>55781.26263622011</v>
      </c>
      <c r="AE74" t="n">
        <v>76322.38443447551</v>
      </c>
      <c r="AF74" t="n">
        <v>2.547746723499615e-06</v>
      </c>
      <c r="AG74" t="n">
        <v>0.09697916666666667</v>
      </c>
      <c r="AH74" t="n">
        <v>69038.2831832059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10.7476</v>
      </c>
      <c r="E75" t="n">
        <v>9.300000000000001</v>
      </c>
      <c r="F75" t="n">
        <v>6.74</v>
      </c>
      <c r="G75" t="n">
        <v>101.12</v>
      </c>
      <c r="H75" t="n">
        <v>1.67</v>
      </c>
      <c r="I75" t="n">
        <v>4</v>
      </c>
      <c r="J75" t="n">
        <v>204.66</v>
      </c>
      <c r="K75" t="n">
        <v>52.44</v>
      </c>
      <c r="L75" t="n">
        <v>19.25</v>
      </c>
      <c r="M75" t="n">
        <v>2</v>
      </c>
      <c r="N75" t="n">
        <v>42.97</v>
      </c>
      <c r="O75" t="n">
        <v>25475.58</v>
      </c>
      <c r="P75" t="n">
        <v>75.5</v>
      </c>
      <c r="Q75" t="n">
        <v>204.14</v>
      </c>
      <c r="R75" t="n">
        <v>23.47</v>
      </c>
      <c r="S75" t="n">
        <v>17.37</v>
      </c>
      <c r="T75" t="n">
        <v>957.72</v>
      </c>
      <c r="U75" t="n">
        <v>0.74</v>
      </c>
      <c r="V75" t="n">
        <v>0.76</v>
      </c>
      <c r="W75" t="n">
        <v>1.14</v>
      </c>
      <c r="X75" t="n">
        <v>0.05</v>
      </c>
      <c r="Y75" t="n">
        <v>1</v>
      </c>
      <c r="Z75" t="n">
        <v>10</v>
      </c>
      <c r="AA75" t="n">
        <v>55.67025444353676</v>
      </c>
      <c r="AB75" t="n">
        <v>76.17049812791038</v>
      </c>
      <c r="AC75" t="n">
        <v>68.90089269256553</v>
      </c>
      <c r="AD75" t="n">
        <v>55670.25444353676</v>
      </c>
      <c r="AE75" t="n">
        <v>76170.49812791038</v>
      </c>
      <c r="AF75" t="n">
        <v>2.549739523007716e-06</v>
      </c>
      <c r="AG75" t="n">
        <v>0.096875</v>
      </c>
      <c r="AH75" t="n">
        <v>68900.89269256554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10.744</v>
      </c>
      <c r="E76" t="n">
        <v>9.31</v>
      </c>
      <c r="F76" t="n">
        <v>6.74</v>
      </c>
      <c r="G76" t="n">
        <v>101.17</v>
      </c>
      <c r="H76" t="n">
        <v>1.69</v>
      </c>
      <c r="I76" t="n">
        <v>4</v>
      </c>
      <c r="J76" t="n">
        <v>205.06</v>
      </c>
      <c r="K76" t="n">
        <v>52.44</v>
      </c>
      <c r="L76" t="n">
        <v>19.5</v>
      </c>
      <c r="M76" t="n">
        <v>2</v>
      </c>
      <c r="N76" t="n">
        <v>43.11</v>
      </c>
      <c r="O76" t="n">
        <v>25524.49</v>
      </c>
      <c r="P76" t="n">
        <v>75.63</v>
      </c>
      <c r="Q76" t="n">
        <v>204.14</v>
      </c>
      <c r="R76" t="n">
        <v>23.51</v>
      </c>
      <c r="S76" t="n">
        <v>17.37</v>
      </c>
      <c r="T76" t="n">
        <v>978.9</v>
      </c>
      <c r="U76" t="n">
        <v>0.74</v>
      </c>
      <c r="V76" t="n">
        <v>0.76</v>
      </c>
      <c r="W76" t="n">
        <v>1.14</v>
      </c>
      <c r="X76" t="n">
        <v>0.05</v>
      </c>
      <c r="Y76" t="n">
        <v>1</v>
      </c>
      <c r="Z76" t="n">
        <v>10</v>
      </c>
      <c r="AA76" t="n">
        <v>55.75441758690994</v>
      </c>
      <c r="AB76" t="n">
        <v>76.28565385368937</v>
      </c>
      <c r="AC76" t="n">
        <v>69.00505811749827</v>
      </c>
      <c r="AD76" t="n">
        <v>55754.41758690994</v>
      </c>
      <c r="AE76" t="n">
        <v>76285.65385368936</v>
      </c>
      <c r="AF76" t="n">
        <v>2.548885466075673e-06</v>
      </c>
      <c r="AG76" t="n">
        <v>0.09697916666666667</v>
      </c>
      <c r="AH76" t="n">
        <v>69005.05811749827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10.7408</v>
      </c>
      <c r="E77" t="n">
        <v>9.31</v>
      </c>
      <c r="F77" t="n">
        <v>6.75</v>
      </c>
      <c r="G77" t="n">
        <v>101.21</v>
      </c>
      <c r="H77" t="n">
        <v>1.71</v>
      </c>
      <c r="I77" t="n">
        <v>4</v>
      </c>
      <c r="J77" t="n">
        <v>205.45</v>
      </c>
      <c r="K77" t="n">
        <v>52.44</v>
      </c>
      <c r="L77" t="n">
        <v>19.75</v>
      </c>
      <c r="M77" t="n">
        <v>2</v>
      </c>
      <c r="N77" t="n">
        <v>43.26</v>
      </c>
      <c r="O77" t="n">
        <v>25573.44</v>
      </c>
      <c r="P77" t="n">
        <v>75.51000000000001</v>
      </c>
      <c r="Q77" t="n">
        <v>204.14</v>
      </c>
      <c r="R77" t="n">
        <v>23.62</v>
      </c>
      <c r="S77" t="n">
        <v>17.37</v>
      </c>
      <c r="T77" t="n">
        <v>1031.97</v>
      </c>
      <c r="U77" t="n">
        <v>0.74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55.73270581081839</v>
      </c>
      <c r="AB77" t="n">
        <v>76.25594684378495</v>
      </c>
      <c r="AC77" t="n">
        <v>68.97818630292508</v>
      </c>
      <c r="AD77" t="n">
        <v>55732.70581081838</v>
      </c>
      <c r="AE77" t="n">
        <v>76255.94684378496</v>
      </c>
      <c r="AF77" t="n">
        <v>2.548126304358301e-06</v>
      </c>
      <c r="AG77" t="n">
        <v>0.09697916666666667</v>
      </c>
      <c r="AH77" t="n">
        <v>68978.18630292508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10.7399</v>
      </c>
      <c r="E78" t="n">
        <v>9.31</v>
      </c>
      <c r="F78" t="n">
        <v>6.75</v>
      </c>
      <c r="G78" t="n">
        <v>101.22</v>
      </c>
      <c r="H78" t="n">
        <v>1.73</v>
      </c>
      <c r="I78" t="n">
        <v>4</v>
      </c>
      <c r="J78" t="n">
        <v>205.85</v>
      </c>
      <c r="K78" t="n">
        <v>52.44</v>
      </c>
      <c r="L78" t="n">
        <v>20</v>
      </c>
      <c r="M78" t="n">
        <v>2</v>
      </c>
      <c r="N78" t="n">
        <v>43.41</v>
      </c>
      <c r="O78" t="n">
        <v>25622.45</v>
      </c>
      <c r="P78" t="n">
        <v>75.42</v>
      </c>
      <c r="Q78" t="n">
        <v>204.15</v>
      </c>
      <c r="R78" t="n">
        <v>23.63</v>
      </c>
      <c r="S78" t="n">
        <v>17.37</v>
      </c>
      <c r="T78" t="n">
        <v>1035.29</v>
      </c>
      <c r="U78" t="n">
        <v>0.74</v>
      </c>
      <c r="V78" t="n">
        <v>0.76</v>
      </c>
      <c r="W78" t="n">
        <v>1.14</v>
      </c>
      <c r="X78" t="n">
        <v>0.06</v>
      </c>
      <c r="Y78" t="n">
        <v>1</v>
      </c>
      <c r="Z78" t="n">
        <v>10</v>
      </c>
      <c r="AA78" t="n">
        <v>55.69161210085342</v>
      </c>
      <c r="AB78" t="n">
        <v>76.19972061688436</v>
      </c>
      <c r="AC78" t="n">
        <v>68.92732622820587</v>
      </c>
      <c r="AD78" t="n">
        <v>55691.61210085342</v>
      </c>
      <c r="AE78" t="n">
        <v>76199.72061688437</v>
      </c>
      <c r="AF78" t="n">
        <v>2.54791279012529e-06</v>
      </c>
      <c r="AG78" t="n">
        <v>0.09697916666666667</v>
      </c>
      <c r="AH78" t="n">
        <v>68927.32622820587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10.7386</v>
      </c>
      <c r="E79" t="n">
        <v>9.31</v>
      </c>
      <c r="F79" t="n">
        <v>6.75</v>
      </c>
      <c r="G79" t="n">
        <v>101.24</v>
      </c>
      <c r="H79" t="n">
        <v>1.74</v>
      </c>
      <c r="I79" t="n">
        <v>4</v>
      </c>
      <c r="J79" t="n">
        <v>206.25</v>
      </c>
      <c r="K79" t="n">
        <v>52.44</v>
      </c>
      <c r="L79" t="n">
        <v>20.25</v>
      </c>
      <c r="M79" t="n">
        <v>2</v>
      </c>
      <c r="N79" t="n">
        <v>43.56</v>
      </c>
      <c r="O79" t="n">
        <v>25671.51</v>
      </c>
      <c r="P79" t="n">
        <v>75.26000000000001</v>
      </c>
      <c r="Q79" t="n">
        <v>204.14</v>
      </c>
      <c r="R79" t="n">
        <v>23.64</v>
      </c>
      <c r="S79" t="n">
        <v>17.37</v>
      </c>
      <c r="T79" t="n">
        <v>1041.77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  <c r="AA79" t="n">
        <v>55.61703937594858</v>
      </c>
      <c r="AB79" t="n">
        <v>76.09768692475319</v>
      </c>
      <c r="AC79" t="n">
        <v>68.83503048844648</v>
      </c>
      <c r="AD79" t="n">
        <v>55617.03937594858</v>
      </c>
      <c r="AE79" t="n">
        <v>76097.68692475319</v>
      </c>
      <c r="AF79" t="n">
        <v>2.547604380677608e-06</v>
      </c>
      <c r="AG79" t="n">
        <v>0.09697916666666667</v>
      </c>
      <c r="AH79" t="n">
        <v>68835.03048844647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10.7389</v>
      </c>
      <c r="E80" t="n">
        <v>9.31</v>
      </c>
      <c r="F80" t="n">
        <v>6.75</v>
      </c>
      <c r="G80" t="n">
        <v>101.24</v>
      </c>
      <c r="H80" t="n">
        <v>1.76</v>
      </c>
      <c r="I80" t="n">
        <v>4</v>
      </c>
      <c r="J80" t="n">
        <v>206.65</v>
      </c>
      <c r="K80" t="n">
        <v>52.44</v>
      </c>
      <c r="L80" t="n">
        <v>20.5</v>
      </c>
      <c r="M80" t="n">
        <v>2</v>
      </c>
      <c r="N80" t="n">
        <v>43.71</v>
      </c>
      <c r="O80" t="n">
        <v>25720.62</v>
      </c>
      <c r="P80" t="n">
        <v>75.09</v>
      </c>
      <c r="Q80" t="n">
        <v>204.14</v>
      </c>
      <c r="R80" t="n">
        <v>23.57</v>
      </c>
      <c r="S80" t="n">
        <v>17.37</v>
      </c>
      <c r="T80" t="n">
        <v>1009.16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  <c r="AA80" t="n">
        <v>55.52939139509607</v>
      </c>
      <c r="AB80" t="n">
        <v>75.97776309059483</v>
      </c>
      <c r="AC80" t="n">
        <v>68.72655201670601</v>
      </c>
      <c r="AD80" t="n">
        <v>55529.39139509607</v>
      </c>
      <c r="AE80" t="n">
        <v>75977.76309059483</v>
      </c>
      <c r="AF80" t="n">
        <v>2.547675552088612e-06</v>
      </c>
      <c r="AG80" t="n">
        <v>0.09697916666666667</v>
      </c>
      <c r="AH80" t="n">
        <v>68726.552016706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10.745</v>
      </c>
      <c r="E81" t="n">
        <v>9.31</v>
      </c>
      <c r="F81" t="n">
        <v>6.74</v>
      </c>
      <c r="G81" t="n">
        <v>101.16</v>
      </c>
      <c r="H81" t="n">
        <v>1.78</v>
      </c>
      <c r="I81" t="n">
        <v>4</v>
      </c>
      <c r="J81" t="n">
        <v>207.05</v>
      </c>
      <c r="K81" t="n">
        <v>52.44</v>
      </c>
      <c r="L81" t="n">
        <v>20.75</v>
      </c>
      <c r="M81" t="n">
        <v>2</v>
      </c>
      <c r="N81" t="n">
        <v>43.85</v>
      </c>
      <c r="O81" t="n">
        <v>25769.78</v>
      </c>
      <c r="P81" t="n">
        <v>74.81</v>
      </c>
      <c r="Q81" t="n">
        <v>204.14</v>
      </c>
      <c r="R81" t="n">
        <v>23.49</v>
      </c>
      <c r="S81" t="n">
        <v>17.37</v>
      </c>
      <c r="T81" t="n">
        <v>965.6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55.3341064449434</v>
      </c>
      <c r="AB81" t="n">
        <v>75.71056560643213</v>
      </c>
      <c r="AC81" t="n">
        <v>68.48485548541768</v>
      </c>
      <c r="AD81" t="n">
        <v>55334.1064449434</v>
      </c>
      <c r="AE81" t="n">
        <v>75710.56560643212</v>
      </c>
      <c r="AF81" t="n">
        <v>2.549122704112351e-06</v>
      </c>
      <c r="AG81" t="n">
        <v>0.09697916666666667</v>
      </c>
      <c r="AH81" t="n">
        <v>68484.85548541768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10.7466</v>
      </c>
      <c r="E82" t="n">
        <v>9.31</v>
      </c>
      <c r="F82" t="n">
        <v>6.74</v>
      </c>
      <c r="G82" t="n">
        <v>101.14</v>
      </c>
      <c r="H82" t="n">
        <v>1.8</v>
      </c>
      <c r="I82" t="n">
        <v>4</v>
      </c>
      <c r="J82" t="n">
        <v>207.45</v>
      </c>
      <c r="K82" t="n">
        <v>52.44</v>
      </c>
      <c r="L82" t="n">
        <v>21</v>
      </c>
      <c r="M82" t="n">
        <v>2</v>
      </c>
      <c r="N82" t="n">
        <v>44</v>
      </c>
      <c r="O82" t="n">
        <v>25818.99</v>
      </c>
      <c r="P82" t="n">
        <v>74.39</v>
      </c>
      <c r="Q82" t="n">
        <v>204.14</v>
      </c>
      <c r="R82" t="n">
        <v>23.43</v>
      </c>
      <c r="S82" t="n">
        <v>17.37</v>
      </c>
      <c r="T82" t="n">
        <v>938.21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  <c r="AA82" t="n">
        <v>55.1134701866724</v>
      </c>
      <c r="AB82" t="n">
        <v>75.40868134408117</v>
      </c>
      <c r="AC82" t="n">
        <v>68.21178263336816</v>
      </c>
      <c r="AD82" t="n">
        <v>55113.4701866724</v>
      </c>
      <c r="AE82" t="n">
        <v>75408.68134408117</v>
      </c>
      <c r="AF82" t="n">
        <v>2.549502284971037e-06</v>
      </c>
      <c r="AG82" t="n">
        <v>0.09697916666666667</v>
      </c>
      <c r="AH82" t="n">
        <v>68211.78263336816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10.7492</v>
      </c>
      <c r="E83" t="n">
        <v>9.300000000000001</v>
      </c>
      <c r="F83" t="n">
        <v>6.74</v>
      </c>
      <c r="G83" t="n">
        <v>101.1</v>
      </c>
      <c r="H83" t="n">
        <v>1.82</v>
      </c>
      <c r="I83" t="n">
        <v>4</v>
      </c>
      <c r="J83" t="n">
        <v>207.84</v>
      </c>
      <c r="K83" t="n">
        <v>52.44</v>
      </c>
      <c r="L83" t="n">
        <v>21.25</v>
      </c>
      <c r="M83" t="n">
        <v>2</v>
      </c>
      <c r="N83" t="n">
        <v>44.15</v>
      </c>
      <c r="O83" t="n">
        <v>25868.26</v>
      </c>
      <c r="P83" t="n">
        <v>74.01000000000001</v>
      </c>
      <c r="Q83" t="n">
        <v>204.14</v>
      </c>
      <c r="R83" t="n">
        <v>23.4</v>
      </c>
      <c r="S83" t="n">
        <v>17.37</v>
      </c>
      <c r="T83" t="n">
        <v>924.49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54.90791644579165</v>
      </c>
      <c r="AB83" t="n">
        <v>75.12743364741722</v>
      </c>
      <c r="AC83" t="n">
        <v>67.95737682214011</v>
      </c>
      <c r="AD83" t="n">
        <v>54907.91644579165</v>
      </c>
      <c r="AE83" t="n">
        <v>75127.43364741722</v>
      </c>
      <c r="AF83" t="n">
        <v>2.550119103866402e-06</v>
      </c>
      <c r="AG83" t="n">
        <v>0.096875</v>
      </c>
      <c r="AH83" t="n">
        <v>67957.37682214011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10.7469</v>
      </c>
      <c r="E84" t="n">
        <v>9.300000000000001</v>
      </c>
      <c r="F84" t="n">
        <v>6.74</v>
      </c>
      <c r="G84" t="n">
        <v>101.13</v>
      </c>
      <c r="H84" t="n">
        <v>1.83</v>
      </c>
      <c r="I84" t="n">
        <v>4</v>
      </c>
      <c r="J84" t="n">
        <v>208.24</v>
      </c>
      <c r="K84" t="n">
        <v>52.44</v>
      </c>
      <c r="L84" t="n">
        <v>21.5</v>
      </c>
      <c r="M84" t="n">
        <v>1</v>
      </c>
      <c r="N84" t="n">
        <v>44.3</v>
      </c>
      <c r="O84" t="n">
        <v>25917.57</v>
      </c>
      <c r="P84" t="n">
        <v>74.01000000000001</v>
      </c>
      <c r="Q84" t="n">
        <v>204.14</v>
      </c>
      <c r="R84" t="n">
        <v>23.36</v>
      </c>
      <c r="S84" t="n">
        <v>17.37</v>
      </c>
      <c r="T84" t="n">
        <v>904.72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  <c r="AA84" t="n">
        <v>54.91925732546007</v>
      </c>
      <c r="AB84" t="n">
        <v>75.14295073930384</v>
      </c>
      <c r="AC84" t="n">
        <v>67.97141298455546</v>
      </c>
      <c r="AD84" t="n">
        <v>54919.25732546007</v>
      </c>
      <c r="AE84" t="n">
        <v>75142.95073930384</v>
      </c>
      <c r="AF84" t="n">
        <v>2.549573456382041e-06</v>
      </c>
      <c r="AG84" t="n">
        <v>0.096875</v>
      </c>
      <c r="AH84" t="n">
        <v>67971.41298455546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10.7476</v>
      </c>
      <c r="E85" t="n">
        <v>9.300000000000001</v>
      </c>
      <c r="F85" t="n">
        <v>6.74</v>
      </c>
      <c r="G85" t="n">
        <v>101.12</v>
      </c>
      <c r="H85" t="n">
        <v>1.85</v>
      </c>
      <c r="I85" t="n">
        <v>4</v>
      </c>
      <c r="J85" t="n">
        <v>208.64</v>
      </c>
      <c r="K85" t="n">
        <v>52.44</v>
      </c>
      <c r="L85" t="n">
        <v>21.75</v>
      </c>
      <c r="M85" t="n">
        <v>1</v>
      </c>
      <c r="N85" t="n">
        <v>44.45</v>
      </c>
      <c r="O85" t="n">
        <v>25966.93</v>
      </c>
      <c r="P85" t="n">
        <v>73.93000000000001</v>
      </c>
      <c r="Q85" t="n">
        <v>204.14</v>
      </c>
      <c r="R85" t="n">
        <v>23.31</v>
      </c>
      <c r="S85" t="n">
        <v>17.37</v>
      </c>
      <c r="T85" t="n">
        <v>876.67</v>
      </c>
      <c r="U85" t="n">
        <v>0.75</v>
      </c>
      <c r="V85" t="n">
        <v>0.76</v>
      </c>
      <c r="W85" t="n">
        <v>1.14</v>
      </c>
      <c r="X85" t="n">
        <v>0.05</v>
      </c>
      <c r="Y85" t="n">
        <v>1</v>
      </c>
      <c r="Z85" t="n">
        <v>10</v>
      </c>
      <c r="AA85" t="n">
        <v>54.87529789973863</v>
      </c>
      <c r="AB85" t="n">
        <v>75.08280351367883</v>
      </c>
      <c r="AC85" t="n">
        <v>67.9170061257269</v>
      </c>
      <c r="AD85" t="n">
        <v>54875.29789973863</v>
      </c>
      <c r="AE85" t="n">
        <v>75082.80351367882</v>
      </c>
      <c r="AF85" t="n">
        <v>2.549739523007716e-06</v>
      </c>
      <c r="AG85" t="n">
        <v>0.096875</v>
      </c>
      <c r="AH85" t="n">
        <v>67917.0061257269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10.7504</v>
      </c>
      <c r="E86" t="n">
        <v>9.300000000000001</v>
      </c>
      <c r="F86" t="n">
        <v>6.74</v>
      </c>
      <c r="G86" t="n">
        <v>101.09</v>
      </c>
      <c r="H86" t="n">
        <v>1.87</v>
      </c>
      <c r="I86" t="n">
        <v>4</v>
      </c>
      <c r="J86" t="n">
        <v>209.05</v>
      </c>
      <c r="K86" t="n">
        <v>52.44</v>
      </c>
      <c r="L86" t="n">
        <v>22</v>
      </c>
      <c r="M86" t="n">
        <v>1</v>
      </c>
      <c r="N86" t="n">
        <v>44.6</v>
      </c>
      <c r="O86" t="n">
        <v>26016.35</v>
      </c>
      <c r="P86" t="n">
        <v>73.81</v>
      </c>
      <c r="Q86" t="n">
        <v>204.18</v>
      </c>
      <c r="R86" t="n">
        <v>23.28</v>
      </c>
      <c r="S86" t="n">
        <v>17.37</v>
      </c>
      <c r="T86" t="n">
        <v>864.79</v>
      </c>
      <c r="U86" t="n">
        <v>0.75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54.80075941784479</v>
      </c>
      <c r="AB86" t="n">
        <v>74.98081667434599</v>
      </c>
      <c r="AC86" t="n">
        <v>67.82475276720054</v>
      </c>
      <c r="AD86" t="n">
        <v>54800.7594178448</v>
      </c>
      <c r="AE86" t="n">
        <v>74980.81667434599</v>
      </c>
      <c r="AF86" t="n">
        <v>2.550403789510417e-06</v>
      </c>
      <c r="AG86" t="n">
        <v>0.096875</v>
      </c>
      <c r="AH86" t="n">
        <v>67824.75276720054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10.7469</v>
      </c>
      <c r="E87" t="n">
        <v>9.300000000000001</v>
      </c>
      <c r="F87" t="n">
        <v>6.74</v>
      </c>
      <c r="G87" t="n">
        <v>101.13</v>
      </c>
      <c r="H87" t="n">
        <v>1.89</v>
      </c>
      <c r="I87" t="n">
        <v>4</v>
      </c>
      <c r="J87" t="n">
        <v>209.45</v>
      </c>
      <c r="K87" t="n">
        <v>52.44</v>
      </c>
      <c r="L87" t="n">
        <v>22.25</v>
      </c>
      <c r="M87" t="n">
        <v>0</v>
      </c>
      <c r="N87" t="n">
        <v>44.75</v>
      </c>
      <c r="O87" t="n">
        <v>26065.82</v>
      </c>
      <c r="P87" t="n">
        <v>73.91</v>
      </c>
      <c r="Q87" t="n">
        <v>204.14</v>
      </c>
      <c r="R87" t="n">
        <v>23.31</v>
      </c>
      <c r="S87" t="n">
        <v>17.37</v>
      </c>
      <c r="T87" t="n">
        <v>876.9400000000001</v>
      </c>
      <c r="U87" t="n">
        <v>0.75</v>
      </c>
      <c r="V87" t="n">
        <v>0.76</v>
      </c>
      <c r="W87" t="n">
        <v>1.15</v>
      </c>
      <c r="X87" t="n">
        <v>0.05</v>
      </c>
      <c r="Y87" t="n">
        <v>1</v>
      </c>
      <c r="Z87" t="n">
        <v>10</v>
      </c>
      <c r="AA87" t="n">
        <v>54.86861985263573</v>
      </c>
      <c r="AB87" t="n">
        <v>75.07366631501799</v>
      </c>
      <c r="AC87" t="n">
        <v>67.90874096848211</v>
      </c>
      <c r="AD87" t="n">
        <v>54868.61985263573</v>
      </c>
      <c r="AE87" t="n">
        <v>75073.66631501798</v>
      </c>
      <c r="AF87" t="n">
        <v>2.549573456382041e-06</v>
      </c>
      <c r="AG87" t="n">
        <v>0.096875</v>
      </c>
      <c r="AH87" t="n">
        <v>67908.7409684821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6.635</v>
      </c>
      <c r="E2" t="n">
        <v>15.07</v>
      </c>
      <c r="F2" t="n">
        <v>8.57</v>
      </c>
      <c r="G2" t="n">
        <v>5.59</v>
      </c>
      <c r="H2" t="n">
        <v>0.08</v>
      </c>
      <c r="I2" t="n">
        <v>92</v>
      </c>
      <c r="J2" t="n">
        <v>213.37</v>
      </c>
      <c r="K2" t="n">
        <v>56.13</v>
      </c>
      <c r="L2" t="n">
        <v>1</v>
      </c>
      <c r="M2" t="n">
        <v>90</v>
      </c>
      <c r="N2" t="n">
        <v>46.25</v>
      </c>
      <c r="O2" t="n">
        <v>26550.29</v>
      </c>
      <c r="P2" t="n">
        <v>127.04</v>
      </c>
      <c r="Q2" t="n">
        <v>204.2</v>
      </c>
      <c r="R2" t="n">
        <v>80.15000000000001</v>
      </c>
      <c r="S2" t="n">
        <v>17.37</v>
      </c>
      <c r="T2" t="n">
        <v>28859.58</v>
      </c>
      <c r="U2" t="n">
        <v>0.22</v>
      </c>
      <c r="V2" t="n">
        <v>0.6</v>
      </c>
      <c r="W2" t="n">
        <v>1.3</v>
      </c>
      <c r="X2" t="n">
        <v>1.88</v>
      </c>
      <c r="Y2" t="n">
        <v>1</v>
      </c>
      <c r="Z2" t="n">
        <v>10</v>
      </c>
      <c r="AA2" t="n">
        <v>140.9767806346579</v>
      </c>
      <c r="AB2" t="n">
        <v>192.8906507208677</v>
      </c>
      <c r="AC2" t="n">
        <v>174.4814377398511</v>
      </c>
      <c r="AD2" t="n">
        <v>140976.7806346579</v>
      </c>
      <c r="AE2" t="n">
        <v>192890.6507208677</v>
      </c>
      <c r="AF2" t="n">
        <v>1.525552523411406e-06</v>
      </c>
      <c r="AG2" t="n">
        <v>0.1569791666666667</v>
      </c>
      <c r="AH2" t="n">
        <v>174481.4377398512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7.3162</v>
      </c>
      <c r="E3" t="n">
        <v>13.67</v>
      </c>
      <c r="F3" t="n">
        <v>8.1</v>
      </c>
      <c r="G3" t="n">
        <v>6.94</v>
      </c>
      <c r="H3" t="n">
        <v>0.1</v>
      </c>
      <c r="I3" t="n">
        <v>70</v>
      </c>
      <c r="J3" t="n">
        <v>213.78</v>
      </c>
      <c r="K3" t="n">
        <v>56.13</v>
      </c>
      <c r="L3" t="n">
        <v>1.25</v>
      </c>
      <c r="M3" t="n">
        <v>68</v>
      </c>
      <c r="N3" t="n">
        <v>46.4</v>
      </c>
      <c r="O3" t="n">
        <v>26600.32</v>
      </c>
      <c r="P3" t="n">
        <v>119.85</v>
      </c>
      <c r="Q3" t="n">
        <v>204.17</v>
      </c>
      <c r="R3" t="n">
        <v>65.86</v>
      </c>
      <c r="S3" t="n">
        <v>17.37</v>
      </c>
      <c r="T3" t="n">
        <v>21823.17</v>
      </c>
      <c r="U3" t="n">
        <v>0.26</v>
      </c>
      <c r="V3" t="n">
        <v>0.63</v>
      </c>
      <c r="W3" t="n">
        <v>1.25</v>
      </c>
      <c r="X3" t="n">
        <v>1.41</v>
      </c>
      <c r="Y3" t="n">
        <v>1</v>
      </c>
      <c r="Z3" t="n">
        <v>10</v>
      </c>
      <c r="AA3" t="n">
        <v>120.93029926474</v>
      </c>
      <c r="AB3" t="n">
        <v>165.4621705222188</v>
      </c>
      <c r="AC3" t="n">
        <v>149.6706931952389</v>
      </c>
      <c r="AD3" t="n">
        <v>120930.29926474</v>
      </c>
      <c r="AE3" t="n">
        <v>165462.1705222188</v>
      </c>
      <c r="AF3" t="n">
        <v>1.68217744864846e-06</v>
      </c>
      <c r="AG3" t="n">
        <v>0.1423958333333333</v>
      </c>
      <c r="AH3" t="n">
        <v>149670.6931952389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7.7863</v>
      </c>
      <c r="E4" t="n">
        <v>12.84</v>
      </c>
      <c r="F4" t="n">
        <v>7.82</v>
      </c>
      <c r="G4" t="n">
        <v>8.24</v>
      </c>
      <c r="H4" t="n">
        <v>0.12</v>
      </c>
      <c r="I4" t="n">
        <v>57</v>
      </c>
      <c r="J4" t="n">
        <v>214.19</v>
      </c>
      <c r="K4" t="n">
        <v>56.13</v>
      </c>
      <c r="L4" t="n">
        <v>1.5</v>
      </c>
      <c r="M4" t="n">
        <v>55</v>
      </c>
      <c r="N4" t="n">
        <v>46.56</v>
      </c>
      <c r="O4" t="n">
        <v>26650.41</v>
      </c>
      <c r="P4" t="n">
        <v>115.62</v>
      </c>
      <c r="Q4" t="n">
        <v>204.23</v>
      </c>
      <c r="R4" t="n">
        <v>57.18</v>
      </c>
      <c r="S4" t="n">
        <v>17.37</v>
      </c>
      <c r="T4" t="n">
        <v>17547.7</v>
      </c>
      <c r="U4" t="n">
        <v>0.3</v>
      </c>
      <c r="V4" t="n">
        <v>0.65</v>
      </c>
      <c r="W4" t="n">
        <v>1.22</v>
      </c>
      <c r="X4" t="n">
        <v>1.13</v>
      </c>
      <c r="Y4" t="n">
        <v>1</v>
      </c>
      <c r="Z4" t="n">
        <v>10</v>
      </c>
      <c r="AA4" t="n">
        <v>109.8058501723267</v>
      </c>
      <c r="AB4" t="n">
        <v>150.2412084979298</v>
      </c>
      <c r="AC4" t="n">
        <v>135.9023984237889</v>
      </c>
      <c r="AD4" t="n">
        <v>109805.8501723267</v>
      </c>
      <c r="AE4" t="n">
        <v>150241.2084979299</v>
      </c>
      <c r="AF4" t="n">
        <v>1.790265201663637e-06</v>
      </c>
      <c r="AG4" t="n">
        <v>0.13375</v>
      </c>
      <c r="AH4" t="n">
        <v>135902.3984237889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8.136900000000001</v>
      </c>
      <c r="E5" t="n">
        <v>12.29</v>
      </c>
      <c r="F5" t="n">
        <v>7.65</v>
      </c>
      <c r="G5" t="n">
        <v>9.56</v>
      </c>
      <c r="H5" t="n">
        <v>0.14</v>
      </c>
      <c r="I5" t="n">
        <v>48</v>
      </c>
      <c r="J5" t="n">
        <v>214.59</v>
      </c>
      <c r="K5" t="n">
        <v>56.13</v>
      </c>
      <c r="L5" t="n">
        <v>1.75</v>
      </c>
      <c r="M5" t="n">
        <v>46</v>
      </c>
      <c r="N5" t="n">
        <v>46.72</v>
      </c>
      <c r="O5" t="n">
        <v>26700.55</v>
      </c>
      <c r="P5" t="n">
        <v>112.91</v>
      </c>
      <c r="Q5" t="n">
        <v>204.14</v>
      </c>
      <c r="R5" t="n">
        <v>51.55</v>
      </c>
      <c r="S5" t="n">
        <v>17.37</v>
      </c>
      <c r="T5" t="n">
        <v>14777.32</v>
      </c>
      <c r="U5" t="n">
        <v>0.34</v>
      </c>
      <c r="V5" t="n">
        <v>0.67</v>
      </c>
      <c r="W5" t="n">
        <v>1.22</v>
      </c>
      <c r="X5" t="n">
        <v>0.96</v>
      </c>
      <c r="Y5" t="n">
        <v>1</v>
      </c>
      <c r="Z5" t="n">
        <v>10</v>
      </c>
      <c r="AA5" t="n">
        <v>102.7717739796749</v>
      </c>
      <c r="AB5" t="n">
        <v>140.6168751296084</v>
      </c>
      <c r="AC5" t="n">
        <v>127.1965979243002</v>
      </c>
      <c r="AD5" t="n">
        <v>102771.773979675</v>
      </c>
      <c r="AE5" t="n">
        <v>140616.8751296084</v>
      </c>
      <c r="AF5" t="n">
        <v>1.870876914505843e-06</v>
      </c>
      <c r="AG5" t="n">
        <v>0.1280208333333333</v>
      </c>
      <c r="AH5" t="n">
        <v>127196.5979243002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8.4412</v>
      </c>
      <c r="E6" t="n">
        <v>11.85</v>
      </c>
      <c r="F6" t="n">
        <v>7.5</v>
      </c>
      <c r="G6" t="n">
        <v>10.98</v>
      </c>
      <c r="H6" t="n">
        <v>0.17</v>
      </c>
      <c r="I6" t="n">
        <v>41</v>
      </c>
      <c r="J6" t="n">
        <v>215</v>
      </c>
      <c r="K6" t="n">
        <v>56.13</v>
      </c>
      <c r="L6" t="n">
        <v>2</v>
      </c>
      <c r="M6" t="n">
        <v>39</v>
      </c>
      <c r="N6" t="n">
        <v>46.87</v>
      </c>
      <c r="O6" t="n">
        <v>26750.75</v>
      </c>
      <c r="P6" t="n">
        <v>110.59</v>
      </c>
      <c r="Q6" t="n">
        <v>204.15</v>
      </c>
      <c r="R6" t="n">
        <v>47.29</v>
      </c>
      <c r="S6" t="n">
        <v>17.37</v>
      </c>
      <c r="T6" t="n">
        <v>12680.08</v>
      </c>
      <c r="U6" t="n">
        <v>0.37</v>
      </c>
      <c r="V6" t="n">
        <v>0.68</v>
      </c>
      <c r="W6" t="n">
        <v>1.2</v>
      </c>
      <c r="X6" t="n">
        <v>0.8100000000000001</v>
      </c>
      <c r="Y6" t="n">
        <v>1</v>
      </c>
      <c r="Z6" t="n">
        <v>10</v>
      </c>
      <c r="AA6" t="n">
        <v>97.15320074555594</v>
      </c>
      <c r="AB6" t="n">
        <v>132.9292953567335</v>
      </c>
      <c r="AC6" t="n">
        <v>120.2427099753601</v>
      </c>
      <c r="AD6" t="n">
        <v>97153.20074555594</v>
      </c>
      <c r="AE6" t="n">
        <v>132929.2953567335</v>
      </c>
      <c r="AF6" t="n">
        <v>1.940843098812413e-06</v>
      </c>
      <c r="AG6" t="n">
        <v>0.1234375</v>
      </c>
      <c r="AH6" t="n">
        <v>120242.7099753601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8.670500000000001</v>
      </c>
      <c r="E7" t="n">
        <v>11.53</v>
      </c>
      <c r="F7" t="n">
        <v>7.4</v>
      </c>
      <c r="G7" t="n">
        <v>12.33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34</v>
      </c>
      <c r="N7" t="n">
        <v>47.03</v>
      </c>
      <c r="O7" t="n">
        <v>26801</v>
      </c>
      <c r="P7" t="n">
        <v>108.99</v>
      </c>
      <c r="Q7" t="n">
        <v>204.16</v>
      </c>
      <c r="R7" t="n">
        <v>43.56</v>
      </c>
      <c r="S7" t="n">
        <v>17.37</v>
      </c>
      <c r="T7" t="n">
        <v>10841.01</v>
      </c>
      <c r="U7" t="n">
        <v>0.4</v>
      </c>
      <c r="V7" t="n">
        <v>0.6899999999999999</v>
      </c>
      <c r="W7" t="n">
        <v>1.2</v>
      </c>
      <c r="X7" t="n">
        <v>0.71</v>
      </c>
      <c r="Y7" t="n">
        <v>1</v>
      </c>
      <c r="Z7" t="n">
        <v>10</v>
      </c>
      <c r="AA7" t="n">
        <v>93.31304999952454</v>
      </c>
      <c r="AB7" t="n">
        <v>127.6750316905218</v>
      </c>
      <c r="AC7" t="n">
        <v>115.4899058590446</v>
      </c>
      <c r="AD7" t="n">
        <v>93313.04999952453</v>
      </c>
      <c r="AE7" t="n">
        <v>127675.0316905218</v>
      </c>
      <c r="AF7" t="n">
        <v>1.993564906441386e-06</v>
      </c>
      <c r="AG7" t="n">
        <v>0.1201041666666667</v>
      </c>
      <c r="AH7" t="n">
        <v>115489.9058590446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8.872199999999999</v>
      </c>
      <c r="E8" t="n">
        <v>11.27</v>
      </c>
      <c r="F8" t="n">
        <v>7.31</v>
      </c>
      <c r="G8" t="n">
        <v>13.7</v>
      </c>
      <c r="H8" t="n">
        <v>0.21</v>
      </c>
      <c r="I8" t="n">
        <v>32</v>
      </c>
      <c r="J8" t="n">
        <v>215.82</v>
      </c>
      <c r="K8" t="n">
        <v>56.13</v>
      </c>
      <c r="L8" t="n">
        <v>2.5</v>
      </c>
      <c r="M8" t="n">
        <v>30</v>
      </c>
      <c r="N8" t="n">
        <v>47.19</v>
      </c>
      <c r="O8" t="n">
        <v>26851.31</v>
      </c>
      <c r="P8" t="n">
        <v>107.45</v>
      </c>
      <c r="Q8" t="n">
        <v>204.15</v>
      </c>
      <c r="R8" t="n">
        <v>41.01</v>
      </c>
      <c r="S8" t="n">
        <v>17.37</v>
      </c>
      <c r="T8" t="n">
        <v>9589.34</v>
      </c>
      <c r="U8" t="n">
        <v>0.42</v>
      </c>
      <c r="V8" t="n">
        <v>0.7</v>
      </c>
      <c r="W8" t="n">
        <v>1.19</v>
      </c>
      <c r="X8" t="n">
        <v>0.62</v>
      </c>
      <c r="Y8" t="n">
        <v>1</v>
      </c>
      <c r="Z8" t="n">
        <v>10</v>
      </c>
      <c r="AA8" t="n">
        <v>90.01197979573833</v>
      </c>
      <c r="AB8" t="n">
        <v>123.1583618047647</v>
      </c>
      <c r="AC8" t="n">
        <v>111.4043006079967</v>
      </c>
      <c r="AD8" t="n">
        <v>90011.97979573833</v>
      </c>
      <c r="AE8" t="n">
        <v>123158.3618047647</v>
      </c>
      <c r="AF8" t="n">
        <v>2.039940783453003e-06</v>
      </c>
      <c r="AG8" t="n">
        <v>0.1173958333333333</v>
      </c>
      <c r="AH8" t="n">
        <v>111404.3006079967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9.0014</v>
      </c>
      <c r="E9" t="n">
        <v>11.11</v>
      </c>
      <c r="F9" t="n">
        <v>7.27</v>
      </c>
      <c r="G9" t="n">
        <v>15.05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27</v>
      </c>
      <c r="N9" t="n">
        <v>47.35</v>
      </c>
      <c r="O9" t="n">
        <v>26901.66</v>
      </c>
      <c r="P9" t="n">
        <v>106.82</v>
      </c>
      <c r="Q9" t="n">
        <v>204.16</v>
      </c>
      <c r="R9" t="n">
        <v>39.94</v>
      </c>
      <c r="S9" t="n">
        <v>17.37</v>
      </c>
      <c r="T9" t="n">
        <v>9065.74</v>
      </c>
      <c r="U9" t="n">
        <v>0.44</v>
      </c>
      <c r="V9" t="n">
        <v>0.7</v>
      </c>
      <c r="W9" t="n">
        <v>1.19</v>
      </c>
      <c r="X9" t="n">
        <v>0.58</v>
      </c>
      <c r="Y9" t="n">
        <v>1</v>
      </c>
      <c r="Z9" t="n">
        <v>10</v>
      </c>
      <c r="AA9" t="n">
        <v>88.24334121039531</v>
      </c>
      <c r="AB9" t="n">
        <v>120.7384324654721</v>
      </c>
      <c r="AC9" t="n">
        <v>109.2153259284532</v>
      </c>
      <c r="AD9" t="n">
        <v>88243.34121039532</v>
      </c>
      <c r="AE9" t="n">
        <v>120738.4324654721</v>
      </c>
      <c r="AF9" t="n">
        <v>2.069647096342944e-06</v>
      </c>
      <c r="AG9" t="n">
        <v>0.1157291666666667</v>
      </c>
      <c r="AH9" t="n">
        <v>109215.3259284532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9.1153</v>
      </c>
      <c r="E10" t="n">
        <v>10.97</v>
      </c>
      <c r="F10" t="n">
        <v>7.22</v>
      </c>
      <c r="G10" t="n">
        <v>16.04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105.89</v>
      </c>
      <c r="Q10" t="n">
        <v>204.17</v>
      </c>
      <c r="R10" t="n">
        <v>38.17</v>
      </c>
      <c r="S10" t="n">
        <v>17.37</v>
      </c>
      <c r="T10" t="n">
        <v>8194.17</v>
      </c>
      <c r="U10" t="n">
        <v>0.46</v>
      </c>
      <c r="V10" t="n">
        <v>0.71</v>
      </c>
      <c r="W10" t="n">
        <v>1.18</v>
      </c>
      <c r="X10" t="n">
        <v>0.53</v>
      </c>
      <c r="Y10" t="n">
        <v>1</v>
      </c>
      <c r="Z10" t="n">
        <v>10</v>
      </c>
      <c r="AA10" t="n">
        <v>86.45860268524883</v>
      </c>
      <c r="AB10" t="n">
        <v>118.2964744782611</v>
      </c>
      <c r="AC10" t="n">
        <v>107.0064249842314</v>
      </c>
      <c r="AD10" t="n">
        <v>86458.60268524883</v>
      </c>
      <c r="AE10" t="n">
        <v>118296.4744782611</v>
      </c>
      <c r="AF10" t="n">
        <v>2.095835556390654e-06</v>
      </c>
      <c r="AG10" t="n">
        <v>0.1142708333333333</v>
      </c>
      <c r="AH10" t="n">
        <v>107006.4249842314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9.232200000000001</v>
      </c>
      <c r="E11" t="n">
        <v>10.83</v>
      </c>
      <c r="F11" t="n">
        <v>7.16</v>
      </c>
      <c r="G11" t="n">
        <v>17.19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104.97</v>
      </c>
      <c r="Q11" t="n">
        <v>204.16</v>
      </c>
      <c r="R11" t="n">
        <v>36.55</v>
      </c>
      <c r="S11" t="n">
        <v>17.37</v>
      </c>
      <c r="T11" t="n">
        <v>7392.28</v>
      </c>
      <c r="U11" t="n">
        <v>0.48</v>
      </c>
      <c r="V11" t="n">
        <v>0.71</v>
      </c>
      <c r="W11" t="n">
        <v>1.17</v>
      </c>
      <c r="X11" t="n">
        <v>0.47</v>
      </c>
      <c r="Y11" t="n">
        <v>1</v>
      </c>
      <c r="Z11" t="n">
        <v>10</v>
      </c>
      <c r="AA11" t="n">
        <v>84.6677392097108</v>
      </c>
      <c r="AB11" t="n">
        <v>115.8461360637108</v>
      </c>
      <c r="AC11" t="n">
        <v>104.7899434288933</v>
      </c>
      <c r="AD11" t="n">
        <v>84667.73920971081</v>
      </c>
      <c r="AE11" t="n">
        <v>115846.1360637108</v>
      </c>
      <c r="AF11" t="n">
        <v>2.122713791505468e-06</v>
      </c>
      <c r="AG11" t="n">
        <v>0.1128125</v>
      </c>
      <c r="AH11" t="n">
        <v>104789.9434288933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9.3284</v>
      </c>
      <c r="E12" t="n">
        <v>10.72</v>
      </c>
      <c r="F12" t="n">
        <v>7.14</v>
      </c>
      <c r="G12" t="n">
        <v>18.62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104.47</v>
      </c>
      <c r="Q12" t="n">
        <v>204.17</v>
      </c>
      <c r="R12" t="n">
        <v>35.5</v>
      </c>
      <c r="S12" t="n">
        <v>17.37</v>
      </c>
      <c r="T12" t="n">
        <v>6875.07</v>
      </c>
      <c r="U12" t="n">
        <v>0.49</v>
      </c>
      <c r="V12" t="n">
        <v>0.72</v>
      </c>
      <c r="W12" t="n">
        <v>1.18</v>
      </c>
      <c r="X12" t="n">
        <v>0.44</v>
      </c>
      <c r="Y12" t="n">
        <v>1</v>
      </c>
      <c r="Z12" t="n">
        <v>10</v>
      </c>
      <c r="AA12" t="n">
        <v>83.4622491429069</v>
      </c>
      <c r="AB12" t="n">
        <v>114.1967313718421</v>
      </c>
      <c r="AC12" t="n">
        <v>103.2979556058621</v>
      </c>
      <c r="AD12" t="n">
        <v>83462.24914290691</v>
      </c>
      <c r="AE12" t="n">
        <v>114196.7313718422</v>
      </c>
      <c r="AF12" t="n">
        <v>2.144832578657266e-06</v>
      </c>
      <c r="AG12" t="n">
        <v>0.1116666666666667</v>
      </c>
      <c r="AH12" t="n">
        <v>103297.9556058621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9.441599999999999</v>
      </c>
      <c r="E13" t="n">
        <v>10.59</v>
      </c>
      <c r="F13" t="n">
        <v>7.09</v>
      </c>
      <c r="G13" t="n">
        <v>20.26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103.65</v>
      </c>
      <c r="Q13" t="n">
        <v>204.14</v>
      </c>
      <c r="R13" t="n">
        <v>34.27</v>
      </c>
      <c r="S13" t="n">
        <v>17.37</v>
      </c>
      <c r="T13" t="n">
        <v>6272.87</v>
      </c>
      <c r="U13" t="n">
        <v>0.51</v>
      </c>
      <c r="V13" t="n">
        <v>0.72</v>
      </c>
      <c r="W13" t="n">
        <v>1.17</v>
      </c>
      <c r="X13" t="n">
        <v>0.4</v>
      </c>
      <c r="Y13" t="n">
        <v>1</v>
      </c>
      <c r="Z13" t="n">
        <v>10</v>
      </c>
      <c r="AA13" t="n">
        <v>81.86632625975429</v>
      </c>
      <c r="AB13" t="n">
        <v>112.0131192759653</v>
      </c>
      <c r="AC13" t="n">
        <v>101.3227443836963</v>
      </c>
      <c r="AD13" t="n">
        <v>81866.32625975429</v>
      </c>
      <c r="AE13" t="n">
        <v>112013.1192759653</v>
      </c>
      <c r="AF13" t="n">
        <v>2.170860091189319e-06</v>
      </c>
      <c r="AG13" t="n">
        <v>0.1103125</v>
      </c>
      <c r="AH13" t="n">
        <v>101322.7443836963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9.4909</v>
      </c>
      <c r="E14" t="n">
        <v>10.54</v>
      </c>
      <c r="F14" t="n">
        <v>7.08</v>
      </c>
      <c r="G14" t="n">
        <v>21.24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103.39</v>
      </c>
      <c r="Q14" t="n">
        <v>204.16</v>
      </c>
      <c r="R14" t="n">
        <v>33.77</v>
      </c>
      <c r="S14" t="n">
        <v>17.37</v>
      </c>
      <c r="T14" t="n">
        <v>6026.87</v>
      </c>
      <c r="U14" t="n">
        <v>0.51</v>
      </c>
      <c r="V14" t="n">
        <v>0.72</v>
      </c>
      <c r="W14" t="n">
        <v>1.17</v>
      </c>
      <c r="X14" t="n">
        <v>0.39</v>
      </c>
      <c r="Y14" t="n">
        <v>1</v>
      </c>
      <c r="Z14" t="n">
        <v>10</v>
      </c>
      <c r="AA14" t="n">
        <v>81.27235261112179</v>
      </c>
      <c r="AB14" t="n">
        <v>111.2004183256388</v>
      </c>
      <c r="AC14" t="n">
        <v>100.5876064714357</v>
      </c>
      <c r="AD14" t="n">
        <v>81272.35261112179</v>
      </c>
      <c r="AE14" t="n">
        <v>111200.4183256388</v>
      </c>
      <c r="AF14" t="n">
        <v>2.182195394792059e-06</v>
      </c>
      <c r="AG14" t="n">
        <v>0.1097916666666667</v>
      </c>
      <c r="AH14" t="n">
        <v>100587.6064714357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9.5435</v>
      </c>
      <c r="E15" t="n">
        <v>10.48</v>
      </c>
      <c r="F15" t="n">
        <v>7.06</v>
      </c>
      <c r="G15" t="n">
        <v>22.31</v>
      </c>
      <c r="H15" t="n">
        <v>0.35</v>
      </c>
      <c r="I15" t="n">
        <v>19</v>
      </c>
      <c r="J15" t="n">
        <v>218.68</v>
      </c>
      <c r="K15" t="n">
        <v>56.13</v>
      </c>
      <c r="L15" t="n">
        <v>4.25</v>
      </c>
      <c r="M15" t="n">
        <v>17</v>
      </c>
      <c r="N15" t="n">
        <v>48.31</v>
      </c>
      <c r="O15" t="n">
        <v>27204.98</v>
      </c>
      <c r="P15" t="n">
        <v>103</v>
      </c>
      <c r="Q15" t="n">
        <v>204.17</v>
      </c>
      <c r="R15" t="n">
        <v>33.24</v>
      </c>
      <c r="S15" t="n">
        <v>17.37</v>
      </c>
      <c r="T15" t="n">
        <v>5768.37</v>
      </c>
      <c r="U15" t="n">
        <v>0.52</v>
      </c>
      <c r="V15" t="n">
        <v>0.72</v>
      </c>
      <c r="W15" t="n">
        <v>1.17</v>
      </c>
      <c r="X15" t="n">
        <v>0.37</v>
      </c>
      <c r="Y15" t="n">
        <v>1</v>
      </c>
      <c r="Z15" t="n">
        <v>10</v>
      </c>
      <c r="AA15" t="n">
        <v>80.55470916992283</v>
      </c>
      <c r="AB15" t="n">
        <v>110.2185069091967</v>
      </c>
      <c r="AC15" t="n">
        <v>99.69940730245717</v>
      </c>
      <c r="AD15" t="n">
        <v>80554.70916992283</v>
      </c>
      <c r="AE15" t="n">
        <v>110218.5069091967</v>
      </c>
      <c r="AF15" t="n">
        <v>2.194289450968614e-06</v>
      </c>
      <c r="AG15" t="n">
        <v>0.1091666666666667</v>
      </c>
      <c r="AH15" t="n">
        <v>99699.40730245717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9.6113</v>
      </c>
      <c r="E16" t="n">
        <v>10.4</v>
      </c>
      <c r="F16" t="n">
        <v>7.03</v>
      </c>
      <c r="G16" t="n">
        <v>23.44</v>
      </c>
      <c r="H16" t="n">
        <v>0.36</v>
      </c>
      <c r="I16" t="n">
        <v>18</v>
      </c>
      <c r="J16" t="n">
        <v>219.09</v>
      </c>
      <c r="K16" t="n">
        <v>56.13</v>
      </c>
      <c r="L16" t="n">
        <v>4.5</v>
      </c>
      <c r="M16" t="n">
        <v>16</v>
      </c>
      <c r="N16" t="n">
        <v>48.47</v>
      </c>
      <c r="O16" t="n">
        <v>27255.72</v>
      </c>
      <c r="P16" t="n">
        <v>102.3</v>
      </c>
      <c r="Q16" t="n">
        <v>204.16</v>
      </c>
      <c r="R16" t="n">
        <v>32.51</v>
      </c>
      <c r="S16" t="n">
        <v>17.37</v>
      </c>
      <c r="T16" t="n">
        <v>5408.38</v>
      </c>
      <c r="U16" t="n">
        <v>0.53</v>
      </c>
      <c r="V16" t="n">
        <v>0.73</v>
      </c>
      <c r="W16" t="n">
        <v>1.16</v>
      </c>
      <c r="X16" t="n">
        <v>0.34</v>
      </c>
      <c r="Y16" t="n">
        <v>1</v>
      </c>
      <c r="Z16" t="n">
        <v>10</v>
      </c>
      <c r="AA16" t="n">
        <v>79.51765937125137</v>
      </c>
      <c r="AB16" t="n">
        <v>108.799569623247</v>
      </c>
      <c r="AC16" t="n">
        <v>98.41589139958704</v>
      </c>
      <c r="AD16" t="n">
        <v>79517.65937125137</v>
      </c>
      <c r="AE16" t="n">
        <v>108799.569623247</v>
      </c>
      <c r="AF16" t="n">
        <v>2.209878367485162e-06</v>
      </c>
      <c r="AG16" t="n">
        <v>0.1083333333333333</v>
      </c>
      <c r="AH16" t="n">
        <v>98415.89139958704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9.664199999999999</v>
      </c>
      <c r="E17" t="n">
        <v>10.35</v>
      </c>
      <c r="F17" t="n">
        <v>7.02</v>
      </c>
      <c r="G17" t="n">
        <v>24.77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15</v>
      </c>
      <c r="N17" t="n">
        <v>48.63</v>
      </c>
      <c r="O17" t="n">
        <v>27306.53</v>
      </c>
      <c r="P17" t="n">
        <v>102.14</v>
      </c>
      <c r="Q17" t="n">
        <v>204.15</v>
      </c>
      <c r="R17" t="n">
        <v>32.02</v>
      </c>
      <c r="S17" t="n">
        <v>17.37</v>
      </c>
      <c r="T17" t="n">
        <v>5164.96</v>
      </c>
      <c r="U17" t="n">
        <v>0.54</v>
      </c>
      <c r="V17" t="n">
        <v>0.73</v>
      </c>
      <c r="W17" t="n">
        <v>1.16</v>
      </c>
      <c r="X17" t="n">
        <v>0.33</v>
      </c>
      <c r="Y17" t="n">
        <v>1</v>
      </c>
      <c r="Z17" t="n">
        <v>10</v>
      </c>
      <c r="AA17" t="n">
        <v>78.9736793795208</v>
      </c>
      <c r="AB17" t="n">
        <v>108.0552721998581</v>
      </c>
      <c r="AC17" t="n">
        <v>97.74262867765817</v>
      </c>
      <c r="AD17" t="n">
        <v>78973.67937952081</v>
      </c>
      <c r="AE17" t="n">
        <v>108055.2721998581</v>
      </c>
      <c r="AF17" t="n">
        <v>2.222041401168426e-06</v>
      </c>
      <c r="AG17" t="n">
        <v>0.1078125</v>
      </c>
      <c r="AH17" t="n">
        <v>97742.62867765817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9.719200000000001</v>
      </c>
      <c r="E18" t="n">
        <v>10.29</v>
      </c>
      <c r="F18" t="n">
        <v>7</v>
      </c>
      <c r="G18" t="n">
        <v>26.25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101.67</v>
      </c>
      <c r="Q18" t="n">
        <v>204.14</v>
      </c>
      <c r="R18" t="n">
        <v>31.41</v>
      </c>
      <c r="S18" t="n">
        <v>17.37</v>
      </c>
      <c r="T18" t="n">
        <v>4866.42</v>
      </c>
      <c r="U18" t="n">
        <v>0.55</v>
      </c>
      <c r="V18" t="n">
        <v>0.73</v>
      </c>
      <c r="W18" t="n">
        <v>1.17</v>
      </c>
      <c r="X18" t="n">
        <v>0.31</v>
      </c>
      <c r="Y18" t="n">
        <v>1</v>
      </c>
      <c r="Z18" t="n">
        <v>10</v>
      </c>
      <c r="AA18" t="n">
        <v>78.21757201353429</v>
      </c>
      <c r="AB18" t="n">
        <v>107.0207327446131</v>
      </c>
      <c r="AC18" t="n">
        <v>96.8068242160362</v>
      </c>
      <c r="AD18" t="n">
        <v>78217.5720135343</v>
      </c>
      <c r="AE18" t="n">
        <v>107020.7327446131</v>
      </c>
      <c r="AF18" t="n">
        <v>2.234687277398664e-06</v>
      </c>
      <c r="AG18" t="n">
        <v>0.1071875</v>
      </c>
      <c r="AH18" t="n">
        <v>96806.8242160362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9.783899999999999</v>
      </c>
      <c r="E19" t="n">
        <v>10.22</v>
      </c>
      <c r="F19" t="n">
        <v>6.97</v>
      </c>
      <c r="G19" t="n">
        <v>27.9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101.29</v>
      </c>
      <c r="Q19" t="n">
        <v>204.16</v>
      </c>
      <c r="R19" t="n">
        <v>30.69</v>
      </c>
      <c r="S19" t="n">
        <v>17.37</v>
      </c>
      <c r="T19" t="n">
        <v>4510.46</v>
      </c>
      <c r="U19" t="n">
        <v>0.57</v>
      </c>
      <c r="V19" t="n">
        <v>0.73</v>
      </c>
      <c r="W19" t="n">
        <v>1.16</v>
      </c>
      <c r="X19" t="n">
        <v>0.28</v>
      </c>
      <c r="Y19" t="n">
        <v>1</v>
      </c>
      <c r="Z19" t="n">
        <v>10</v>
      </c>
      <c r="AA19" t="n">
        <v>77.41739428857238</v>
      </c>
      <c r="AB19" t="n">
        <v>105.925894279971</v>
      </c>
      <c r="AC19" t="n">
        <v>95.81647559784373</v>
      </c>
      <c r="AD19" t="n">
        <v>77417.39428857238</v>
      </c>
      <c r="AE19" t="n">
        <v>105925.894279971</v>
      </c>
      <c r="AF19" t="n">
        <v>2.249563426345871e-06</v>
      </c>
      <c r="AG19" t="n">
        <v>0.1064583333333333</v>
      </c>
      <c r="AH19" t="n">
        <v>95816.47559784373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9.7834</v>
      </c>
      <c r="E20" t="n">
        <v>10.22</v>
      </c>
      <c r="F20" t="n">
        <v>6.98</v>
      </c>
      <c r="G20" t="n">
        <v>27.9</v>
      </c>
      <c r="H20" t="n">
        <v>0.44</v>
      </c>
      <c r="I20" t="n">
        <v>15</v>
      </c>
      <c r="J20" t="n">
        <v>220.74</v>
      </c>
      <c r="K20" t="n">
        <v>56.13</v>
      </c>
      <c r="L20" t="n">
        <v>5.5</v>
      </c>
      <c r="M20" t="n">
        <v>13</v>
      </c>
      <c r="N20" t="n">
        <v>49.12</v>
      </c>
      <c r="O20" t="n">
        <v>27459.27</v>
      </c>
      <c r="P20" t="n">
        <v>101.05</v>
      </c>
      <c r="Q20" t="n">
        <v>204.15</v>
      </c>
      <c r="R20" t="n">
        <v>30.61</v>
      </c>
      <c r="S20" t="n">
        <v>17.37</v>
      </c>
      <c r="T20" t="n">
        <v>4474.49</v>
      </c>
      <c r="U20" t="n">
        <v>0.57</v>
      </c>
      <c r="V20" t="n">
        <v>0.73</v>
      </c>
      <c r="W20" t="n">
        <v>1.16</v>
      </c>
      <c r="X20" t="n">
        <v>0.28</v>
      </c>
      <c r="Y20" t="n">
        <v>1</v>
      </c>
      <c r="Z20" t="n">
        <v>10</v>
      </c>
      <c r="AA20" t="n">
        <v>77.31518915173248</v>
      </c>
      <c r="AB20" t="n">
        <v>105.7860527027743</v>
      </c>
      <c r="AC20" t="n">
        <v>95.68998030450578</v>
      </c>
      <c r="AD20" t="n">
        <v>77315.18915173248</v>
      </c>
      <c r="AE20" t="n">
        <v>105786.0527027743</v>
      </c>
      <c r="AF20" t="n">
        <v>2.249448463834687e-06</v>
      </c>
      <c r="AG20" t="n">
        <v>0.1064583333333333</v>
      </c>
      <c r="AH20" t="n">
        <v>95689.98030450578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9.846299999999999</v>
      </c>
      <c r="E21" t="n">
        <v>10.16</v>
      </c>
      <c r="F21" t="n">
        <v>6.95</v>
      </c>
      <c r="G21" t="n">
        <v>29.8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12</v>
      </c>
      <c r="N21" t="n">
        <v>49.28</v>
      </c>
      <c r="O21" t="n">
        <v>27510.3</v>
      </c>
      <c r="P21" t="n">
        <v>100.72</v>
      </c>
      <c r="Q21" t="n">
        <v>204.14</v>
      </c>
      <c r="R21" t="n">
        <v>29.79</v>
      </c>
      <c r="S21" t="n">
        <v>17.37</v>
      </c>
      <c r="T21" t="n">
        <v>4069.56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76.5677104895082</v>
      </c>
      <c r="AB21" t="n">
        <v>104.7633194206883</v>
      </c>
      <c r="AC21" t="n">
        <v>94.76485525144658</v>
      </c>
      <c r="AD21" t="n">
        <v>76567.7104895082</v>
      </c>
      <c r="AE21" t="n">
        <v>104763.3194206883</v>
      </c>
      <c r="AF21" t="n">
        <v>2.263910747741632e-06</v>
      </c>
      <c r="AG21" t="n">
        <v>0.1058333333333333</v>
      </c>
      <c r="AH21" t="n">
        <v>94764.85525144657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9.9122</v>
      </c>
      <c r="E22" t="n">
        <v>10.09</v>
      </c>
      <c r="F22" t="n">
        <v>6.93</v>
      </c>
      <c r="G22" t="n">
        <v>31.97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100.03</v>
      </c>
      <c r="Q22" t="n">
        <v>204.16</v>
      </c>
      <c r="R22" t="n">
        <v>29.2</v>
      </c>
      <c r="S22" t="n">
        <v>17.37</v>
      </c>
      <c r="T22" t="n">
        <v>3777.16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75.63645600983153</v>
      </c>
      <c r="AB22" t="n">
        <v>103.4891359575472</v>
      </c>
      <c r="AC22" t="n">
        <v>93.61227806969956</v>
      </c>
      <c r="AD22" t="n">
        <v>75636.45600983153</v>
      </c>
      <c r="AE22" t="n">
        <v>103489.1359575472</v>
      </c>
      <c r="AF22" t="n">
        <v>2.27906280671568e-06</v>
      </c>
      <c r="AG22" t="n">
        <v>0.1051041666666667</v>
      </c>
      <c r="AH22" t="n">
        <v>93612.27806969956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9.919</v>
      </c>
      <c r="E23" t="n">
        <v>10.08</v>
      </c>
      <c r="F23" t="n">
        <v>6.92</v>
      </c>
      <c r="G23" t="n">
        <v>31.94</v>
      </c>
      <c r="H23" t="n">
        <v>0.5</v>
      </c>
      <c r="I23" t="n">
        <v>13</v>
      </c>
      <c r="J23" t="n">
        <v>221.99</v>
      </c>
      <c r="K23" t="n">
        <v>56.13</v>
      </c>
      <c r="L23" t="n">
        <v>6.25</v>
      </c>
      <c r="M23" t="n">
        <v>11</v>
      </c>
      <c r="N23" t="n">
        <v>49.61</v>
      </c>
      <c r="O23" t="n">
        <v>27612.53</v>
      </c>
      <c r="P23" t="n">
        <v>99.98</v>
      </c>
      <c r="Q23" t="n">
        <v>204.14</v>
      </c>
      <c r="R23" t="n">
        <v>28.89</v>
      </c>
      <c r="S23" t="n">
        <v>17.37</v>
      </c>
      <c r="T23" t="n">
        <v>3624.73</v>
      </c>
      <c r="U23" t="n">
        <v>0.6</v>
      </c>
      <c r="V23" t="n">
        <v>0.74</v>
      </c>
      <c r="W23" t="n">
        <v>1.16</v>
      </c>
      <c r="X23" t="n">
        <v>0.23</v>
      </c>
      <c r="Y23" t="n">
        <v>1</v>
      </c>
      <c r="Z23" t="n">
        <v>10</v>
      </c>
      <c r="AA23" t="n">
        <v>75.53113141525131</v>
      </c>
      <c r="AB23" t="n">
        <v>103.3450262006495</v>
      </c>
      <c r="AC23" t="n">
        <v>93.48192194574077</v>
      </c>
      <c r="AD23" t="n">
        <v>75531.13141525131</v>
      </c>
      <c r="AE23" t="n">
        <v>103345.0262006495</v>
      </c>
      <c r="AF23" t="n">
        <v>2.280626296867782e-06</v>
      </c>
      <c r="AG23" t="n">
        <v>0.105</v>
      </c>
      <c r="AH23" t="n">
        <v>93481.92194574076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9.9734</v>
      </c>
      <c r="E24" t="n">
        <v>10.03</v>
      </c>
      <c r="F24" t="n">
        <v>6.91</v>
      </c>
      <c r="G24" t="n">
        <v>34.54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99.58</v>
      </c>
      <c r="Q24" t="n">
        <v>204.14</v>
      </c>
      <c r="R24" t="n">
        <v>28.67</v>
      </c>
      <c r="S24" t="n">
        <v>17.37</v>
      </c>
      <c r="T24" t="n">
        <v>3519.63</v>
      </c>
      <c r="U24" t="n">
        <v>0.61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  <c r="AA24" t="n">
        <v>74.88303674393151</v>
      </c>
      <c r="AB24" t="n">
        <v>102.4582744794312</v>
      </c>
      <c r="AC24" t="n">
        <v>92.67980056423146</v>
      </c>
      <c r="AD24" t="n">
        <v>74883.03674393152</v>
      </c>
      <c r="AE24" t="n">
        <v>102458.2744794312</v>
      </c>
      <c r="AF24" t="n">
        <v>2.293134218084599e-06</v>
      </c>
      <c r="AG24" t="n">
        <v>0.1044791666666667</v>
      </c>
      <c r="AH24" t="n">
        <v>92679.80056423145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9.964</v>
      </c>
      <c r="E25" t="n">
        <v>10.04</v>
      </c>
      <c r="F25" t="n">
        <v>6.92</v>
      </c>
      <c r="G25" t="n">
        <v>34.58</v>
      </c>
      <c r="H25" t="n">
        <v>0.54</v>
      </c>
      <c r="I25" t="n">
        <v>12</v>
      </c>
      <c r="J25" t="n">
        <v>222.82</v>
      </c>
      <c r="K25" t="n">
        <v>56.13</v>
      </c>
      <c r="L25" t="n">
        <v>6.75</v>
      </c>
      <c r="M25" t="n">
        <v>10</v>
      </c>
      <c r="N25" t="n">
        <v>49.94</v>
      </c>
      <c r="O25" t="n">
        <v>27715.11</v>
      </c>
      <c r="P25" t="n">
        <v>99.68000000000001</v>
      </c>
      <c r="Q25" t="n">
        <v>204.14</v>
      </c>
      <c r="R25" t="n">
        <v>28.68</v>
      </c>
      <c r="S25" t="n">
        <v>17.37</v>
      </c>
      <c r="T25" t="n">
        <v>3521.35</v>
      </c>
      <c r="U25" t="n">
        <v>0.61</v>
      </c>
      <c r="V25" t="n">
        <v>0.74</v>
      </c>
      <c r="W25" t="n">
        <v>1.16</v>
      </c>
      <c r="X25" t="n">
        <v>0.23</v>
      </c>
      <c r="Y25" t="n">
        <v>1</v>
      </c>
      <c r="Z25" t="n">
        <v>10</v>
      </c>
      <c r="AA25" t="n">
        <v>75.03371346467685</v>
      </c>
      <c r="AB25" t="n">
        <v>102.6644370161427</v>
      </c>
      <c r="AC25" t="n">
        <v>92.86628723779015</v>
      </c>
      <c r="AD25" t="n">
        <v>75033.71346467685</v>
      </c>
      <c r="AE25" t="n">
        <v>102664.4370161427</v>
      </c>
      <c r="AF25" t="n">
        <v>2.29097292287434e-06</v>
      </c>
      <c r="AG25" t="n">
        <v>0.1045833333333333</v>
      </c>
      <c r="AH25" t="n">
        <v>92866.28723779015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9.962400000000001</v>
      </c>
      <c r="E26" t="n">
        <v>10.04</v>
      </c>
      <c r="F26" t="n">
        <v>6.92</v>
      </c>
      <c r="G26" t="n">
        <v>34.59</v>
      </c>
      <c r="H26" t="n">
        <v>0.5600000000000001</v>
      </c>
      <c r="I26" t="n">
        <v>12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99.48</v>
      </c>
      <c r="Q26" t="n">
        <v>204.18</v>
      </c>
      <c r="R26" t="n">
        <v>28.76</v>
      </c>
      <c r="S26" t="n">
        <v>17.37</v>
      </c>
      <c r="T26" t="n">
        <v>3564.55</v>
      </c>
      <c r="U26" t="n">
        <v>0.6</v>
      </c>
      <c r="V26" t="n">
        <v>0.74</v>
      </c>
      <c r="W26" t="n">
        <v>1.16</v>
      </c>
      <c r="X26" t="n">
        <v>0.23</v>
      </c>
      <c r="Y26" t="n">
        <v>1</v>
      </c>
      <c r="Z26" t="n">
        <v>10</v>
      </c>
      <c r="AA26" t="n">
        <v>74.93620102103478</v>
      </c>
      <c r="AB26" t="n">
        <v>102.5310161888062</v>
      </c>
      <c r="AC26" t="n">
        <v>92.74559990695738</v>
      </c>
      <c r="AD26" t="n">
        <v>74936.20102103478</v>
      </c>
      <c r="AE26" t="n">
        <v>102531.0161888062</v>
      </c>
      <c r="AF26" t="n">
        <v>2.290605042838552e-06</v>
      </c>
      <c r="AG26" t="n">
        <v>0.1045833333333333</v>
      </c>
      <c r="AH26" t="n">
        <v>92745.59990695737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10.0376</v>
      </c>
      <c r="E27" t="n">
        <v>9.960000000000001</v>
      </c>
      <c r="F27" t="n">
        <v>6.89</v>
      </c>
      <c r="G27" t="n">
        <v>37.56</v>
      </c>
      <c r="H27" t="n">
        <v>0.58</v>
      </c>
      <c r="I27" t="n">
        <v>11</v>
      </c>
      <c r="J27" t="n">
        <v>223.65</v>
      </c>
      <c r="K27" t="n">
        <v>56.13</v>
      </c>
      <c r="L27" t="n">
        <v>7.25</v>
      </c>
      <c r="M27" t="n">
        <v>9</v>
      </c>
      <c r="N27" t="n">
        <v>50.27</v>
      </c>
      <c r="O27" t="n">
        <v>27817.81</v>
      </c>
      <c r="P27" t="n">
        <v>98.81999999999999</v>
      </c>
      <c r="Q27" t="n">
        <v>204.14</v>
      </c>
      <c r="R27" t="n">
        <v>27.91</v>
      </c>
      <c r="S27" t="n">
        <v>17.37</v>
      </c>
      <c r="T27" t="n">
        <v>3140.21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  <c r="AA27" t="n">
        <v>73.94882344122547</v>
      </c>
      <c r="AB27" t="n">
        <v>101.1800426240873</v>
      </c>
      <c r="AC27" t="n">
        <v>91.52356136315147</v>
      </c>
      <c r="AD27" t="n">
        <v>73948.82344122547</v>
      </c>
      <c r="AE27" t="n">
        <v>101180.0426240873</v>
      </c>
      <c r="AF27" t="n">
        <v>2.307895404520622e-06</v>
      </c>
      <c r="AG27" t="n">
        <v>0.10375</v>
      </c>
      <c r="AH27" t="n">
        <v>91523.56136315147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10.0326</v>
      </c>
      <c r="E28" t="n">
        <v>9.970000000000001</v>
      </c>
      <c r="F28" t="n">
        <v>6.89</v>
      </c>
      <c r="G28" t="n">
        <v>37.58</v>
      </c>
      <c r="H28" t="n">
        <v>0.59</v>
      </c>
      <c r="I28" t="n">
        <v>11</v>
      </c>
      <c r="J28" t="n">
        <v>224.07</v>
      </c>
      <c r="K28" t="n">
        <v>56.13</v>
      </c>
      <c r="L28" t="n">
        <v>7.5</v>
      </c>
      <c r="M28" t="n">
        <v>9</v>
      </c>
      <c r="N28" t="n">
        <v>50.44</v>
      </c>
      <c r="O28" t="n">
        <v>27869.24</v>
      </c>
      <c r="P28" t="n">
        <v>98.86</v>
      </c>
      <c r="Q28" t="n">
        <v>204.14</v>
      </c>
      <c r="R28" t="n">
        <v>27.99</v>
      </c>
      <c r="S28" t="n">
        <v>17.37</v>
      </c>
      <c r="T28" t="n">
        <v>3182.62</v>
      </c>
      <c r="U28" t="n">
        <v>0.62</v>
      </c>
      <c r="V28" t="n">
        <v>0.74</v>
      </c>
      <c r="W28" t="n">
        <v>1.16</v>
      </c>
      <c r="X28" t="n">
        <v>0.2</v>
      </c>
      <c r="Y28" t="n">
        <v>1</v>
      </c>
      <c r="Z28" t="n">
        <v>10</v>
      </c>
      <c r="AA28" t="n">
        <v>74.00672022441945</v>
      </c>
      <c r="AB28" t="n">
        <v>101.2592595570791</v>
      </c>
      <c r="AC28" t="n">
        <v>91.59521794324017</v>
      </c>
      <c r="AD28" t="n">
        <v>74006.72022441945</v>
      </c>
      <c r="AE28" t="n">
        <v>101259.2595570791</v>
      </c>
      <c r="AF28" t="n">
        <v>2.306745779408783e-06</v>
      </c>
      <c r="AG28" t="n">
        <v>0.1038541666666667</v>
      </c>
      <c r="AH28" t="n">
        <v>91595.21794324018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10.0351</v>
      </c>
      <c r="E29" t="n">
        <v>9.960000000000001</v>
      </c>
      <c r="F29" t="n">
        <v>6.89</v>
      </c>
      <c r="G29" t="n">
        <v>37.57</v>
      </c>
      <c r="H29" t="n">
        <v>0.61</v>
      </c>
      <c r="I29" t="n">
        <v>11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98.54000000000001</v>
      </c>
      <c r="Q29" t="n">
        <v>204.15</v>
      </c>
      <c r="R29" t="n">
        <v>27.93</v>
      </c>
      <c r="S29" t="n">
        <v>17.37</v>
      </c>
      <c r="T29" t="n">
        <v>3152.92</v>
      </c>
      <c r="U29" t="n">
        <v>0.62</v>
      </c>
      <c r="V29" t="n">
        <v>0.74</v>
      </c>
      <c r="W29" t="n">
        <v>1.15</v>
      </c>
      <c r="X29" t="n">
        <v>0.2</v>
      </c>
      <c r="Y29" t="n">
        <v>1</v>
      </c>
      <c r="Z29" t="n">
        <v>10</v>
      </c>
      <c r="AA29" t="n">
        <v>73.81491891346569</v>
      </c>
      <c r="AB29" t="n">
        <v>100.9968285417556</v>
      </c>
      <c r="AC29" t="n">
        <v>91.35783297569488</v>
      </c>
      <c r="AD29" t="n">
        <v>73814.91891346569</v>
      </c>
      <c r="AE29" t="n">
        <v>100996.8285417556</v>
      </c>
      <c r="AF29" t="n">
        <v>2.307320591964702e-06</v>
      </c>
      <c r="AG29" t="n">
        <v>0.10375</v>
      </c>
      <c r="AH29" t="n">
        <v>91357.83297569488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10.1002</v>
      </c>
      <c r="E30" t="n">
        <v>9.9</v>
      </c>
      <c r="F30" t="n">
        <v>6.87</v>
      </c>
      <c r="G30" t="n">
        <v>41.2</v>
      </c>
      <c r="H30" t="n">
        <v>0.63</v>
      </c>
      <c r="I30" t="n">
        <v>10</v>
      </c>
      <c r="J30" t="n">
        <v>224.9</v>
      </c>
      <c r="K30" t="n">
        <v>56.13</v>
      </c>
      <c r="L30" t="n">
        <v>8</v>
      </c>
      <c r="M30" t="n">
        <v>8</v>
      </c>
      <c r="N30" t="n">
        <v>50.78</v>
      </c>
      <c r="O30" t="n">
        <v>27972.28</v>
      </c>
      <c r="P30" t="n">
        <v>98.04000000000001</v>
      </c>
      <c r="Q30" t="n">
        <v>204.15</v>
      </c>
      <c r="R30" t="n">
        <v>27.29</v>
      </c>
      <c r="S30" t="n">
        <v>17.37</v>
      </c>
      <c r="T30" t="n">
        <v>2835.19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73.02725668636141</v>
      </c>
      <c r="AB30" t="n">
        <v>99.9191143334271</v>
      </c>
      <c r="AC30" t="n">
        <v>90.38297429882749</v>
      </c>
      <c r="AD30" t="n">
        <v>73027.2566863614</v>
      </c>
      <c r="AE30" t="n">
        <v>99919.1143334271</v>
      </c>
      <c r="AF30" t="n">
        <v>2.322288710920856e-06</v>
      </c>
      <c r="AG30" t="n">
        <v>0.103125</v>
      </c>
      <c r="AH30" t="n">
        <v>90382.9742988275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10.1004</v>
      </c>
      <c r="E31" t="n">
        <v>9.9</v>
      </c>
      <c r="F31" t="n">
        <v>6.87</v>
      </c>
      <c r="G31" t="n">
        <v>41.19</v>
      </c>
      <c r="H31" t="n">
        <v>0.65</v>
      </c>
      <c r="I31" t="n">
        <v>10</v>
      </c>
      <c r="J31" t="n">
        <v>225.32</v>
      </c>
      <c r="K31" t="n">
        <v>56.13</v>
      </c>
      <c r="L31" t="n">
        <v>8.25</v>
      </c>
      <c r="M31" t="n">
        <v>8</v>
      </c>
      <c r="N31" t="n">
        <v>50.95</v>
      </c>
      <c r="O31" t="n">
        <v>28023.89</v>
      </c>
      <c r="P31" t="n">
        <v>98.05</v>
      </c>
      <c r="Q31" t="n">
        <v>204.18</v>
      </c>
      <c r="R31" t="n">
        <v>27.27</v>
      </c>
      <c r="S31" t="n">
        <v>17.37</v>
      </c>
      <c r="T31" t="n">
        <v>2826.25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73.03123705089995</v>
      </c>
      <c r="AB31" t="n">
        <v>99.92456044379003</v>
      </c>
      <c r="AC31" t="n">
        <v>90.38790064006105</v>
      </c>
      <c r="AD31" t="n">
        <v>73031.23705089994</v>
      </c>
      <c r="AE31" t="n">
        <v>99924.56044379003</v>
      </c>
      <c r="AF31" t="n">
        <v>2.32233469592533e-06</v>
      </c>
      <c r="AG31" t="n">
        <v>0.103125</v>
      </c>
      <c r="AH31" t="n">
        <v>90387.90064006105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10.105</v>
      </c>
      <c r="E32" t="n">
        <v>9.9</v>
      </c>
      <c r="F32" t="n">
        <v>6.86</v>
      </c>
      <c r="G32" t="n">
        <v>41.17</v>
      </c>
      <c r="H32" t="n">
        <v>0.67</v>
      </c>
      <c r="I32" t="n">
        <v>10</v>
      </c>
      <c r="J32" t="n">
        <v>225.74</v>
      </c>
      <c r="K32" t="n">
        <v>56.13</v>
      </c>
      <c r="L32" t="n">
        <v>8.5</v>
      </c>
      <c r="M32" t="n">
        <v>8</v>
      </c>
      <c r="N32" t="n">
        <v>51.11</v>
      </c>
      <c r="O32" t="n">
        <v>28075.56</v>
      </c>
      <c r="P32" t="n">
        <v>97.98</v>
      </c>
      <c r="Q32" t="n">
        <v>204.15</v>
      </c>
      <c r="R32" t="n">
        <v>27.04</v>
      </c>
      <c r="S32" t="n">
        <v>17.37</v>
      </c>
      <c r="T32" t="n">
        <v>2710.64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72.93461596162085</v>
      </c>
      <c r="AB32" t="n">
        <v>99.79235920681683</v>
      </c>
      <c r="AC32" t="n">
        <v>90.26831650359894</v>
      </c>
      <c r="AD32" t="n">
        <v>72934.61596162085</v>
      </c>
      <c r="AE32" t="n">
        <v>99792.35920681682</v>
      </c>
      <c r="AF32" t="n">
        <v>2.323392351028223e-06</v>
      </c>
      <c r="AG32" t="n">
        <v>0.103125</v>
      </c>
      <c r="AH32" t="n">
        <v>90268.31650359894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10.1678</v>
      </c>
      <c r="E33" t="n">
        <v>9.84</v>
      </c>
      <c r="F33" t="n">
        <v>6.84</v>
      </c>
      <c r="G33" t="n">
        <v>45.61</v>
      </c>
      <c r="H33" t="n">
        <v>0.6899999999999999</v>
      </c>
      <c r="I33" t="n">
        <v>9</v>
      </c>
      <c r="J33" t="n">
        <v>226.16</v>
      </c>
      <c r="K33" t="n">
        <v>56.13</v>
      </c>
      <c r="L33" t="n">
        <v>8.75</v>
      </c>
      <c r="M33" t="n">
        <v>7</v>
      </c>
      <c r="N33" t="n">
        <v>51.28</v>
      </c>
      <c r="O33" t="n">
        <v>28127.29</v>
      </c>
      <c r="P33" t="n">
        <v>97.27</v>
      </c>
      <c r="Q33" t="n">
        <v>204.15</v>
      </c>
      <c r="R33" t="n">
        <v>26.57</v>
      </c>
      <c r="S33" t="n">
        <v>17.37</v>
      </c>
      <c r="T33" t="n">
        <v>2482.11</v>
      </c>
      <c r="U33" t="n">
        <v>0.65</v>
      </c>
      <c r="V33" t="n">
        <v>0.75</v>
      </c>
      <c r="W33" t="n">
        <v>1.15</v>
      </c>
      <c r="X33" t="n">
        <v>0.15</v>
      </c>
      <c r="Y33" t="n">
        <v>1</v>
      </c>
      <c r="Z33" t="n">
        <v>10</v>
      </c>
      <c r="AA33" t="n">
        <v>72.06146476573247</v>
      </c>
      <c r="AB33" t="n">
        <v>98.59767521989082</v>
      </c>
      <c r="AC33" t="n">
        <v>89.18765147963526</v>
      </c>
      <c r="AD33" t="n">
        <v>72061.46476573247</v>
      </c>
      <c r="AE33" t="n">
        <v>98597.67521989082</v>
      </c>
      <c r="AF33" t="n">
        <v>2.33783164243293e-06</v>
      </c>
      <c r="AG33" t="n">
        <v>0.1025</v>
      </c>
      <c r="AH33" t="n">
        <v>89187.65147963526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10.1497</v>
      </c>
      <c r="E34" t="n">
        <v>9.85</v>
      </c>
      <c r="F34" t="n">
        <v>6.86</v>
      </c>
      <c r="G34" t="n">
        <v>45.73</v>
      </c>
      <c r="H34" t="n">
        <v>0.71</v>
      </c>
      <c r="I34" t="n">
        <v>9</v>
      </c>
      <c r="J34" t="n">
        <v>226.58</v>
      </c>
      <c r="K34" t="n">
        <v>56.13</v>
      </c>
      <c r="L34" t="n">
        <v>9</v>
      </c>
      <c r="M34" t="n">
        <v>7</v>
      </c>
      <c r="N34" t="n">
        <v>51.45</v>
      </c>
      <c r="O34" t="n">
        <v>28179.08</v>
      </c>
      <c r="P34" t="n">
        <v>97.78</v>
      </c>
      <c r="Q34" t="n">
        <v>204.15</v>
      </c>
      <c r="R34" t="n">
        <v>27.16</v>
      </c>
      <c r="S34" t="n">
        <v>17.37</v>
      </c>
      <c r="T34" t="n">
        <v>2775.73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72.51316160532804</v>
      </c>
      <c r="AB34" t="n">
        <v>99.21570676328332</v>
      </c>
      <c r="AC34" t="n">
        <v>89.74669895993928</v>
      </c>
      <c r="AD34" t="n">
        <v>72513.16160532803</v>
      </c>
      <c r="AE34" t="n">
        <v>99215.70676328332</v>
      </c>
      <c r="AF34" t="n">
        <v>2.33366999952807e-06</v>
      </c>
      <c r="AG34" t="n">
        <v>0.1026041666666667</v>
      </c>
      <c r="AH34" t="n">
        <v>89746.69895993928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10.1526</v>
      </c>
      <c r="E35" t="n">
        <v>9.85</v>
      </c>
      <c r="F35" t="n">
        <v>6.86</v>
      </c>
      <c r="G35" t="n">
        <v>45.71</v>
      </c>
      <c r="H35" t="n">
        <v>0.72</v>
      </c>
      <c r="I35" t="n">
        <v>9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97.78</v>
      </c>
      <c r="Q35" t="n">
        <v>204.15</v>
      </c>
      <c r="R35" t="n">
        <v>26.98</v>
      </c>
      <c r="S35" t="n">
        <v>17.37</v>
      </c>
      <c r="T35" t="n">
        <v>2689.03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72.49300418492545</v>
      </c>
      <c r="AB35" t="n">
        <v>99.18812649140591</v>
      </c>
      <c r="AC35" t="n">
        <v>89.72175091050067</v>
      </c>
      <c r="AD35" t="n">
        <v>72493.00418492545</v>
      </c>
      <c r="AE35" t="n">
        <v>99188.12649140591</v>
      </c>
      <c r="AF35" t="n">
        <v>2.334336782092938e-06</v>
      </c>
      <c r="AG35" t="n">
        <v>0.1026041666666667</v>
      </c>
      <c r="AH35" t="n">
        <v>89721.75091050068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10.1523</v>
      </c>
      <c r="E36" t="n">
        <v>9.85</v>
      </c>
      <c r="F36" t="n">
        <v>6.86</v>
      </c>
      <c r="G36" t="n">
        <v>45.71</v>
      </c>
      <c r="H36" t="n">
        <v>0.74</v>
      </c>
      <c r="I36" t="n">
        <v>9</v>
      </c>
      <c r="J36" t="n">
        <v>227.42</v>
      </c>
      <c r="K36" t="n">
        <v>56.13</v>
      </c>
      <c r="L36" t="n">
        <v>9.5</v>
      </c>
      <c r="M36" t="n">
        <v>7</v>
      </c>
      <c r="N36" t="n">
        <v>51.8</v>
      </c>
      <c r="O36" t="n">
        <v>28282.83</v>
      </c>
      <c r="P36" t="n">
        <v>97.52</v>
      </c>
      <c r="Q36" t="n">
        <v>204.16</v>
      </c>
      <c r="R36" t="n">
        <v>27.01</v>
      </c>
      <c r="S36" t="n">
        <v>17.37</v>
      </c>
      <c r="T36" t="n">
        <v>2704.23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72.35572055840125</v>
      </c>
      <c r="AB36" t="n">
        <v>99.00028897706943</v>
      </c>
      <c r="AC36" t="n">
        <v>89.55184034490082</v>
      </c>
      <c r="AD36" t="n">
        <v>72355.72055840124</v>
      </c>
      <c r="AE36" t="n">
        <v>99000.28897706943</v>
      </c>
      <c r="AF36" t="n">
        <v>2.334267804586227e-06</v>
      </c>
      <c r="AG36" t="n">
        <v>0.1026041666666667</v>
      </c>
      <c r="AH36" t="n">
        <v>89551.84034490082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10.1537</v>
      </c>
      <c r="E37" t="n">
        <v>9.85</v>
      </c>
      <c r="F37" t="n">
        <v>6.86</v>
      </c>
      <c r="G37" t="n">
        <v>45.71</v>
      </c>
      <c r="H37" t="n">
        <v>0.76</v>
      </c>
      <c r="I37" t="n">
        <v>9</v>
      </c>
      <c r="J37" t="n">
        <v>227.84</v>
      </c>
      <c r="K37" t="n">
        <v>56.13</v>
      </c>
      <c r="L37" t="n">
        <v>9.75</v>
      </c>
      <c r="M37" t="n">
        <v>7</v>
      </c>
      <c r="N37" t="n">
        <v>51.97</v>
      </c>
      <c r="O37" t="n">
        <v>28334.8</v>
      </c>
      <c r="P37" t="n">
        <v>97.26000000000001</v>
      </c>
      <c r="Q37" t="n">
        <v>204.14</v>
      </c>
      <c r="R37" t="n">
        <v>27</v>
      </c>
      <c r="S37" t="n">
        <v>17.37</v>
      </c>
      <c r="T37" t="n">
        <v>2699.37</v>
      </c>
      <c r="U37" t="n">
        <v>0.64</v>
      </c>
      <c r="V37" t="n">
        <v>0.74</v>
      </c>
      <c r="W37" t="n">
        <v>1.15</v>
      </c>
      <c r="X37" t="n">
        <v>0.16</v>
      </c>
      <c r="Y37" t="n">
        <v>1</v>
      </c>
      <c r="Z37" t="n">
        <v>10</v>
      </c>
      <c r="AA37" t="n">
        <v>72.2066630255852</v>
      </c>
      <c r="AB37" t="n">
        <v>98.7963418847164</v>
      </c>
      <c r="AC37" t="n">
        <v>89.36735767680035</v>
      </c>
      <c r="AD37" t="n">
        <v>72206.66302558521</v>
      </c>
      <c r="AE37" t="n">
        <v>98796.3418847164</v>
      </c>
      <c r="AF37" t="n">
        <v>2.334589699617542e-06</v>
      </c>
      <c r="AG37" t="n">
        <v>0.1026041666666667</v>
      </c>
      <c r="AH37" t="n">
        <v>89367.35767680035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10.2229</v>
      </c>
      <c r="E38" t="n">
        <v>9.779999999999999</v>
      </c>
      <c r="F38" t="n">
        <v>6.83</v>
      </c>
      <c r="G38" t="n">
        <v>51.24</v>
      </c>
      <c r="H38" t="n">
        <v>0.78</v>
      </c>
      <c r="I38" t="n">
        <v>8</v>
      </c>
      <c r="J38" t="n">
        <v>228.27</v>
      </c>
      <c r="K38" t="n">
        <v>56.13</v>
      </c>
      <c r="L38" t="n">
        <v>10</v>
      </c>
      <c r="M38" t="n">
        <v>6</v>
      </c>
      <c r="N38" t="n">
        <v>52.14</v>
      </c>
      <c r="O38" t="n">
        <v>28386.82</v>
      </c>
      <c r="P38" t="n">
        <v>96.72</v>
      </c>
      <c r="Q38" t="n">
        <v>204.19</v>
      </c>
      <c r="R38" t="n">
        <v>26.19</v>
      </c>
      <c r="S38" t="n">
        <v>17.37</v>
      </c>
      <c r="T38" t="n">
        <v>2296.61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71.36260519522465</v>
      </c>
      <c r="AB38" t="n">
        <v>97.64146472401424</v>
      </c>
      <c r="AC38" t="n">
        <v>88.32270037143498</v>
      </c>
      <c r="AD38" t="n">
        <v>71362.60519522465</v>
      </c>
      <c r="AE38" t="n">
        <v>97641.46472401424</v>
      </c>
      <c r="AF38" t="n">
        <v>2.350500511165405e-06</v>
      </c>
      <c r="AG38" t="n">
        <v>0.101875</v>
      </c>
      <c r="AH38" t="n">
        <v>88322.70037143497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10.236</v>
      </c>
      <c r="E39" t="n">
        <v>9.77</v>
      </c>
      <c r="F39" t="n">
        <v>6.82</v>
      </c>
      <c r="G39" t="n">
        <v>51.14</v>
      </c>
      <c r="H39" t="n">
        <v>0.8</v>
      </c>
      <c r="I39" t="n">
        <v>8</v>
      </c>
      <c r="J39" t="n">
        <v>228.69</v>
      </c>
      <c r="K39" t="n">
        <v>56.13</v>
      </c>
      <c r="L39" t="n">
        <v>10.25</v>
      </c>
      <c r="M39" t="n">
        <v>6</v>
      </c>
      <c r="N39" t="n">
        <v>52.31</v>
      </c>
      <c r="O39" t="n">
        <v>28438.91</v>
      </c>
      <c r="P39" t="n">
        <v>96.38</v>
      </c>
      <c r="Q39" t="n">
        <v>204.14</v>
      </c>
      <c r="R39" t="n">
        <v>25.82</v>
      </c>
      <c r="S39" t="n">
        <v>17.37</v>
      </c>
      <c r="T39" t="n">
        <v>2110.35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  <c r="AA39" t="n">
        <v>71.06646044440875</v>
      </c>
      <c r="AB39" t="n">
        <v>97.23626641096381</v>
      </c>
      <c r="AC39" t="n">
        <v>87.95617361668253</v>
      </c>
      <c r="AD39" t="n">
        <v>71066.46044440875</v>
      </c>
      <c r="AE39" t="n">
        <v>97236.26641096381</v>
      </c>
      <c r="AF39" t="n">
        <v>2.353512528958426e-06</v>
      </c>
      <c r="AG39" t="n">
        <v>0.1017708333333333</v>
      </c>
      <c r="AH39" t="n">
        <v>87956.17361668253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10.2284</v>
      </c>
      <c r="E40" t="n">
        <v>9.779999999999999</v>
      </c>
      <c r="F40" t="n">
        <v>6.83</v>
      </c>
      <c r="G40" t="n">
        <v>51.2</v>
      </c>
      <c r="H40" t="n">
        <v>0.8100000000000001</v>
      </c>
      <c r="I40" t="n">
        <v>8</v>
      </c>
      <c r="J40" t="n">
        <v>229.11</v>
      </c>
      <c r="K40" t="n">
        <v>56.13</v>
      </c>
      <c r="L40" t="n">
        <v>10.5</v>
      </c>
      <c r="M40" t="n">
        <v>6</v>
      </c>
      <c r="N40" t="n">
        <v>52.48</v>
      </c>
      <c r="O40" t="n">
        <v>28491.06</v>
      </c>
      <c r="P40" t="n">
        <v>96.36</v>
      </c>
      <c r="Q40" t="n">
        <v>204.14</v>
      </c>
      <c r="R40" t="n">
        <v>25.97</v>
      </c>
      <c r="S40" t="n">
        <v>17.37</v>
      </c>
      <c r="T40" t="n">
        <v>2187.78</v>
      </c>
      <c r="U40" t="n">
        <v>0.67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71.13374057012496</v>
      </c>
      <c r="AB40" t="n">
        <v>97.32832204715834</v>
      </c>
      <c r="AC40" t="n">
        <v>88.03944359215957</v>
      </c>
      <c r="AD40" t="n">
        <v>71133.74057012495</v>
      </c>
      <c r="AE40" t="n">
        <v>97328.32204715833</v>
      </c>
      <c r="AF40" t="n">
        <v>2.351765098788429e-06</v>
      </c>
      <c r="AG40" t="n">
        <v>0.101875</v>
      </c>
      <c r="AH40" t="n">
        <v>88039.44359215957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10.2235</v>
      </c>
      <c r="E41" t="n">
        <v>9.779999999999999</v>
      </c>
      <c r="F41" t="n">
        <v>6.83</v>
      </c>
      <c r="G41" t="n">
        <v>51.23</v>
      </c>
      <c r="H41" t="n">
        <v>0.83</v>
      </c>
      <c r="I41" t="n">
        <v>8</v>
      </c>
      <c r="J41" t="n">
        <v>229.53</v>
      </c>
      <c r="K41" t="n">
        <v>56.13</v>
      </c>
      <c r="L41" t="n">
        <v>10.75</v>
      </c>
      <c r="M41" t="n">
        <v>6</v>
      </c>
      <c r="N41" t="n">
        <v>52.66</v>
      </c>
      <c r="O41" t="n">
        <v>28543.27</v>
      </c>
      <c r="P41" t="n">
        <v>96.22</v>
      </c>
      <c r="Q41" t="n">
        <v>204.14</v>
      </c>
      <c r="R41" t="n">
        <v>26.1</v>
      </c>
      <c r="S41" t="n">
        <v>17.37</v>
      </c>
      <c r="T41" t="n">
        <v>2253.54</v>
      </c>
      <c r="U41" t="n">
        <v>0.67</v>
      </c>
      <c r="V41" t="n">
        <v>0.75</v>
      </c>
      <c r="W41" t="n">
        <v>1.15</v>
      </c>
      <c r="X41" t="n">
        <v>0.14</v>
      </c>
      <c r="Y41" t="n">
        <v>1</v>
      </c>
      <c r="Z41" t="n">
        <v>10</v>
      </c>
      <c r="AA41" t="n">
        <v>71.09238152395933</v>
      </c>
      <c r="AB41" t="n">
        <v>97.27173277556223</v>
      </c>
      <c r="AC41" t="n">
        <v>87.98825512122104</v>
      </c>
      <c r="AD41" t="n">
        <v>71092.38152395934</v>
      </c>
      <c r="AE41" t="n">
        <v>97271.73277556222</v>
      </c>
      <c r="AF41" t="n">
        <v>2.350638466178826e-06</v>
      </c>
      <c r="AG41" t="n">
        <v>0.101875</v>
      </c>
      <c r="AH41" t="n">
        <v>87988.25512122104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10.2311</v>
      </c>
      <c r="E42" t="n">
        <v>9.77</v>
      </c>
      <c r="F42" t="n">
        <v>6.82</v>
      </c>
      <c r="G42" t="n">
        <v>51.18</v>
      </c>
      <c r="H42" t="n">
        <v>0.85</v>
      </c>
      <c r="I42" t="n">
        <v>8</v>
      </c>
      <c r="J42" t="n">
        <v>229.96</v>
      </c>
      <c r="K42" t="n">
        <v>56.13</v>
      </c>
      <c r="L42" t="n">
        <v>11</v>
      </c>
      <c r="M42" t="n">
        <v>6</v>
      </c>
      <c r="N42" t="n">
        <v>52.83</v>
      </c>
      <c r="O42" t="n">
        <v>28595.54</v>
      </c>
      <c r="P42" t="n">
        <v>96.12</v>
      </c>
      <c r="Q42" t="n">
        <v>204.14</v>
      </c>
      <c r="R42" t="n">
        <v>25.95</v>
      </c>
      <c r="S42" t="n">
        <v>17.37</v>
      </c>
      <c r="T42" t="n">
        <v>2177.65</v>
      </c>
      <c r="U42" t="n">
        <v>0.67</v>
      </c>
      <c r="V42" t="n">
        <v>0.75</v>
      </c>
      <c r="W42" t="n">
        <v>1.15</v>
      </c>
      <c r="X42" t="n">
        <v>0.13</v>
      </c>
      <c r="Y42" t="n">
        <v>1</v>
      </c>
      <c r="Z42" t="n">
        <v>10</v>
      </c>
      <c r="AA42" t="n">
        <v>70.96127162204442</v>
      </c>
      <c r="AB42" t="n">
        <v>97.09234242360169</v>
      </c>
      <c r="AC42" t="n">
        <v>87.8259855326756</v>
      </c>
      <c r="AD42" t="n">
        <v>70961.27162204443</v>
      </c>
      <c r="AE42" t="n">
        <v>97092.34242360169</v>
      </c>
      <c r="AF42" t="n">
        <v>2.352385896348822e-06</v>
      </c>
      <c r="AG42" t="n">
        <v>0.1017708333333333</v>
      </c>
      <c r="AH42" t="n">
        <v>87825.98553267561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10.2252</v>
      </c>
      <c r="E43" t="n">
        <v>9.779999999999999</v>
      </c>
      <c r="F43" t="n">
        <v>6.83</v>
      </c>
      <c r="G43" t="n">
        <v>51.22</v>
      </c>
      <c r="H43" t="n">
        <v>0.87</v>
      </c>
      <c r="I43" t="n">
        <v>8</v>
      </c>
      <c r="J43" t="n">
        <v>230.38</v>
      </c>
      <c r="K43" t="n">
        <v>56.13</v>
      </c>
      <c r="L43" t="n">
        <v>11.25</v>
      </c>
      <c r="M43" t="n">
        <v>6</v>
      </c>
      <c r="N43" t="n">
        <v>53</v>
      </c>
      <c r="O43" t="n">
        <v>28647.87</v>
      </c>
      <c r="P43" t="n">
        <v>95.83</v>
      </c>
      <c r="Q43" t="n">
        <v>204.14</v>
      </c>
      <c r="R43" t="n">
        <v>26.08</v>
      </c>
      <c r="S43" t="n">
        <v>17.37</v>
      </c>
      <c r="T43" t="n">
        <v>2243</v>
      </c>
      <c r="U43" t="n">
        <v>0.67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70.87332276226988</v>
      </c>
      <c r="AB43" t="n">
        <v>96.97200691362835</v>
      </c>
      <c r="AC43" t="n">
        <v>87.71713467488215</v>
      </c>
      <c r="AD43" t="n">
        <v>70873.32276226988</v>
      </c>
      <c r="AE43" t="n">
        <v>96972.00691362834</v>
      </c>
      <c r="AF43" t="n">
        <v>2.351029338716851e-06</v>
      </c>
      <c r="AG43" t="n">
        <v>0.101875</v>
      </c>
      <c r="AH43" t="n">
        <v>87717.13467488215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10.2987</v>
      </c>
      <c r="E44" t="n">
        <v>9.710000000000001</v>
      </c>
      <c r="F44" t="n">
        <v>6.8</v>
      </c>
      <c r="G44" t="n">
        <v>58.3</v>
      </c>
      <c r="H44" t="n">
        <v>0.89</v>
      </c>
      <c r="I44" t="n">
        <v>7</v>
      </c>
      <c r="J44" t="n">
        <v>230.81</v>
      </c>
      <c r="K44" t="n">
        <v>56.13</v>
      </c>
      <c r="L44" t="n">
        <v>11.5</v>
      </c>
      <c r="M44" t="n">
        <v>5</v>
      </c>
      <c r="N44" t="n">
        <v>53.18</v>
      </c>
      <c r="O44" t="n">
        <v>28700.26</v>
      </c>
      <c r="P44" t="n">
        <v>95.34999999999999</v>
      </c>
      <c r="Q44" t="n">
        <v>204.14</v>
      </c>
      <c r="R44" t="n">
        <v>25.26</v>
      </c>
      <c r="S44" t="n">
        <v>17.37</v>
      </c>
      <c r="T44" t="n">
        <v>1834.85</v>
      </c>
      <c r="U44" t="n">
        <v>0.6899999999999999</v>
      </c>
      <c r="V44" t="n">
        <v>0.75</v>
      </c>
      <c r="W44" t="n">
        <v>1.15</v>
      </c>
      <c r="X44" t="n">
        <v>0.11</v>
      </c>
      <c r="Y44" t="n">
        <v>1</v>
      </c>
      <c r="Z44" t="n">
        <v>10</v>
      </c>
      <c r="AA44" t="n">
        <v>70.04732918875594</v>
      </c>
      <c r="AB44" t="n">
        <v>95.84184606608251</v>
      </c>
      <c r="AC44" t="n">
        <v>86.694834792435</v>
      </c>
      <c r="AD44" t="n">
        <v>70047.32918875593</v>
      </c>
      <c r="AE44" t="n">
        <v>95841.84606608251</v>
      </c>
      <c r="AF44" t="n">
        <v>2.367928827860897e-06</v>
      </c>
      <c r="AG44" t="n">
        <v>0.1011458333333333</v>
      </c>
      <c r="AH44" t="n">
        <v>86694.83479243501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10.2889</v>
      </c>
      <c r="E45" t="n">
        <v>9.720000000000001</v>
      </c>
      <c r="F45" t="n">
        <v>6.81</v>
      </c>
      <c r="G45" t="n">
        <v>58.38</v>
      </c>
      <c r="H45" t="n">
        <v>0.9</v>
      </c>
      <c r="I45" t="n">
        <v>7</v>
      </c>
      <c r="J45" t="n">
        <v>231.23</v>
      </c>
      <c r="K45" t="n">
        <v>56.13</v>
      </c>
      <c r="L45" t="n">
        <v>11.75</v>
      </c>
      <c r="M45" t="n">
        <v>5</v>
      </c>
      <c r="N45" t="n">
        <v>53.36</v>
      </c>
      <c r="O45" t="n">
        <v>28752.71</v>
      </c>
      <c r="P45" t="n">
        <v>95.61</v>
      </c>
      <c r="Q45" t="n">
        <v>204.14</v>
      </c>
      <c r="R45" t="n">
        <v>25.53</v>
      </c>
      <c r="S45" t="n">
        <v>17.37</v>
      </c>
      <c r="T45" t="n">
        <v>1971.3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70.27612345933547</v>
      </c>
      <c r="AB45" t="n">
        <v>96.15489248078011</v>
      </c>
      <c r="AC45" t="n">
        <v>86.97800449667737</v>
      </c>
      <c r="AD45" t="n">
        <v>70276.12345933546</v>
      </c>
      <c r="AE45" t="n">
        <v>96154.89248078011</v>
      </c>
      <c r="AF45" t="n">
        <v>2.36567556264169e-06</v>
      </c>
      <c r="AG45" t="n">
        <v>0.10125</v>
      </c>
      <c r="AH45" t="n">
        <v>86978.00449667737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10.2954</v>
      </c>
      <c r="E46" t="n">
        <v>9.710000000000001</v>
      </c>
      <c r="F46" t="n">
        <v>6.8</v>
      </c>
      <c r="G46" t="n">
        <v>58.33</v>
      </c>
      <c r="H46" t="n">
        <v>0.92</v>
      </c>
      <c r="I46" t="n">
        <v>7</v>
      </c>
      <c r="J46" t="n">
        <v>231.66</v>
      </c>
      <c r="K46" t="n">
        <v>56.13</v>
      </c>
      <c r="L46" t="n">
        <v>12</v>
      </c>
      <c r="M46" t="n">
        <v>5</v>
      </c>
      <c r="N46" t="n">
        <v>53.53</v>
      </c>
      <c r="O46" t="n">
        <v>28805.23</v>
      </c>
      <c r="P46" t="n">
        <v>95.72</v>
      </c>
      <c r="Q46" t="n">
        <v>204.14</v>
      </c>
      <c r="R46" t="n">
        <v>25.29</v>
      </c>
      <c r="S46" t="n">
        <v>17.37</v>
      </c>
      <c r="T46" t="n">
        <v>1854.33</v>
      </c>
      <c r="U46" t="n">
        <v>0.6899999999999999</v>
      </c>
      <c r="V46" t="n">
        <v>0.75</v>
      </c>
      <c r="W46" t="n">
        <v>1.15</v>
      </c>
      <c r="X46" t="n">
        <v>0.11</v>
      </c>
      <c r="Y46" t="n">
        <v>1</v>
      </c>
      <c r="Z46" t="n">
        <v>10</v>
      </c>
      <c r="AA46" t="n">
        <v>70.26473500766664</v>
      </c>
      <c r="AB46" t="n">
        <v>96.13931029878384</v>
      </c>
      <c r="AC46" t="n">
        <v>86.96390945626108</v>
      </c>
      <c r="AD46" t="n">
        <v>70264.73500766665</v>
      </c>
      <c r="AE46" t="n">
        <v>96139.31029878384</v>
      </c>
      <c r="AF46" t="n">
        <v>2.367170075287082e-06</v>
      </c>
      <c r="AG46" t="n">
        <v>0.1011458333333333</v>
      </c>
      <c r="AH46" t="n">
        <v>86963.90945626108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10.2913</v>
      </c>
      <c r="E47" t="n">
        <v>9.720000000000001</v>
      </c>
      <c r="F47" t="n">
        <v>6.81</v>
      </c>
      <c r="G47" t="n">
        <v>58.36</v>
      </c>
      <c r="H47" t="n">
        <v>0.9399999999999999</v>
      </c>
      <c r="I47" t="n">
        <v>7</v>
      </c>
      <c r="J47" t="n">
        <v>232.08</v>
      </c>
      <c r="K47" t="n">
        <v>56.13</v>
      </c>
      <c r="L47" t="n">
        <v>12.25</v>
      </c>
      <c r="M47" t="n">
        <v>5</v>
      </c>
      <c r="N47" t="n">
        <v>53.71</v>
      </c>
      <c r="O47" t="n">
        <v>28857.81</v>
      </c>
      <c r="P47" t="n">
        <v>95.65000000000001</v>
      </c>
      <c r="Q47" t="n">
        <v>204.14</v>
      </c>
      <c r="R47" t="n">
        <v>25.62</v>
      </c>
      <c r="S47" t="n">
        <v>17.37</v>
      </c>
      <c r="T47" t="n">
        <v>2018.85</v>
      </c>
      <c r="U47" t="n">
        <v>0.68</v>
      </c>
      <c r="V47" t="n">
        <v>0.75</v>
      </c>
      <c r="W47" t="n">
        <v>1.14</v>
      </c>
      <c r="X47" t="n">
        <v>0.12</v>
      </c>
      <c r="Y47" t="n">
        <v>1</v>
      </c>
      <c r="Z47" t="n">
        <v>10</v>
      </c>
      <c r="AA47" t="n">
        <v>70.2813387060926</v>
      </c>
      <c r="AB47" t="n">
        <v>96.16202821147365</v>
      </c>
      <c r="AC47" t="n">
        <v>86.98445920324859</v>
      </c>
      <c r="AD47" t="n">
        <v>70281.3387060926</v>
      </c>
      <c r="AE47" t="n">
        <v>96162.02821147365</v>
      </c>
      <c r="AF47" t="n">
        <v>2.366227382695373e-06</v>
      </c>
      <c r="AG47" t="n">
        <v>0.10125</v>
      </c>
      <c r="AH47" t="n">
        <v>86984.4592032486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10.2901</v>
      </c>
      <c r="E48" t="n">
        <v>9.720000000000001</v>
      </c>
      <c r="F48" t="n">
        <v>6.81</v>
      </c>
      <c r="G48" t="n">
        <v>58.37</v>
      </c>
      <c r="H48" t="n">
        <v>0.96</v>
      </c>
      <c r="I48" t="n">
        <v>7</v>
      </c>
      <c r="J48" t="n">
        <v>232.51</v>
      </c>
      <c r="K48" t="n">
        <v>56.13</v>
      </c>
      <c r="L48" t="n">
        <v>12.5</v>
      </c>
      <c r="M48" t="n">
        <v>5</v>
      </c>
      <c r="N48" t="n">
        <v>53.88</v>
      </c>
      <c r="O48" t="n">
        <v>28910.45</v>
      </c>
      <c r="P48" t="n">
        <v>95.53</v>
      </c>
      <c r="Q48" t="n">
        <v>204.15</v>
      </c>
      <c r="R48" t="n">
        <v>25.59</v>
      </c>
      <c r="S48" t="n">
        <v>17.37</v>
      </c>
      <c r="T48" t="n">
        <v>2004.01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70.22584600603375</v>
      </c>
      <c r="AB48" t="n">
        <v>96.08610065108803</v>
      </c>
      <c r="AC48" t="n">
        <v>86.91577806266115</v>
      </c>
      <c r="AD48" t="n">
        <v>70225.84600603375</v>
      </c>
      <c r="AE48" t="n">
        <v>96086.10065108803</v>
      </c>
      <c r="AF48" t="n">
        <v>2.365951472668532e-06</v>
      </c>
      <c r="AG48" t="n">
        <v>0.10125</v>
      </c>
      <c r="AH48" t="n">
        <v>86915.77806266115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10.291</v>
      </c>
      <c r="E49" t="n">
        <v>9.720000000000001</v>
      </c>
      <c r="F49" t="n">
        <v>6.81</v>
      </c>
      <c r="G49" t="n">
        <v>58.36</v>
      </c>
      <c r="H49" t="n">
        <v>0.97</v>
      </c>
      <c r="I49" t="n">
        <v>7</v>
      </c>
      <c r="J49" t="n">
        <v>232.94</v>
      </c>
      <c r="K49" t="n">
        <v>56.13</v>
      </c>
      <c r="L49" t="n">
        <v>12.75</v>
      </c>
      <c r="M49" t="n">
        <v>5</v>
      </c>
      <c r="N49" t="n">
        <v>54.06</v>
      </c>
      <c r="O49" t="n">
        <v>28963.15</v>
      </c>
      <c r="P49" t="n">
        <v>95.28</v>
      </c>
      <c r="Q49" t="n">
        <v>204.15</v>
      </c>
      <c r="R49" t="n">
        <v>25.58</v>
      </c>
      <c r="S49" t="n">
        <v>17.37</v>
      </c>
      <c r="T49" t="n">
        <v>1997.89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70.08767217504754</v>
      </c>
      <c r="AB49" t="n">
        <v>95.89704511973359</v>
      </c>
      <c r="AC49" t="n">
        <v>86.74476572587801</v>
      </c>
      <c r="AD49" t="n">
        <v>70087.67217504754</v>
      </c>
      <c r="AE49" t="n">
        <v>95897.04511973359</v>
      </c>
      <c r="AF49" t="n">
        <v>2.366158405188663e-06</v>
      </c>
      <c r="AG49" t="n">
        <v>0.10125</v>
      </c>
      <c r="AH49" t="n">
        <v>86744.76572587801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10.2881</v>
      </c>
      <c r="E50" t="n">
        <v>9.720000000000001</v>
      </c>
      <c r="F50" t="n">
        <v>6.81</v>
      </c>
      <c r="G50" t="n">
        <v>58.39</v>
      </c>
      <c r="H50" t="n">
        <v>0.99</v>
      </c>
      <c r="I50" t="n">
        <v>7</v>
      </c>
      <c r="J50" t="n">
        <v>233.37</v>
      </c>
      <c r="K50" t="n">
        <v>56.13</v>
      </c>
      <c r="L50" t="n">
        <v>13</v>
      </c>
      <c r="M50" t="n">
        <v>5</v>
      </c>
      <c r="N50" t="n">
        <v>54.24</v>
      </c>
      <c r="O50" t="n">
        <v>29015.91</v>
      </c>
      <c r="P50" t="n">
        <v>95.06</v>
      </c>
      <c r="Q50" t="n">
        <v>204.14</v>
      </c>
      <c r="R50" t="n">
        <v>25.72</v>
      </c>
      <c r="S50" t="n">
        <v>17.37</v>
      </c>
      <c r="T50" t="n">
        <v>2067.47</v>
      </c>
      <c r="U50" t="n">
        <v>0.68</v>
      </c>
      <c r="V50" t="n">
        <v>0.75</v>
      </c>
      <c r="W50" t="n">
        <v>1.14</v>
      </c>
      <c r="X50" t="n">
        <v>0.12</v>
      </c>
      <c r="Y50" t="n">
        <v>1</v>
      </c>
      <c r="Z50" t="n">
        <v>10</v>
      </c>
      <c r="AA50" t="n">
        <v>69.9905111188076</v>
      </c>
      <c r="AB50" t="n">
        <v>95.76410507614288</v>
      </c>
      <c r="AC50" t="n">
        <v>86.62451329346503</v>
      </c>
      <c r="AD50" t="n">
        <v>69990.5111188076</v>
      </c>
      <c r="AE50" t="n">
        <v>95764.10507614288</v>
      </c>
      <c r="AF50" t="n">
        <v>2.365491622623796e-06</v>
      </c>
      <c r="AG50" t="n">
        <v>0.10125</v>
      </c>
      <c r="AH50" t="n">
        <v>86624.51329346503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10.2889</v>
      </c>
      <c r="E51" t="n">
        <v>9.720000000000001</v>
      </c>
      <c r="F51" t="n">
        <v>6.81</v>
      </c>
      <c r="G51" t="n">
        <v>58.38</v>
      </c>
      <c r="H51" t="n">
        <v>1.01</v>
      </c>
      <c r="I51" t="n">
        <v>7</v>
      </c>
      <c r="J51" t="n">
        <v>233.79</v>
      </c>
      <c r="K51" t="n">
        <v>56.13</v>
      </c>
      <c r="L51" t="n">
        <v>13.25</v>
      </c>
      <c r="M51" t="n">
        <v>5</v>
      </c>
      <c r="N51" t="n">
        <v>54.42</v>
      </c>
      <c r="O51" t="n">
        <v>29068.74</v>
      </c>
      <c r="P51" t="n">
        <v>94.81</v>
      </c>
      <c r="Q51" t="n">
        <v>204.16</v>
      </c>
      <c r="R51" t="n">
        <v>25.61</v>
      </c>
      <c r="S51" t="n">
        <v>17.37</v>
      </c>
      <c r="T51" t="n">
        <v>2010.86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69.85299106874301</v>
      </c>
      <c r="AB51" t="n">
        <v>95.57594407668819</v>
      </c>
      <c r="AC51" t="n">
        <v>86.45431011571262</v>
      </c>
      <c r="AD51" t="n">
        <v>69852.99106874301</v>
      </c>
      <c r="AE51" t="n">
        <v>95575.94407668819</v>
      </c>
      <c r="AF51" t="n">
        <v>2.36567556264169e-06</v>
      </c>
      <c r="AG51" t="n">
        <v>0.10125</v>
      </c>
      <c r="AH51" t="n">
        <v>86454.31011571262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10.3606</v>
      </c>
      <c r="E52" t="n">
        <v>9.65</v>
      </c>
      <c r="F52" t="n">
        <v>6.79</v>
      </c>
      <c r="G52" t="n">
        <v>67.86</v>
      </c>
      <c r="H52" t="n">
        <v>1.02</v>
      </c>
      <c r="I52" t="n">
        <v>6</v>
      </c>
      <c r="J52" t="n">
        <v>234.22</v>
      </c>
      <c r="K52" t="n">
        <v>56.13</v>
      </c>
      <c r="L52" t="n">
        <v>13.5</v>
      </c>
      <c r="M52" t="n">
        <v>4</v>
      </c>
      <c r="N52" t="n">
        <v>54.6</v>
      </c>
      <c r="O52" t="n">
        <v>29121.64</v>
      </c>
      <c r="P52" t="n">
        <v>94.13</v>
      </c>
      <c r="Q52" t="n">
        <v>204.14</v>
      </c>
      <c r="R52" t="n">
        <v>24.75</v>
      </c>
      <c r="S52" t="n">
        <v>17.37</v>
      </c>
      <c r="T52" t="n">
        <v>1588.75</v>
      </c>
      <c r="U52" t="n">
        <v>0.7</v>
      </c>
      <c r="V52" t="n">
        <v>0.75</v>
      </c>
      <c r="W52" t="n">
        <v>1.15</v>
      </c>
      <c r="X52" t="n">
        <v>0.09</v>
      </c>
      <c r="Y52" t="n">
        <v>1</v>
      </c>
      <c r="Z52" t="n">
        <v>10</v>
      </c>
      <c r="AA52" t="n">
        <v>68.97180032941351</v>
      </c>
      <c r="AB52" t="n">
        <v>94.37026003174645</v>
      </c>
      <c r="AC52" t="n">
        <v>85.36369486383154</v>
      </c>
      <c r="AD52" t="n">
        <v>68971.80032941351</v>
      </c>
      <c r="AE52" t="n">
        <v>94370.26003174645</v>
      </c>
      <c r="AF52" t="n">
        <v>2.382161186745473e-06</v>
      </c>
      <c r="AG52" t="n">
        <v>0.1005208333333333</v>
      </c>
      <c r="AH52" t="n">
        <v>85363.69486383154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10.3621</v>
      </c>
      <c r="E53" t="n">
        <v>9.65</v>
      </c>
      <c r="F53" t="n">
        <v>6.78</v>
      </c>
      <c r="G53" t="n">
        <v>67.84</v>
      </c>
      <c r="H53" t="n">
        <v>1.04</v>
      </c>
      <c r="I53" t="n">
        <v>6</v>
      </c>
      <c r="J53" t="n">
        <v>234.65</v>
      </c>
      <c r="K53" t="n">
        <v>56.13</v>
      </c>
      <c r="L53" t="n">
        <v>13.75</v>
      </c>
      <c r="M53" t="n">
        <v>4</v>
      </c>
      <c r="N53" t="n">
        <v>54.78</v>
      </c>
      <c r="O53" t="n">
        <v>29174.59</v>
      </c>
      <c r="P53" t="n">
        <v>94.16</v>
      </c>
      <c r="Q53" t="n">
        <v>204.15</v>
      </c>
      <c r="R53" t="n">
        <v>24.71</v>
      </c>
      <c r="S53" t="n">
        <v>17.37</v>
      </c>
      <c r="T53" t="n">
        <v>1565.06</v>
      </c>
      <c r="U53" t="n">
        <v>0.7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  <c r="AA53" t="n">
        <v>68.95194742537497</v>
      </c>
      <c r="AB53" t="n">
        <v>94.34309641259263</v>
      </c>
      <c r="AC53" t="n">
        <v>85.33912370236537</v>
      </c>
      <c r="AD53" t="n">
        <v>68951.94742537496</v>
      </c>
      <c r="AE53" t="n">
        <v>94343.09641259263</v>
      </c>
      <c r="AF53" t="n">
        <v>2.382506074279025e-06</v>
      </c>
      <c r="AG53" t="n">
        <v>0.1005208333333333</v>
      </c>
      <c r="AH53" t="n">
        <v>85339.12370236537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10.36</v>
      </c>
      <c r="E54" t="n">
        <v>9.65</v>
      </c>
      <c r="F54" t="n">
        <v>6.79</v>
      </c>
      <c r="G54" t="n">
        <v>67.86</v>
      </c>
      <c r="H54" t="n">
        <v>1.06</v>
      </c>
      <c r="I54" t="n">
        <v>6</v>
      </c>
      <c r="J54" t="n">
        <v>235.08</v>
      </c>
      <c r="K54" t="n">
        <v>56.13</v>
      </c>
      <c r="L54" t="n">
        <v>14</v>
      </c>
      <c r="M54" t="n">
        <v>4</v>
      </c>
      <c r="N54" t="n">
        <v>54.96</v>
      </c>
      <c r="O54" t="n">
        <v>29227.61</v>
      </c>
      <c r="P54" t="n">
        <v>94.15000000000001</v>
      </c>
      <c r="Q54" t="n">
        <v>204.15</v>
      </c>
      <c r="R54" t="n">
        <v>24.87</v>
      </c>
      <c r="S54" t="n">
        <v>17.37</v>
      </c>
      <c r="T54" t="n">
        <v>1646.68</v>
      </c>
      <c r="U54" t="n">
        <v>0.7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68.98618831911364</v>
      </c>
      <c r="AB54" t="n">
        <v>94.38994631400747</v>
      </c>
      <c r="AC54" t="n">
        <v>85.38150231494348</v>
      </c>
      <c r="AD54" t="n">
        <v>68986.18831911364</v>
      </c>
      <c r="AE54" t="n">
        <v>94389.94631400748</v>
      </c>
      <c r="AF54" t="n">
        <v>2.382023231732052e-06</v>
      </c>
      <c r="AG54" t="n">
        <v>0.1005208333333333</v>
      </c>
      <c r="AH54" t="n">
        <v>85381.50231494347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10.3561</v>
      </c>
      <c r="E55" t="n">
        <v>9.66</v>
      </c>
      <c r="F55" t="n">
        <v>6.79</v>
      </c>
      <c r="G55" t="n">
        <v>67.90000000000001</v>
      </c>
      <c r="H55" t="n">
        <v>1.08</v>
      </c>
      <c r="I55" t="n">
        <v>6</v>
      </c>
      <c r="J55" t="n">
        <v>235.51</v>
      </c>
      <c r="K55" t="n">
        <v>56.13</v>
      </c>
      <c r="L55" t="n">
        <v>14.25</v>
      </c>
      <c r="M55" t="n">
        <v>4</v>
      </c>
      <c r="N55" t="n">
        <v>55.14</v>
      </c>
      <c r="O55" t="n">
        <v>29280.69</v>
      </c>
      <c r="P55" t="n">
        <v>94.33</v>
      </c>
      <c r="Q55" t="n">
        <v>204.17</v>
      </c>
      <c r="R55" t="n">
        <v>24.89</v>
      </c>
      <c r="S55" t="n">
        <v>17.37</v>
      </c>
      <c r="T55" t="n">
        <v>1656.09</v>
      </c>
      <c r="U55" t="n">
        <v>0.7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69.10634110725579</v>
      </c>
      <c r="AB55" t="n">
        <v>94.55434465951035</v>
      </c>
      <c r="AC55" t="n">
        <v>85.53021071308612</v>
      </c>
      <c r="AD55" t="n">
        <v>69106.34110725579</v>
      </c>
      <c r="AE55" t="n">
        <v>94554.34465951035</v>
      </c>
      <c r="AF55" t="n">
        <v>2.381126524144817e-06</v>
      </c>
      <c r="AG55" t="n">
        <v>0.100625</v>
      </c>
      <c r="AH55" t="n">
        <v>85530.21071308613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10.3576</v>
      </c>
      <c r="E56" t="n">
        <v>9.65</v>
      </c>
      <c r="F56" t="n">
        <v>6.79</v>
      </c>
      <c r="G56" t="n">
        <v>67.89</v>
      </c>
      <c r="H56" t="n">
        <v>1.09</v>
      </c>
      <c r="I56" t="n">
        <v>6</v>
      </c>
      <c r="J56" t="n">
        <v>235.94</v>
      </c>
      <c r="K56" t="n">
        <v>56.13</v>
      </c>
      <c r="L56" t="n">
        <v>14.5</v>
      </c>
      <c r="M56" t="n">
        <v>4</v>
      </c>
      <c r="N56" t="n">
        <v>55.32</v>
      </c>
      <c r="O56" t="n">
        <v>29333.84</v>
      </c>
      <c r="P56" t="n">
        <v>94.29000000000001</v>
      </c>
      <c r="Q56" t="n">
        <v>204.14</v>
      </c>
      <c r="R56" t="n">
        <v>24.98</v>
      </c>
      <c r="S56" t="n">
        <v>17.37</v>
      </c>
      <c r="T56" t="n">
        <v>1699.99</v>
      </c>
      <c r="U56" t="n">
        <v>0.7</v>
      </c>
      <c r="V56" t="n">
        <v>0.75</v>
      </c>
      <c r="W56" t="n">
        <v>1.14</v>
      </c>
      <c r="X56" t="n">
        <v>0.1</v>
      </c>
      <c r="Y56" t="n">
        <v>1</v>
      </c>
      <c r="Z56" t="n">
        <v>10</v>
      </c>
      <c r="AA56" t="n">
        <v>69.07528138491705</v>
      </c>
      <c r="AB56" t="n">
        <v>94.5118473771483</v>
      </c>
      <c r="AC56" t="n">
        <v>85.49176931170736</v>
      </c>
      <c r="AD56" t="n">
        <v>69075.28138491705</v>
      </c>
      <c r="AE56" t="n">
        <v>94511.8473771483</v>
      </c>
      <c r="AF56" t="n">
        <v>2.381471411678369e-06</v>
      </c>
      <c r="AG56" t="n">
        <v>0.1005208333333333</v>
      </c>
      <c r="AH56" t="n">
        <v>85491.76931170736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10.366</v>
      </c>
      <c r="E57" t="n">
        <v>9.65</v>
      </c>
      <c r="F57" t="n">
        <v>6.78</v>
      </c>
      <c r="G57" t="n">
        <v>67.81</v>
      </c>
      <c r="H57" t="n">
        <v>1.11</v>
      </c>
      <c r="I57" t="n">
        <v>6</v>
      </c>
      <c r="J57" t="n">
        <v>236.37</v>
      </c>
      <c r="K57" t="n">
        <v>56.13</v>
      </c>
      <c r="L57" t="n">
        <v>14.75</v>
      </c>
      <c r="M57" t="n">
        <v>4</v>
      </c>
      <c r="N57" t="n">
        <v>55.5</v>
      </c>
      <c r="O57" t="n">
        <v>29387.05</v>
      </c>
      <c r="P57" t="n">
        <v>94.12</v>
      </c>
      <c r="Q57" t="n">
        <v>204.14</v>
      </c>
      <c r="R57" t="n">
        <v>24.61</v>
      </c>
      <c r="S57" t="n">
        <v>17.37</v>
      </c>
      <c r="T57" t="n">
        <v>1518.5</v>
      </c>
      <c r="U57" t="n">
        <v>0.71</v>
      </c>
      <c r="V57" t="n">
        <v>0.75</v>
      </c>
      <c r="W57" t="n">
        <v>1.15</v>
      </c>
      <c r="X57" t="n">
        <v>0.09</v>
      </c>
      <c r="Y57" t="n">
        <v>1</v>
      </c>
      <c r="Z57" t="n">
        <v>10</v>
      </c>
      <c r="AA57" t="n">
        <v>68.90573543144738</v>
      </c>
      <c r="AB57" t="n">
        <v>94.27986712377164</v>
      </c>
      <c r="AC57" t="n">
        <v>85.28192892812656</v>
      </c>
      <c r="AD57" t="n">
        <v>68905.73543144738</v>
      </c>
      <c r="AE57" t="n">
        <v>94279.86712377163</v>
      </c>
      <c r="AF57" t="n">
        <v>2.38340278186626e-06</v>
      </c>
      <c r="AG57" t="n">
        <v>0.1005208333333333</v>
      </c>
      <c r="AH57" t="n">
        <v>85281.92892812657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10.3612</v>
      </c>
      <c r="E58" t="n">
        <v>9.65</v>
      </c>
      <c r="F58" t="n">
        <v>6.79</v>
      </c>
      <c r="G58" t="n">
        <v>67.84999999999999</v>
      </c>
      <c r="H58" t="n">
        <v>1.13</v>
      </c>
      <c r="I58" t="n">
        <v>6</v>
      </c>
      <c r="J58" t="n">
        <v>236.81</v>
      </c>
      <c r="K58" t="n">
        <v>56.13</v>
      </c>
      <c r="L58" t="n">
        <v>15</v>
      </c>
      <c r="M58" t="n">
        <v>4</v>
      </c>
      <c r="N58" t="n">
        <v>55.68</v>
      </c>
      <c r="O58" t="n">
        <v>29440.33</v>
      </c>
      <c r="P58" t="n">
        <v>93.81999999999999</v>
      </c>
      <c r="Q58" t="n">
        <v>204.14</v>
      </c>
      <c r="R58" t="n">
        <v>24.72</v>
      </c>
      <c r="S58" t="n">
        <v>17.37</v>
      </c>
      <c r="T58" t="n">
        <v>1574.64</v>
      </c>
      <c r="U58" t="n">
        <v>0.7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68.80509883173843</v>
      </c>
      <c r="AB58" t="n">
        <v>94.14217168827649</v>
      </c>
      <c r="AC58" t="n">
        <v>85.15737495173828</v>
      </c>
      <c r="AD58" t="n">
        <v>68805.09883173843</v>
      </c>
      <c r="AE58" t="n">
        <v>94142.17168827649</v>
      </c>
      <c r="AF58" t="n">
        <v>2.382299141758894e-06</v>
      </c>
      <c r="AG58" t="n">
        <v>0.1005208333333333</v>
      </c>
      <c r="AH58" t="n">
        <v>85157.37495173828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10.3567</v>
      </c>
      <c r="E59" t="n">
        <v>9.66</v>
      </c>
      <c r="F59" t="n">
        <v>6.79</v>
      </c>
      <c r="G59" t="n">
        <v>67.89</v>
      </c>
      <c r="H59" t="n">
        <v>1.14</v>
      </c>
      <c r="I59" t="n">
        <v>6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93.77</v>
      </c>
      <c r="Q59" t="n">
        <v>204.14</v>
      </c>
      <c r="R59" t="n">
        <v>24.91</v>
      </c>
      <c r="S59" t="n">
        <v>17.37</v>
      </c>
      <c r="T59" t="n">
        <v>1669.66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68.80819616395446</v>
      </c>
      <c r="AB59" t="n">
        <v>94.14640959485909</v>
      </c>
      <c r="AC59" t="n">
        <v>85.16120839846458</v>
      </c>
      <c r="AD59" t="n">
        <v>68808.19616395446</v>
      </c>
      <c r="AE59" t="n">
        <v>94146.4095948591</v>
      </c>
      <c r="AF59" t="n">
        <v>2.381264479158238e-06</v>
      </c>
      <c r="AG59" t="n">
        <v>0.100625</v>
      </c>
      <c r="AH59" t="n">
        <v>85161.20839846459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10.3543</v>
      </c>
      <c r="E60" t="n">
        <v>9.66</v>
      </c>
      <c r="F60" t="n">
        <v>6.79</v>
      </c>
      <c r="G60" t="n">
        <v>67.92</v>
      </c>
      <c r="H60" t="n">
        <v>1.16</v>
      </c>
      <c r="I60" t="n">
        <v>6</v>
      </c>
      <c r="J60" t="n">
        <v>237.67</v>
      </c>
      <c r="K60" t="n">
        <v>56.13</v>
      </c>
      <c r="L60" t="n">
        <v>15.5</v>
      </c>
      <c r="M60" t="n">
        <v>4</v>
      </c>
      <c r="N60" t="n">
        <v>56.05</v>
      </c>
      <c r="O60" t="n">
        <v>29547.07</v>
      </c>
      <c r="P60" t="n">
        <v>93.66</v>
      </c>
      <c r="Q60" t="n">
        <v>204.14</v>
      </c>
      <c r="R60" t="n">
        <v>25.03</v>
      </c>
      <c r="S60" t="n">
        <v>17.37</v>
      </c>
      <c r="T60" t="n">
        <v>1724.91</v>
      </c>
      <c r="U60" t="n">
        <v>0.6899999999999999</v>
      </c>
      <c r="V60" t="n">
        <v>0.75</v>
      </c>
      <c r="W60" t="n">
        <v>1.14</v>
      </c>
      <c r="X60" t="n">
        <v>0.1</v>
      </c>
      <c r="Y60" t="n">
        <v>1</v>
      </c>
      <c r="Z60" t="n">
        <v>10</v>
      </c>
      <c r="AA60" t="n">
        <v>68.76588260890378</v>
      </c>
      <c r="AB60" t="n">
        <v>94.08851432209649</v>
      </c>
      <c r="AC60" t="n">
        <v>85.10883856927789</v>
      </c>
      <c r="AD60" t="n">
        <v>68765.88260890378</v>
      </c>
      <c r="AE60" t="n">
        <v>94088.51432209648</v>
      </c>
      <c r="AF60" t="n">
        <v>2.380712659104555e-06</v>
      </c>
      <c r="AG60" t="n">
        <v>0.100625</v>
      </c>
      <c r="AH60" t="n">
        <v>85108.8385692779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10.3543</v>
      </c>
      <c r="E61" t="n">
        <v>9.66</v>
      </c>
      <c r="F61" t="n">
        <v>6.79</v>
      </c>
      <c r="G61" t="n">
        <v>67.92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93.37</v>
      </c>
      <c r="Q61" t="n">
        <v>204.15</v>
      </c>
      <c r="R61" t="n">
        <v>24.92</v>
      </c>
      <c r="S61" t="n">
        <v>17.37</v>
      </c>
      <c r="T61" t="n">
        <v>1671.08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68.61346593327937</v>
      </c>
      <c r="AB61" t="n">
        <v>93.8799711023581</v>
      </c>
      <c r="AC61" t="n">
        <v>84.92019842173903</v>
      </c>
      <c r="AD61" t="n">
        <v>68613.46593327937</v>
      </c>
      <c r="AE61" t="n">
        <v>93879.9711023581</v>
      </c>
      <c r="AF61" t="n">
        <v>2.380712659104555e-06</v>
      </c>
      <c r="AG61" t="n">
        <v>0.100625</v>
      </c>
      <c r="AH61" t="n">
        <v>84920.19842173903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10.3582</v>
      </c>
      <c r="E62" t="n">
        <v>9.65</v>
      </c>
      <c r="F62" t="n">
        <v>6.79</v>
      </c>
      <c r="G62" t="n">
        <v>67.88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93.43000000000001</v>
      </c>
      <c r="Q62" t="n">
        <v>204.16</v>
      </c>
      <c r="R62" t="n">
        <v>24.76</v>
      </c>
      <c r="S62" t="n">
        <v>17.37</v>
      </c>
      <c r="T62" t="n">
        <v>1592.66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68.61956834035607</v>
      </c>
      <c r="AB62" t="n">
        <v>93.88832068493966</v>
      </c>
      <c r="AC62" t="n">
        <v>84.92775113187771</v>
      </c>
      <c r="AD62" t="n">
        <v>68619.56834035607</v>
      </c>
      <c r="AE62" t="n">
        <v>93888.32068493965</v>
      </c>
      <c r="AF62" t="n">
        <v>2.38160936669179e-06</v>
      </c>
      <c r="AG62" t="n">
        <v>0.1005208333333333</v>
      </c>
      <c r="AH62" t="n">
        <v>84927.75113187771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10.3546</v>
      </c>
      <c r="E63" t="n">
        <v>9.66</v>
      </c>
      <c r="F63" t="n">
        <v>6.79</v>
      </c>
      <c r="G63" t="n">
        <v>67.91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93.11</v>
      </c>
      <c r="Q63" t="n">
        <v>204.14</v>
      </c>
      <c r="R63" t="n">
        <v>25.01</v>
      </c>
      <c r="S63" t="n">
        <v>17.37</v>
      </c>
      <c r="T63" t="n">
        <v>1719.58</v>
      </c>
      <c r="U63" t="n">
        <v>0.6899999999999999</v>
      </c>
      <c r="V63" t="n">
        <v>0.75</v>
      </c>
      <c r="W63" t="n">
        <v>1.14</v>
      </c>
      <c r="X63" t="n">
        <v>0.1</v>
      </c>
      <c r="Y63" t="n">
        <v>1</v>
      </c>
      <c r="Z63" t="n">
        <v>10</v>
      </c>
      <c r="AA63" t="n">
        <v>68.47488869869255</v>
      </c>
      <c r="AB63" t="n">
        <v>93.69036361640038</v>
      </c>
      <c r="AC63" t="n">
        <v>84.74868680812529</v>
      </c>
      <c r="AD63" t="n">
        <v>68474.88869869255</v>
      </c>
      <c r="AE63" t="n">
        <v>93690.36361640037</v>
      </c>
      <c r="AF63" t="n">
        <v>2.380781636611265e-06</v>
      </c>
      <c r="AG63" t="n">
        <v>0.100625</v>
      </c>
      <c r="AH63" t="n">
        <v>84748.68680812529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10.4257</v>
      </c>
      <c r="E64" t="n">
        <v>9.59</v>
      </c>
      <c r="F64" t="n">
        <v>6.77</v>
      </c>
      <c r="G64" t="n">
        <v>81.20999999999999</v>
      </c>
      <c r="H64" t="n">
        <v>1.23</v>
      </c>
      <c r="I64" t="n">
        <v>5</v>
      </c>
      <c r="J64" t="n">
        <v>239.41</v>
      </c>
      <c r="K64" t="n">
        <v>56.13</v>
      </c>
      <c r="L64" t="n">
        <v>16.5</v>
      </c>
      <c r="M64" t="n">
        <v>3</v>
      </c>
      <c r="N64" t="n">
        <v>56.78</v>
      </c>
      <c r="O64" t="n">
        <v>29761.35</v>
      </c>
      <c r="P64" t="n">
        <v>92.16</v>
      </c>
      <c r="Q64" t="n">
        <v>204.14</v>
      </c>
      <c r="R64" t="n">
        <v>24.27</v>
      </c>
      <c r="S64" t="n">
        <v>17.37</v>
      </c>
      <c r="T64" t="n">
        <v>1351.43</v>
      </c>
      <c r="U64" t="n">
        <v>0.72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67.47154680622151</v>
      </c>
      <c r="AB64" t="n">
        <v>92.31754697480196</v>
      </c>
      <c r="AC64" t="n">
        <v>83.5068898600403</v>
      </c>
      <c r="AD64" t="n">
        <v>67471.54680622151</v>
      </c>
      <c r="AE64" t="n">
        <v>92317.54697480195</v>
      </c>
      <c r="AF64" t="n">
        <v>2.397129305701627e-06</v>
      </c>
      <c r="AG64" t="n">
        <v>0.09989583333333334</v>
      </c>
      <c r="AH64" t="n">
        <v>83506.8898600403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10.4197</v>
      </c>
      <c r="E65" t="n">
        <v>9.6</v>
      </c>
      <c r="F65" t="n">
        <v>6.77</v>
      </c>
      <c r="G65" t="n">
        <v>81.28</v>
      </c>
      <c r="H65" t="n">
        <v>1.24</v>
      </c>
      <c r="I65" t="n">
        <v>5</v>
      </c>
      <c r="J65" t="n">
        <v>239.85</v>
      </c>
      <c r="K65" t="n">
        <v>56.13</v>
      </c>
      <c r="L65" t="n">
        <v>16.75</v>
      </c>
      <c r="M65" t="n">
        <v>3</v>
      </c>
      <c r="N65" t="n">
        <v>56.97</v>
      </c>
      <c r="O65" t="n">
        <v>29815.09</v>
      </c>
      <c r="P65" t="n">
        <v>92.45999999999999</v>
      </c>
      <c r="Q65" t="n">
        <v>204.14</v>
      </c>
      <c r="R65" t="n">
        <v>24.43</v>
      </c>
      <c r="S65" t="n">
        <v>17.37</v>
      </c>
      <c r="T65" t="n">
        <v>1434.71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67.66628317753762</v>
      </c>
      <c r="AB65" t="n">
        <v>92.58399386919891</v>
      </c>
      <c r="AC65" t="n">
        <v>83.74790743679667</v>
      </c>
      <c r="AD65" t="n">
        <v>67666.28317753763</v>
      </c>
      <c r="AE65" t="n">
        <v>92583.99386919891</v>
      </c>
      <c r="AF65" t="n">
        <v>2.39574975556742e-06</v>
      </c>
      <c r="AG65" t="n">
        <v>0.09999999999999999</v>
      </c>
      <c r="AH65" t="n">
        <v>83747.90743679667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10.4155</v>
      </c>
      <c r="E66" t="n">
        <v>9.6</v>
      </c>
      <c r="F66" t="n">
        <v>6.78</v>
      </c>
      <c r="G66" t="n">
        <v>81.33</v>
      </c>
      <c r="H66" t="n">
        <v>1.26</v>
      </c>
      <c r="I66" t="n">
        <v>5</v>
      </c>
      <c r="J66" t="n">
        <v>240.28</v>
      </c>
      <c r="K66" t="n">
        <v>56.13</v>
      </c>
      <c r="L66" t="n">
        <v>17</v>
      </c>
      <c r="M66" t="n">
        <v>3</v>
      </c>
      <c r="N66" t="n">
        <v>57.16</v>
      </c>
      <c r="O66" t="n">
        <v>29869.01</v>
      </c>
      <c r="P66" t="n">
        <v>92.66</v>
      </c>
      <c r="Q66" t="n">
        <v>204.14</v>
      </c>
      <c r="R66" t="n">
        <v>24.59</v>
      </c>
      <c r="S66" t="n">
        <v>17.37</v>
      </c>
      <c r="T66" t="n">
        <v>1510.4</v>
      </c>
      <c r="U66" t="n">
        <v>0.71</v>
      </c>
      <c r="V66" t="n">
        <v>0.75</v>
      </c>
      <c r="W66" t="n">
        <v>1.14</v>
      </c>
      <c r="X66" t="n">
        <v>0.09</v>
      </c>
      <c r="Y66" t="n">
        <v>1</v>
      </c>
      <c r="Z66" t="n">
        <v>10</v>
      </c>
      <c r="AA66" t="n">
        <v>67.82305755429292</v>
      </c>
      <c r="AB66" t="n">
        <v>92.79849948787276</v>
      </c>
      <c r="AC66" t="n">
        <v>83.94194094028488</v>
      </c>
      <c r="AD66" t="n">
        <v>67823.05755429291</v>
      </c>
      <c r="AE66" t="n">
        <v>92798.49948787276</v>
      </c>
      <c r="AF66" t="n">
        <v>2.394784070473474e-06</v>
      </c>
      <c r="AG66" t="n">
        <v>0.09999999999999999</v>
      </c>
      <c r="AH66" t="n">
        <v>83941.94094028488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10.4203</v>
      </c>
      <c r="E67" t="n">
        <v>9.6</v>
      </c>
      <c r="F67" t="n">
        <v>6.77</v>
      </c>
      <c r="G67" t="n">
        <v>81.27</v>
      </c>
      <c r="H67" t="n">
        <v>1.27</v>
      </c>
      <c r="I67" t="n">
        <v>5</v>
      </c>
      <c r="J67" t="n">
        <v>240.72</v>
      </c>
      <c r="K67" t="n">
        <v>56.13</v>
      </c>
      <c r="L67" t="n">
        <v>17.25</v>
      </c>
      <c r="M67" t="n">
        <v>3</v>
      </c>
      <c r="N67" t="n">
        <v>57.34</v>
      </c>
      <c r="O67" t="n">
        <v>29922.88</v>
      </c>
      <c r="P67" t="n">
        <v>92.61</v>
      </c>
      <c r="Q67" t="n">
        <v>204.14</v>
      </c>
      <c r="R67" t="n">
        <v>24.35</v>
      </c>
      <c r="S67" t="n">
        <v>17.37</v>
      </c>
      <c r="T67" t="n">
        <v>1391.89</v>
      </c>
      <c r="U67" t="n">
        <v>0.71</v>
      </c>
      <c r="V67" t="n">
        <v>0.75</v>
      </c>
      <c r="W67" t="n">
        <v>1.15</v>
      </c>
      <c r="X67" t="n">
        <v>0.08</v>
      </c>
      <c r="Y67" t="n">
        <v>1</v>
      </c>
      <c r="Z67" t="n">
        <v>10</v>
      </c>
      <c r="AA67" t="n">
        <v>67.74083532529134</v>
      </c>
      <c r="AB67" t="n">
        <v>92.68599940676413</v>
      </c>
      <c r="AC67" t="n">
        <v>83.84017770902234</v>
      </c>
      <c r="AD67" t="n">
        <v>67740.83532529134</v>
      </c>
      <c r="AE67" t="n">
        <v>92685.99940676412</v>
      </c>
      <c r="AF67" t="n">
        <v>2.39588771058084e-06</v>
      </c>
      <c r="AG67" t="n">
        <v>0.09999999999999999</v>
      </c>
      <c r="AH67" t="n">
        <v>83840.17770902235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10.4182</v>
      </c>
      <c r="E68" t="n">
        <v>9.6</v>
      </c>
      <c r="F68" t="n">
        <v>6.77</v>
      </c>
      <c r="G68" t="n">
        <v>81.3</v>
      </c>
      <c r="H68" t="n">
        <v>1.29</v>
      </c>
      <c r="I68" t="n">
        <v>5</v>
      </c>
      <c r="J68" t="n">
        <v>241.16</v>
      </c>
      <c r="K68" t="n">
        <v>56.13</v>
      </c>
      <c r="L68" t="n">
        <v>17.5</v>
      </c>
      <c r="M68" t="n">
        <v>3</v>
      </c>
      <c r="N68" t="n">
        <v>57.53</v>
      </c>
      <c r="O68" t="n">
        <v>29976.82</v>
      </c>
      <c r="P68" t="n">
        <v>92.88</v>
      </c>
      <c r="Q68" t="n">
        <v>204.15</v>
      </c>
      <c r="R68" t="n">
        <v>24.41</v>
      </c>
      <c r="S68" t="n">
        <v>17.37</v>
      </c>
      <c r="T68" t="n">
        <v>1424.48</v>
      </c>
      <c r="U68" t="n">
        <v>0.71</v>
      </c>
      <c r="V68" t="n">
        <v>0.75</v>
      </c>
      <c r="W68" t="n">
        <v>1.15</v>
      </c>
      <c r="X68" t="n">
        <v>0.08</v>
      </c>
      <c r="Y68" t="n">
        <v>1</v>
      </c>
      <c r="Z68" t="n">
        <v>10</v>
      </c>
      <c r="AA68" t="n">
        <v>67.89513438961238</v>
      </c>
      <c r="AB68" t="n">
        <v>92.89711819376237</v>
      </c>
      <c r="AC68" t="n">
        <v>84.03114761529663</v>
      </c>
      <c r="AD68" t="n">
        <v>67895.13438961239</v>
      </c>
      <c r="AE68" t="n">
        <v>92897.11819376236</v>
      </c>
      <c r="AF68" t="n">
        <v>2.395404868033868e-06</v>
      </c>
      <c r="AG68" t="n">
        <v>0.09999999999999999</v>
      </c>
      <c r="AH68" t="n">
        <v>84031.14761529664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10.4194</v>
      </c>
      <c r="E69" t="n">
        <v>9.6</v>
      </c>
      <c r="F69" t="n">
        <v>6.77</v>
      </c>
      <c r="G69" t="n">
        <v>81.28</v>
      </c>
      <c r="H69" t="n">
        <v>1.31</v>
      </c>
      <c r="I69" t="n">
        <v>5</v>
      </c>
      <c r="J69" t="n">
        <v>241.59</v>
      </c>
      <c r="K69" t="n">
        <v>56.13</v>
      </c>
      <c r="L69" t="n">
        <v>17.75</v>
      </c>
      <c r="M69" t="n">
        <v>3</v>
      </c>
      <c r="N69" t="n">
        <v>57.72</v>
      </c>
      <c r="O69" t="n">
        <v>30030.83</v>
      </c>
      <c r="P69" t="n">
        <v>92.7</v>
      </c>
      <c r="Q69" t="n">
        <v>204.14</v>
      </c>
      <c r="R69" t="n">
        <v>24.44</v>
      </c>
      <c r="S69" t="n">
        <v>17.37</v>
      </c>
      <c r="T69" t="n">
        <v>1436.8</v>
      </c>
      <c r="U69" t="n">
        <v>0.71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67.79352554043503</v>
      </c>
      <c r="AB69" t="n">
        <v>92.75809248365192</v>
      </c>
      <c r="AC69" t="n">
        <v>83.90539032383528</v>
      </c>
      <c r="AD69" t="n">
        <v>67793.52554043503</v>
      </c>
      <c r="AE69" t="n">
        <v>92758.09248365193</v>
      </c>
      <c r="AF69" t="n">
        <v>2.395680778060709e-06</v>
      </c>
      <c r="AG69" t="n">
        <v>0.09999999999999999</v>
      </c>
      <c r="AH69" t="n">
        <v>83905.39032383528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10.4203</v>
      </c>
      <c r="E70" t="n">
        <v>9.6</v>
      </c>
      <c r="F70" t="n">
        <v>6.77</v>
      </c>
      <c r="G70" t="n">
        <v>81.27</v>
      </c>
      <c r="H70" t="n">
        <v>1.32</v>
      </c>
      <c r="I70" t="n">
        <v>5</v>
      </c>
      <c r="J70" t="n">
        <v>242.03</v>
      </c>
      <c r="K70" t="n">
        <v>56.13</v>
      </c>
      <c r="L70" t="n">
        <v>18</v>
      </c>
      <c r="M70" t="n">
        <v>3</v>
      </c>
      <c r="N70" t="n">
        <v>57.91</v>
      </c>
      <c r="O70" t="n">
        <v>30084.9</v>
      </c>
      <c r="P70" t="n">
        <v>92.59999999999999</v>
      </c>
      <c r="Q70" t="n">
        <v>204.17</v>
      </c>
      <c r="R70" t="n">
        <v>24.45</v>
      </c>
      <c r="S70" t="n">
        <v>17.37</v>
      </c>
      <c r="T70" t="n">
        <v>1440.42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67.73561286666065</v>
      </c>
      <c r="AB70" t="n">
        <v>92.67885380846697</v>
      </c>
      <c r="AC70" t="n">
        <v>83.83371407659777</v>
      </c>
      <c r="AD70" t="n">
        <v>67735.61286666064</v>
      </c>
      <c r="AE70" t="n">
        <v>92678.85380846697</v>
      </c>
      <c r="AF70" t="n">
        <v>2.39588771058084e-06</v>
      </c>
      <c r="AG70" t="n">
        <v>0.09999999999999999</v>
      </c>
      <c r="AH70" t="n">
        <v>83833.71407659777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10.4158</v>
      </c>
      <c r="E71" t="n">
        <v>9.6</v>
      </c>
      <c r="F71" t="n">
        <v>6.78</v>
      </c>
      <c r="G71" t="n">
        <v>81.31999999999999</v>
      </c>
      <c r="H71" t="n">
        <v>1.34</v>
      </c>
      <c r="I71" t="n">
        <v>5</v>
      </c>
      <c r="J71" t="n">
        <v>242.47</v>
      </c>
      <c r="K71" t="n">
        <v>56.13</v>
      </c>
      <c r="L71" t="n">
        <v>18.25</v>
      </c>
      <c r="M71" t="n">
        <v>3</v>
      </c>
      <c r="N71" t="n">
        <v>58.1</v>
      </c>
      <c r="O71" t="n">
        <v>30139.04</v>
      </c>
      <c r="P71" t="n">
        <v>92.59</v>
      </c>
      <c r="Q71" t="n">
        <v>204.14</v>
      </c>
      <c r="R71" t="n">
        <v>24.49</v>
      </c>
      <c r="S71" t="n">
        <v>17.37</v>
      </c>
      <c r="T71" t="n">
        <v>1462.49</v>
      </c>
      <c r="U71" t="n">
        <v>0.71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67.78458685094772</v>
      </c>
      <c r="AB71" t="n">
        <v>92.74586217434822</v>
      </c>
      <c r="AC71" t="n">
        <v>83.89432725808618</v>
      </c>
      <c r="AD71" t="n">
        <v>67784.58685094771</v>
      </c>
      <c r="AE71" t="n">
        <v>92745.86217434822</v>
      </c>
      <c r="AF71" t="n">
        <v>2.394853047980185e-06</v>
      </c>
      <c r="AG71" t="n">
        <v>0.09999999999999999</v>
      </c>
      <c r="AH71" t="n">
        <v>83894.32725808618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10.4227</v>
      </c>
      <c r="E72" t="n">
        <v>9.59</v>
      </c>
      <c r="F72" t="n">
        <v>6.77</v>
      </c>
      <c r="G72" t="n">
        <v>81.25</v>
      </c>
      <c r="H72" t="n">
        <v>1.35</v>
      </c>
      <c r="I72" t="n">
        <v>5</v>
      </c>
      <c r="J72" t="n">
        <v>242.91</v>
      </c>
      <c r="K72" t="n">
        <v>56.13</v>
      </c>
      <c r="L72" t="n">
        <v>18.5</v>
      </c>
      <c r="M72" t="n">
        <v>3</v>
      </c>
      <c r="N72" t="n">
        <v>58.28</v>
      </c>
      <c r="O72" t="n">
        <v>30193.25</v>
      </c>
      <c r="P72" t="n">
        <v>92.34</v>
      </c>
      <c r="Q72" t="n">
        <v>204.14</v>
      </c>
      <c r="R72" t="n">
        <v>24.39</v>
      </c>
      <c r="S72" t="n">
        <v>17.37</v>
      </c>
      <c r="T72" t="n">
        <v>1412.74</v>
      </c>
      <c r="U72" t="n">
        <v>0.71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67.5843927559381</v>
      </c>
      <c r="AB72" t="n">
        <v>92.47194778161605</v>
      </c>
      <c r="AC72" t="n">
        <v>83.64655487055501</v>
      </c>
      <c r="AD72" t="n">
        <v>67584.3927559381</v>
      </c>
      <c r="AE72" t="n">
        <v>92471.94778161605</v>
      </c>
      <c r="AF72" t="n">
        <v>2.396439530634523e-06</v>
      </c>
      <c r="AG72" t="n">
        <v>0.09989583333333334</v>
      </c>
      <c r="AH72" t="n">
        <v>83646.554870555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10.42</v>
      </c>
      <c r="E73" t="n">
        <v>9.6</v>
      </c>
      <c r="F73" t="n">
        <v>6.77</v>
      </c>
      <c r="G73" t="n">
        <v>81.28</v>
      </c>
      <c r="H73" t="n">
        <v>1.37</v>
      </c>
      <c r="I73" t="n">
        <v>5</v>
      </c>
      <c r="J73" t="n">
        <v>243.35</v>
      </c>
      <c r="K73" t="n">
        <v>56.13</v>
      </c>
      <c r="L73" t="n">
        <v>18.75</v>
      </c>
      <c r="M73" t="n">
        <v>3</v>
      </c>
      <c r="N73" t="n">
        <v>58.47</v>
      </c>
      <c r="O73" t="n">
        <v>30247.53</v>
      </c>
      <c r="P73" t="n">
        <v>92.23</v>
      </c>
      <c r="Q73" t="n">
        <v>204.14</v>
      </c>
      <c r="R73" t="n">
        <v>24.45</v>
      </c>
      <c r="S73" t="n">
        <v>17.37</v>
      </c>
      <c r="T73" t="n">
        <v>1440.56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67.54427075044518</v>
      </c>
      <c r="AB73" t="n">
        <v>92.41705108364273</v>
      </c>
      <c r="AC73" t="n">
        <v>83.59689743638825</v>
      </c>
      <c r="AD73" t="n">
        <v>67544.27075044518</v>
      </c>
      <c r="AE73" t="n">
        <v>92417.05108364273</v>
      </c>
      <c r="AF73" t="n">
        <v>2.39581873307413e-06</v>
      </c>
      <c r="AG73" t="n">
        <v>0.09999999999999999</v>
      </c>
      <c r="AH73" t="n">
        <v>83596.89743638824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10.4269</v>
      </c>
      <c r="E74" t="n">
        <v>9.59</v>
      </c>
      <c r="F74" t="n">
        <v>6.77</v>
      </c>
      <c r="G74" t="n">
        <v>81.2</v>
      </c>
      <c r="H74" t="n">
        <v>1.39</v>
      </c>
      <c r="I74" t="n">
        <v>5</v>
      </c>
      <c r="J74" t="n">
        <v>243.79</v>
      </c>
      <c r="K74" t="n">
        <v>56.13</v>
      </c>
      <c r="L74" t="n">
        <v>19</v>
      </c>
      <c r="M74" t="n">
        <v>3</v>
      </c>
      <c r="N74" t="n">
        <v>58.67</v>
      </c>
      <c r="O74" t="n">
        <v>30301.87</v>
      </c>
      <c r="P74" t="n">
        <v>91.92</v>
      </c>
      <c r="Q74" t="n">
        <v>204.16</v>
      </c>
      <c r="R74" t="n">
        <v>24.21</v>
      </c>
      <c r="S74" t="n">
        <v>17.37</v>
      </c>
      <c r="T74" t="n">
        <v>1323.05</v>
      </c>
      <c r="U74" t="n">
        <v>0.72</v>
      </c>
      <c r="V74" t="n">
        <v>0.75</v>
      </c>
      <c r="W74" t="n">
        <v>1.14</v>
      </c>
      <c r="X74" t="n">
        <v>0.07000000000000001</v>
      </c>
      <c r="Y74" t="n">
        <v>1</v>
      </c>
      <c r="Z74" t="n">
        <v>10</v>
      </c>
      <c r="AA74" t="n">
        <v>67.33874483906989</v>
      </c>
      <c r="AB74" t="n">
        <v>92.13584146453587</v>
      </c>
      <c r="AC74" t="n">
        <v>83.34252606864868</v>
      </c>
      <c r="AD74" t="n">
        <v>67338.74483906988</v>
      </c>
      <c r="AE74" t="n">
        <v>92135.84146453587</v>
      </c>
      <c r="AF74" t="n">
        <v>2.397405215728469e-06</v>
      </c>
      <c r="AG74" t="n">
        <v>0.09989583333333334</v>
      </c>
      <c r="AH74" t="n">
        <v>83342.52606864869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10.4305</v>
      </c>
      <c r="E75" t="n">
        <v>9.59</v>
      </c>
      <c r="F75" t="n">
        <v>6.76</v>
      </c>
      <c r="G75" t="n">
        <v>81.16</v>
      </c>
      <c r="H75" t="n">
        <v>1.4</v>
      </c>
      <c r="I75" t="n">
        <v>5</v>
      </c>
      <c r="J75" t="n">
        <v>244.23</v>
      </c>
      <c r="K75" t="n">
        <v>56.13</v>
      </c>
      <c r="L75" t="n">
        <v>19.25</v>
      </c>
      <c r="M75" t="n">
        <v>3</v>
      </c>
      <c r="N75" t="n">
        <v>58.86</v>
      </c>
      <c r="O75" t="n">
        <v>30356.29</v>
      </c>
      <c r="P75" t="n">
        <v>91.55</v>
      </c>
      <c r="Q75" t="n">
        <v>204.14</v>
      </c>
      <c r="R75" t="n">
        <v>24.11</v>
      </c>
      <c r="S75" t="n">
        <v>17.37</v>
      </c>
      <c r="T75" t="n">
        <v>1274</v>
      </c>
      <c r="U75" t="n">
        <v>0.72</v>
      </c>
      <c r="V75" t="n">
        <v>0.76</v>
      </c>
      <c r="W75" t="n">
        <v>1.14</v>
      </c>
      <c r="X75" t="n">
        <v>0.07000000000000001</v>
      </c>
      <c r="Y75" t="n">
        <v>1</v>
      </c>
      <c r="Z75" t="n">
        <v>10</v>
      </c>
      <c r="AA75" t="n">
        <v>67.09739490978318</v>
      </c>
      <c r="AB75" t="n">
        <v>91.80561584367857</v>
      </c>
      <c r="AC75" t="n">
        <v>83.04381671757132</v>
      </c>
      <c r="AD75" t="n">
        <v>67097.39490978318</v>
      </c>
      <c r="AE75" t="n">
        <v>91805.61584367856</v>
      </c>
      <c r="AF75" t="n">
        <v>2.398232945808993e-06</v>
      </c>
      <c r="AG75" t="n">
        <v>0.09989583333333334</v>
      </c>
      <c r="AH75" t="n">
        <v>83043.81671757132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10.4305</v>
      </c>
      <c r="E76" t="n">
        <v>9.59</v>
      </c>
      <c r="F76" t="n">
        <v>6.76</v>
      </c>
      <c r="G76" t="n">
        <v>81.16</v>
      </c>
      <c r="H76" t="n">
        <v>1.42</v>
      </c>
      <c r="I76" t="n">
        <v>5</v>
      </c>
      <c r="J76" t="n">
        <v>244.68</v>
      </c>
      <c r="K76" t="n">
        <v>56.13</v>
      </c>
      <c r="L76" t="n">
        <v>19.5</v>
      </c>
      <c r="M76" t="n">
        <v>3</v>
      </c>
      <c r="N76" t="n">
        <v>59.05</v>
      </c>
      <c r="O76" t="n">
        <v>30410.77</v>
      </c>
      <c r="P76" t="n">
        <v>91.23999999999999</v>
      </c>
      <c r="Q76" t="n">
        <v>204.14</v>
      </c>
      <c r="R76" t="n">
        <v>24.05</v>
      </c>
      <c r="S76" t="n">
        <v>17.37</v>
      </c>
      <c r="T76" t="n">
        <v>1240.5</v>
      </c>
      <c r="U76" t="n">
        <v>0.72</v>
      </c>
      <c r="V76" t="n">
        <v>0.76</v>
      </c>
      <c r="W76" t="n">
        <v>1.14</v>
      </c>
      <c r="X76" t="n">
        <v>0.07000000000000001</v>
      </c>
      <c r="Y76" t="n">
        <v>1</v>
      </c>
      <c r="Z76" t="n">
        <v>10</v>
      </c>
      <c r="AA76" t="n">
        <v>66.93565701076038</v>
      </c>
      <c r="AB76" t="n">
        <v>91.58431891486318</v>
      </c>
      <c r="AC76" t="n">
        <v>82.84364005704983</v>
      </c>
      <c r="AD76" t="n">
        <v>66935.65701076038</v>
      </c>
      <c r="AE76" t="n">
        <v>91584.31891486318</v>
      </c>
      <c r="AF76" t="n">
        <v>2.398232945808993e-06</v>
      </c>
      <c r="AG76" t="n">
        <v>0.09989583333333334</v>
      </c>
      <c r="AH76" t="n">
        <v>82843.64005704982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10.4248</v>
      </c>
      <c r="E77" t="n">
        <v>9.59</v>
      </c>
      <c r="F77" t="n">
        <v>6.77</v>
      </c>
      <c r="G77" t="n">
        <v>81.22</v>
      </c>
      <c r="H77" t="n">
        <v>1.43</v>
      </c>
      <c r="I77" t="n">
        <v>5</v>
      </c>
      <c r="J77" t="n">
        <v>245.12</v>
      </c>
      <c r="K77" t="n">
        <v>56.13</v>
      </c>
      <c r="L77" t="n">
        <v>19.75</v>
      </c>
      <c r="M77" t="n">
        <v>3</v>
      </c>
      <c r="N77" t="n">
        <v>59.24</v>
      </c>
      <c r="O77" t="n">
        <v>30465.32</v>
      </c>
      <c r="P77" t="n">
        <v>90.87</v>
      </c>
      <c r="Q77" t="n">
        <v>204.14</v>
      </c>
      <c r="R77" t="n">
        <v>24.17</v>
      </c>
      <c r="S77" t="n">
        <v>17.37</v>
      </c>
      <c r="T77" t="n">
        <v>1303.71</v>
      </c>
      <c r="U77" t="n">
        <v>0.72</v>
      </c>
      <c r="V77" t="n">
        <v>0.75</v>
      </c>
      <c r="W77" t="n">
        <v>1.15</v>
      </c>
      <c r="X77" t="n">
        <v>0.08</v>
      </c>
      <c r="Y77" t="n">
        <v>1</v>
      </c>
      <c r="Z77" t="n">
        <v>10</v>
      </c>
      <c r="AA77" t="n">
        <v>66.80379831512732</v>
      </c>
      <c r="AB77" t="n">
        <v>91.40390403030301</v>
      </c>
      <c r="AC77" t="n">
        <v>82.68044371585815</v>
      </c>
      <c r="AD77" t="n">
        <v>66803.79831512732</v>
      </c>
      <c r="AE77" t="n">
        <v>91403.90403030301</v>
      </c>
      <c r="AF77" t="n">
        <v>2.396922373181496e-06</v>
      </c>
      <c r="AG77" t="n">
        <v>0.09989583333333334</v>
      </c>
      <c r="AH77" t="n">
        <v>82680.44371585814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10.4287</v>
      </c>
      <c r="E78" t="n">
        <v>9.59</v>
      </c>
      <c r="F78" t="n">
        <v>6.76</v>
      </c>
      <c r="G78" t="n">
        <v>81.18000000000001</v>
      </c>
      <c r="H78" t="n">
        <v>1.45</v>
      </c>
      <c r="I78" t="n">
        <v>5</v>
      </c>
      <c r="J78" t="n">
        <v>245.56</v>
      </c>
      <c r="K78" t="n">
        <v>56.13</v>
      </c>
      <c r="L78" t="n">
        <v>20</v>
      </c>
      <c r="M78" t="n">
        <v>3</v>
      </c>
      <c r="N78" t="n">
        <v>59.43</v>
      </c>
      <c r="O78" t="n">
        <v>30519.94</v>
      </c>
      <c r="P78" t="n">
        <v>90.48</v>
      </c>
      <c r="Q78" t="n">
        <v>204.14</v>
      </c>
      <c r="R78" t="n">
        <v>24.16</v>
      </c>
      <c r="S78" t="n">
        <v>17.37</v>
      </c>
      <c r="T78" t="n">
        <v>1299.62</v>
      </c>
      <c r="U78" t="n">
        <v>0.72</v>
      </c>
      <c r="V78" t="n">
        <v>0.75</v>
      </c>
      <c r="W78" t="n">
        <v>1.14</v>
      </c>
      <c r="X78" t="n">
        <v>0.07000000000000001</v>
      </c>
      <c r="Y78" t="n">
        <v>1</v>
      </c>
      <c r="Z78" t="n">
        <v>10</v>
      </c>
      <c r="AA78" t="n">
        <v>66.55028884889123</v>
      </c>
      <c r="AB78" t="n">
        <v>91.05704119455065</v>
      </c>
      <c r="AC78" t="n">
        <v>82.36668498232481</v>
      </c>
      <c r="AD78" t="n">
        <v>66550.28884889123</v>
      </c>
      <c r="AE78" t="n">
        <v>91057.04119455065</v>
      </c>
      <c r="AF78" t="n">
        <v>2.397819080768731e-06</v>
      </c>
      <c r="AG78" t="n">
        <v>0.09989583333333334</v>
      </c>
      <c r="AH78" t="n">
        <v>82366.68498232482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10.426</v>
      </c>
      <c r="E79" t="n">
        <v>9.59</v>
      </c>
      <c r="F79" t="n">
        <v>6.77</v>
      </c>
      <c r="G79" t="n">
        <v>81.20999999999999</v>
      </c>
      <c r="H79" t="n">
        <v>1.46</v>
      </c>
      <c r="I79" t="n">
        <v>5</v>
      </c>
      <c r="J79" t="n">
        <v>246</v>
      </c>
      <c r="K79" t="n">
        <v>56.13</v>
      </c>
      <c r="L79" t="n">
        <v>20.25</v>
      </c>
      <c r="M79" t="n">
        <v>3</v>
      </c>
      <c r="N79" t="n">
        <v>59.63</v>
      </c>
      <c r="O79" t="n">
        <v>30574.64</v>
      </c>
      <c r="P79" t="n">
        <v>90.40000000000001</v>
      </c>
      <c r="Q79" t="n">
        <v>204.17</v>
      </c>
      <c r="R79" t="n">
        <v>24.22</v>
      </c>
      <c r="S79" t="n">
        <v>17.37</v>
      </c>
      <c r="T79" t="n">
        <v>1325.11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66.55101086035036</v>
      </c>
      <c r="AB79" t="n">
        <v>91.05802908248192</v>
      </c>
      <c r="AC79" t="n">
        <v>82.36757858761844</v>
      </c>
      <c r="AD79" t="n">
        <v>66551.01086035036</v>
      </c>
      <c r="AE79" t="n">
        <v>91058.02908248192</v>
      </c>
      <c r="AF79" t="n">
        <v>2.397198283208337e-06</v>
      </c>
      <c r="AG79" t="n">
        <v>0.09989583333333334</v>
      </c>
      <c r="AH79" t="n">
        <v>82367.57858761844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10.4239</v>
      </c>
      <c r="E80" t="n">
        <v>9.59</v>
      </c>
      <c r="F80" t="n">
        <v>6.77</v>
      </c>
      <c r="G80" t="n">
        <v>81.23</v>
      </c>
      <c r="H80" t="n">
        <v>1.48</v>
      </c>
      <c r="I80" t="n">
        <v>5</v>
      </c>
      <c r="J80" t="n">
        <v>246.45</v>
      </c>
      <c r="K80" t="n">
        <v>56.13</v>
      </c>
      <c r="L80" t="n">
        <v>20.5</v>
      </c>
      <c r="M80" t="n">
        <v>3</v>
      </c>
      <c r="N80" t="n">
        <v>59.82</v>
      </c>
      <c r="O80" t="n">
        <v>30629.4</v>
      </c>
      <c r="P80" t="n">
        <v>90.28</v>
      </c>
      <c r="Q80" t="n">
        <v>204.14</v>
      </c>
      <c r="R80" t="n">
        <v>24.3</v>
      </c>
      <c r="S80" t="n">
        <v>17.37</v>
      </c>
      <c r="T80" t="n">
        <v>1368.53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66.50138036726425</v>
      </c>
      <c r="AB80" t="n">
        <v>90.99012245229871</v>
      </c>
      <c r="AC80" t="n">
        <v>82.30615287091234</v>
      </c>
      <c r="AD80" t="n">
        <v>66501.38036726425</v>
      </c>
      <c r="AE80" t="n">
        <v>90990.1224522987</v>
      </c>
      <c r="AF80" t="n">
        <v>2.396715440661365e-06</v>
      </c>
      <c r="AG80" t="n">
        <v>0.09989583333333334</v>
      </c>
      <c r="AH80" t="n">
        <v>82306.15287091234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10.4185</v>
      </c>
      <c r="E81" t="n">
        <v>9.6</v>
      </c>
      <c r="F81" t="n">
        <v>6.77</v>
      </c>
      <c r="G81" t="n">
        <v>81.29000000000001</v>
      </c>
      <c r="H81" t="n">
        <v>1.49</v>
      </c>
      <c r="I81" t="n">
        <v>5</v>
      </c>
      <c r="J81" t="n">
        <v>246.89</v>
      </c>
      <c r="K81" t="n">
        <v>56.13</v>
      </c>
      <c r="L81" t="n">
        <v>20.75</v>
      </c>
      <c r="M81" t="n">
        <v>3</v>
      </c>
      <c r="N81" t="n">
        <v>60.02</v>
      </c>
      <c r="O81" t="n">
        <v>30684.23</v>
      </c>
      <c r="P81" t="n">
        <v>90.18000000000001</v>
      </c>
      <c r="Q81" t="n">
        <v>204.14</v>
      </c>
      <c r="R81" t="n">
        <v>24.43</v>
      </c>
      <c r="S81" t="n">
        <v>17.37</v>
      </c>
      <c r="T81" t="n">
        <v>1431.38</v>
      </c>
      <c r="U81" t="n">
        <v>0.71</v>
      </c>
      <c r="V81" t="n">
        <v>0.75</v>
      </c>
      <c r="W81" t="n">
        <v>1.15</v>
      </c>
      <c r="X81" t="n">
        <v>0.08</v>
      </c>
      <c r="Y81" t="n">
        <v>1</v>
      </c>
      <c r="Z81" t="n">
        <v>10</v>
      </c>
      <c r="AA81" t="n">
        <v>66.48292766061547</v>
      </c>
      <c r="AB81" t="n">
        <v>90.96487464498594</v>
      </c>
      <c r="AC81" t="n">
        <v>82.28331467889394</v>
      </c>
      <c r="AD81" t="n">
        <v>66482.92766061547</v>
      </c>
      <c r="AE81" t="n">
        <v>90964.87464498595</v>
      </c>
      <c r="AF81" t="n">
        <v>2.395473845540578e-06</v>
      </c>
      <c r="AG81" t="n">
        <v>0.09999999999999999</v>
      </c>
      <c r="AH81" t="n">
        <v>82283.31467889395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10.4257</v>
      </c>
      <c r="E82" t="n">
        <v>9.59</v>
      </c>
      <c r="F82" t="n">
        <v>6.77</v>
      </c>
      <c r="G82" t="n">
        <v>81.20999999999999</v>
      </c>
      <c r="H82" t="n">
        <v>1.51</v>
      </c>
      <c r="I82" t="n">
        <v>5</v>
      </c>
      <c r="J82" t="n">
        <v>247.34</v>
      </c>
      <c r="K82" t="n">
        <v>56.13</v>
      </c>
      <c r="L82" t="n">
        <v>21</v>
      </c>
      <c r="M82" t="n">
        <v>3</v>
      </c>
      <c r="N82" t="n">
        <v>60.21</v>
      </c>
      <c r="O82" t="n">
        <v>30739.14</v>
      </c>
      <c r="P82" t="n">
        <v>89.69</v>
      </c>
      <c r="Q82" t="n">
        <v>204.14</v>
      </c>
      <c r="R82" t="n">
        <v>24.18</v>
      </c>
      <c r="S82" t="n">
        <v>17.37</v>
      </c>
      <c r="T82" t="n">
        <v>1305.85</v>
      </c>
      <c r="U82" t="n">
        <v>0.72</v>
      </c>
      <c r="V82" t="n">
        <v>0.75</v>
      </c>
      <c r="W82" t="n">
        <v>1.15</v>
      </c>
      <c r="X82" t="n">
        <v>0.08</v>
      </c>
      <c r="Y82" t="n">
        <v>1</v>
      </c>
      <c r="Z82" t="n">
        <v>10</v>
      </c>
      <c r="AA82" t="n">
        <v>66.18226765370538</v>
      </c>
      <c r="AB82" t="n">
        <v>90.55349835934837</v>
      </c>
      <c r="AC82" t="n">
        <v>81.91119956858728</v>
      </c>
      <c r="AD82" t="n">
        <v>66182.26765370538</v>
      </c>
      <c r="AE82" t="n">
        <v>90553.49835934836</v>
      </c>
      <c r="AF82" t="n">
        <v>2.397129305701627e-06</v>
      </c>
      <c r="AG82" t="n">
        <v>0.09989583333333334</v>
      </c>
      <c r="AH82" t="n">
        <v>81911.19956858728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10.4987</v>
      </c>
      <c r="E83" t="n">
        <v>9.52</v>
      </c>
      <c r="F83" t="n">
        <v>6.74</v>
      </c>
      <c r="G83" t="n">
        <v>101.15</v>
      </c>
      <c r="H83" t="n">
        <v>1.53</v>
      </c>
      <c r="I83" t="n">
        <v>4</v>
      </c>
      <c r="J83" t="n">
        <v>247.78</v>
      </c>
      <c r="K83" t="n">
        <v>56.13</v>
      </c>
      <c r="L83" t="n">
        <v>21.25</v>
      </c>
      <c r="M83" t="n">
        <v>2</v>
      </c>
      <c r="N83" t="n">
        <v>60.41</v>
      </c>
      <c r="O83" t="n">
        <v>30794.11</v>
      </c>
      <c r="P83" t="n">
        <v>88.92</v>
      </c>
      <c r="Q83" t="n">
        <v>204.15</v>
      </c>
      <c r="R83" t="n">
        <v>23.46</v>
      </c>
      <c r="S83" t="n">
        <v>17.37</v>
      </c>
      <c r="T83" t="n">
        <v>949.92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65.25750591240538</v>
      </c>
      <c r="AB83" t="n">
        <v>89.28819854729366</v>
      </c>
      <c r="AC83" t="n">
        <v>80.76665819473523</v>
      </c>
      <c r="AD83" t="n">
        <v>65257.50591240538</v>
      </c>
      <c r="AE83" t="n">
        <v>89288.19854729366</v>
      </c>
      <c r="AF83" t="n">
        <v>2.413913832334488e-06</v>
      </c>
      <c r="AG83" t="n">
        <v>0.09916666666666667</v>
      </c>
      <c r="AH83" t="n">
        <v>80766.65819473522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10.495</v>
      </c>
      <c r="E84" t="n">
        <v>9.529999999999999</v>
      </c>
      <c r="F84" t="n">
        <v>6.75</v>
      </c>
      <c r="G84" t="n">
        <v>101.2</v>
      </c>
      <c r="H84" t="n">
        <v>1.54</v>
      </c>
      <c r="I84" t="n">
        <v>4</v>
      </c>
      <c r="J84" t="n">
        <v>248.23</v>
      </c>
      <c r="K84" t="n">
        <v>56.13</v>
      </c>
      <c r="L84" t="n">
        <v>21.5</v>
      </c>
      <c r="M84" t="n">
        <v>2</v>
      </c>
      <c r="N84" t="n">
        <v>60.6</v>
      </c>
      <c r="O84" t="n">
        <v>30849.16</v>
      </c>
      <c r="P84" t="n">
        <v>88.98</v>
      </c>
      <c r="Q84" t="n">
        <v>204.14</v>
      </c>
      <c r="R84" t="n">
        <v>23.5</v>
      </c>
      <c r="S84" t="n">
        <v>17.37</v>
      </c>
      <c r="T84" t="n">
        <v>972.89</v>
      </c>
      <c r="U84" t="n">
        <v>0.74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65.33683493461288</v>
      </c>
      <c r="AB84" t="n">
        <v>89.39674001522738</v>
      </c>
      <c r="AC84" t="n">
        <v>80.86484061730829</v>
      </c>
      <c r="AD84" t="n">
        <v>65336.83493461287</v>
      </c>
      <c r="AE84" t="n">
        <v>89396.74001522738</v>
      </c>
      <c r="AF84" t="n">
        <v>2.413063109751726e-06</v>
      </c>
      <c r="AG84" t="n">
        <v>0.09927083333333332</v>
      </c>
      <c r="AH84" t="n">
        <v>80864.84061730829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10.4935</v>
      </c>
      <c r="E85" t="n">
        <v>9.529999999999999</v>
      </c>
      <c r="F85" t="n">
        <v>6.75</v>
      </c>
      <c r="G85" t="n">
        <v>101.22</v>
      </c>
      <c r="H85" t="n">
        <v>1.56</v>
      </c>
      <c r="I85" t="n">
        <v>4</v>
      </c>
      <c r="J85" t="n">
        <v>248.68</v>
      </c>
      <c r="K85" t="n">
        <v>56.13</v>
      </c>
      <c r="L85" t="n">
        <v>21.75</v>
      </c>
      <c r="M85" t="n">
        <v>2</v>
      </c>
      <c r="N85" t="n">
        <v>60.8</v>
      </c>
      <c r="O85" t="n">
        <v>30904.28</v>
      </c>
      <c r="P85" t="n">
        <v>89.06999999999999</v>
      </c>
      <c r="Q85" t="n">
        <v>204.14</v>
      </c>
      <c r="R85" t="n">
        <v>23.56</v>
      </c>
      <c r="S85" t="n">
        <v>17.37</v>
      </c>
      <c r="T85" t="n">
        <v>1002.05</v>
      </c>
      <c r="U85" t="n">
        <v>0.74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65.3925723450743</v>
      </c>
      <c r="AB85" t="n">
        <v>89.47300239918165</v>
      </c>
      <c r="AC85" t="n">
        <v>80.93382462637292</v>
      </c>
      <c r="AD85" t="n">
        <v>65392.5723450743</v>
      </c>
      <c r="AE85" t="n">
        <v>89473.00239918166</v>
      </c>
      <c r="AF85" t="n">
        <v>2.412718222218175e-06</v>
      </c>
      <c r="AG85" t="n">
        <v>0.09927083333333332</v>
      </c>
      <c r="AH85" t="n">
        <v>80933.82462637292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10.4932</v>
      </c>
      <c r="E86" t="n">
        <v>9.529999999999999</v>
      </c>
      <c r="F86" t="n">
        <v>6.75</v>
      </c>
      <c r="G86" t="n">
        <v>101.22</v>
      </c>
      <c r="H86" t="n">
        <v>1.57</v>
      </c>
      <c r="I86" t="n">
        <v>4</v>
      </c>
      <c r="J86" t="n">
        <v>249.12</v>
      </c>
      <c r="K86" t="n">
        <v>56.13</v>
      </c>
      <c r="L86" t="n">
        <v>22</v>
      </c>
      <c r="M86" t="n">
        <v>2</v>
      </c>
      <c r="N86" t="n">
        <v>61</v>
      </c>
      <c r="O86" t="n">
        <v>30959.46</v>
      </c>
      <c r="P86" t="n">
        <v>89.31999999999999</v>
      </c>
      <c r="Q86" t="n">
        <v>204.15</v>
      </c>
      <c r="R86" t="n">
        <v>23.63</v>
      </c>
      <c r="S86" t="n">
        <v>17.37</v>
      </c>
      <c r="T86" t="n">
        <v>1035.53</v>
      </c>
      <c r="U86" t="n">
        <v>0.74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  <c r="AA86" t="n">
        <v>65.52404103070813</v>
      </c>
      <c r="AB86" t="n">
        <v>89.65288365485486</v>
      </c>
      <c r="AC86" t="n">
        <v>81.09653826746964</v>
      </c>
      <c r="AD86" t="n">
        <v>65524.04103070814</v>
      </c>
      <c r="AE86" t="n">
        <v>89652.88365485486</v>
      </c>
      <c r="AF86" t="n">
        <v>2.412649244711464e-06</v>
      </c>
      <c r="AG86" t="n">
        <v>0.09927083333333332</v>
      </c>
      <c r="AH86" t="n">
        <v>81096.53826746964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10.4929</v>
      </c>
      <c r="E87" t="n">
        <v>9.529999999999999</v>
      </c>
      <c r="F87" t="n">
        <v>6.75</v>
      </c>
      <c r="G87" t="n">
        <v>101.23</v>
      </c>
      <c r="H87" t="n">
        <v>1.59</v>
      </c>
      <c r="I87" t="n">
        <v>4</v>
      </c>
      <c r="J87" t="n">
        <v>249.57</v>
      </c>
      <c r="K87" t="n">
        <v>56.13</v>
      </c>
      <c r="L87" t="n">
        <v>22.25</v>
      </c>
      <c r="M87" t="n">
        <v>2</v>
      </c>
      <c r="N87" t="n">
        <v>61.2</v>
      </c>
      <c r="O87" t="n">
        <v>31014.73</v>
      </c>
      <c r="P87" t="n">
        <v>89.42</v>
      </c>
      <c r="Q87" t="n">
        <v>204.14</v>
      </c>
      <c r="R87" t="n">
        <v>23.64</v>
      </c>
      <c r="S87" t="n">
        <v>17.37</v>
      </c>
      <c r="T87" t="n">
        <v>1039.97</v>
      </c>
      <c r="U87" t="n">
        <v>0.74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  <c r="AA87" t="n">
        <v>65.57772236452958</v>
      </c>
      <c r="AB87" t="n">
        <v>89.72633282404261</v>
      </c>
      <c r="AC87" t="n">
        <v>81.1629775510367</v>
      </c>
      <c r="AD87" t="n">
        <v>65577.72236452957</v>
      </c>
      <c r="AE87" t="n">
        <v>89726.33282404262</v>
      </c>
      <c r="AF87" t="n">
        <v>2.412580267204754e-06</v>
      </c>
      <c r="AG87" t="n">
        <v>0.09927083333333332</v>
      </c>
      <c r="AH87" t="n">
        <v>81162.9775510367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10.4895</v>
      </c>
      <c r="E88" t="n">
        <v>9.529999999999999</v>
      </c>
      <c r="F88" t="n">
        <v>6.75</v>
      </c>
      <c r="G88" t="n">
        <v>101.28</v>
      </c>
      <c r="H88" t="n">
        <v>1.6</v>
      </c>
      <c r="I88" t="n">
        <v>4</v>
      </c>
      <c r="J88" t="n">
        <v>250.02</v>
      </c>
      <c r="K88" t="n">
        <v>56.13</v>
      </c>
      <c r="L88" t="n">
        <v>22.5</v>
      </c>
      <c r="M88" t="n">
        <v>2</v>
      </c>
      <c r="N88" t="n">
        <v>61.39</v>
      </c>
      <c r="O88" t="n">
        <v>31070.06</v>
      </c>
      <c r="P88" t="n">
        <v>89.47</v>
      </c>
      <c r="Q88" t="n">
        <v>204.14</v>
      </c>
      <c r="R88" t="n">
        <v>23.74</v>
      </c>
      <c r="S88" t="n">
        <v>17.37</v>
      </c>
      <c r="T88" t="n">
        <v>1092.99</v>
      </c>
      <c r="U88" t="n">
        <v>0.73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  <c r="AA88" t="n">
        <v>65.62429146401814</v>
      </c>
      <c r="AB88" t="n">
        <v>89.79005072044653</v>
      </c>
      <c r="AC88" t="n">
        <v>81.22061430083647</v>
      </c>
      <c r="AD88" t="n">
        <v>65624.29146401814</v>
      </c>
      <c r="AE88" t="n">
        <v>89790.05072044652</v>
      </c>
      <c r="AF88" t="n">
        <v>2.411798522128703e-06</v>
      </c>
      <c r="AG88" t="n">
        <v>0.09927083333333332</v>
      </c>
      <c r="AH88" t="n">
        <v>81220.61430083647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10.4953</v>
      </c>
      <c r="E89" t="n">
        <v>9.529999999999999</v>
      </c>
      <c r="F89" t="n">
        <v>6.75</v>
      </c>
      <c r="G89" t="n">
        <v>101.2</v>
      </c>
      <c r="H89" t="n">
        <v>1.62</v>
      </c>
      <c r="I89" t="n">
        <v>4</v>
      </c>
      <c r="J89" t="n">
        <v>250.47</v>
      </c>
      <c r="K89" t="n">
        <v>56.13</v>
      </c>
      <c r="L89" t="n">
        <v>22.75</v>
      </c>
      <c r="M89" t="n">
        <v>2</v>
      </c>
      <c r="N89" t="n">
        <v>61.59</v>
      </c>
      <c r="O89" t="n">
        <v>31125.47</v>
      </c>
      <c r="P89" t="n">
        <v>89.59999999999999</v>
      </c>
      <c r="Q89" t="n">
        <v>204.14</v>
      </c>
      <c r="R89" t="n">
        <v>23.56</v>
      </c>
      <c r="S89" t="n">
        <v>17.37</v>
      </c>
      <c r="T89" t="n">
        <v>1004.01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65.65650121022041</v>
      </c>
      <c r="AB89" t="n">
        <v>89.83412151619413</v>
      </c>
      <c r="AC89" t="n">
        <v>81.26047904169172</v>
      </c>
      <c r="AD89" t="n">
        <v>65656.50121022041</v>
      </c>
      <c r="AE89" t="n">
        <v>89834.12151619414</v>
      </c>
      <c r="AF89" t="n">
        <v>2.413132087258437e-06</v>
      </c>
      <c r="AG89" t="n">
        <v>0.09927083333333332</v>
      </c>
      <c r="AH89" t="n">
        <v>81260.47904169172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10.5011</v>
      </c>
      <c r="E90" t="n">
        <v>9.52</v>
      </c>
      <c r="F90" t="n">
        <v>6.74</v>
      </c>
      <c r="G90" t="n">
        <v>101.12</v>
      </c>
      <c r="H90" t="n">
        <v>1.63</v>
      </c>
      <c r="I90" t="n">
        <v>4</v>
      </c>
      <c r="J90" t="n">
        <v>250.92</v>
      </c>
      <c r="K90" t="n">
        <v>56.13</v>
      </c>
      <c r="L90" t="n">
        <v>23</v>
      </c>
      <c r="M90" t="n">
        <v>2</v>
      </c>
      <c r="N90" t="n">
        <v>61.79</v>
      </c>
      <c r="O90" t="n">
        <v>31180.95</v>
      </c>
      <c r="P90" t="n">
        <v>89.5</v>
      </c>
      <c r="Q90" t="n">
        <v>204.15</v>
      </c>
      <c r="R90" t="n">
        <v>23.42</v>
      </c>
      <c r="S90" t="n">
        <v>17.37</v>
      </c>
      <c r="T90" t="n">
        <v>932.88</v>
      </c>
      <c r="U90" t="n">
        <v>0.74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65.54360535026746</v>
      </c>
      <c r="AB90" t="n">
        <v>89.67965241999276</v>
      </c>
      <c r="AC90" t="n">
        <v>81.12075225923303</v>
      </c>
      <c r="AD90" t="n">
        <v>65543.60535026746</v>
      </c>
      <c r="AE90" t="n">
        <v>89679.65241999277</v>
      </c>
      <c r="AF90" t="n">
        <v>2.414465652388171e-06</v>
      </c>
      <c r="AG90" t="n">
        <v>0.09916666666666667</v>
      </c>
      <c r="AH90" t="n">
        <v>81120.75225923304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10.4972</v>
      </c>
      <c r="E91" t="n">
        <v>9.529999999999999</v>
      </c>
      <c r="F91" t="n">
        <v>6.74</v>
      </c>
      <c r="G91" t="n">
        <v>101.17</v>
      </c>
      <c r="H91" t="n">
        <v>1.65</v>
      </c>
      <c r="I91" t="n">
        <v>4</v>
      </c>
      <c r="J91" t="n">
        <v>251.37</v>
      </c>
      <c r="K91" t="n">
        <v>56.13</v>
      </c>
      <c r="L91" t="n">
        <v>23.25</v>
      </c>
      <c r="M91" t="n">
        <v>2</v>
      </c>
      <c r="N91" t="n">
        <v>61.99</v>
      </c>
      <c r="O91" t="n">
        <v>31236.5</v>
      </c>
      <c r="P91" t="n">
        <v>89.59999999999999</v>
      </c>
      <c r="Q91" t="n">
        <v>204.14</v>
      </c>
      <c r="R91" t="n">
        <v>23.53</v>
      </c>
      <c r="S91" t="n">
        <v>17.37</v>
      </c>
      <c r="T91" t="n">
        <v>986.34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65.6193962419613</v>
      </c>
      <c r="AB91" t="n">
        <v>89.78335286166637</v>
      </c>
      <c r="AC91" t="n">
        <v>81.21455567629781</v>
      </c>
      <c r="AD91" t="n">
        <v>65619.39624196129</v>
      </c>
      <c r="AE91" t="n">
        <v>89783.35286166637</v>
      </c>
      <c r="AF91" t="n">
        <v>2.413568944800936e-06</v>
      </c>
      <c r="AG91" t="n">
        <v>0.09927083333333332</v>
      </c>
      <c r="AH91" t="n">
        <v>81214.55567629781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10.4962</v>
      </c>
      <c r="E92" t="n">
        <v>9.529999999999999</v>
      </c>
      <c r="F92" t="n">
        <v>6.75</v>
      </c>
      <c r="G92" t="n">
        <v>101.18</v>
      </c>
      <c r="H92" t="n">
        <v>1.66</v>
      </c>
      <c r="I92" t="n">
        <v>4</v>
      </c>
      <c r="J92" t="n">
        <v>251.82</v>
      </c>
      <c r="K92" t="n">
        <v>56.13</v>
      </c>
      <c r="L92" t="n">
        <v>23.5</v>
      </c>
      <c r="M92" t="n">
        <v>2</v>
      </c>
      <c r="N92" t="n">
        <v>62.19</v>
      </c>
      <c r="O92" t="n">
        <v>31292.13</v>
      </c>
      <c r="P92" t="n">
        <v>89.56</v>
      </c>
      <c r="Q92" t="n">
        <v>204.14</v>
      </c>
      <c r="R92" t="n">
        <v>23.54</v>
      </c>
      <c r="S92" t="n">
        <v>17.37</v>
      </c>
      <c r="T92" t="n">
        <v>993.02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65.6302985283244</v>
      </c>
      <c r="AB92" t="n">
        <v>89.79826985084331</v>
      </c>
      <c r="AC92" t="n">
        <v>81.22804900896384</v>
      </c>
      <c r="AD92" t="n">
        <v>65630.29852832441</v>
      </c>
      <c r="AE92" t="n">
        <v>89798.26985084331</v>
      </c>
      <c r="AF92" t="n">
        <v>2.413339019778568e-06</v>
      </c>
      <c r="AG92" t="n">
        <v>0.09927083333333332</v>
      </c>
      <c r="AH92" t="n">
        <v>81228.04900896383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10.4871</v>
      </c>
      <c r="E93" t="n">
        <v>9.539999999999999</v>
      </c>
      <c r="F93" t="n">
        <v>6.75</v>
      </c>
      <c r="G93" t="n">
        <v>101.31</v>
      </c>
      <c r="H93" t="n">
        <v>1.67</v>
      </c>
      <c r="I93" t="n">
        <v>4</v>
      </c>
      <c r="J93" t="n">
        <v>252.27</v>
      </c>
      <c r="K93" t="n">
        <v>56.13</v>
      </c>
      <c r="L93" t="n">
        <v>23.75</v>
      </c>
      <c r="M93" t="n">
        <v>2</v>
      </c>
      <c r="N93" t="n">
        <v>62.4</v>
      </c>
      <c r="O93" t="n">
        <v>31347.83</v>
      </c>
      <c r="P93" t="n">
        <v>89.63</v>
      </c>
      <c r="Q93" t="n">
        <v>204.14</v>
      </c>
      <c r="R93" t="n">
        <v>23.74</v>
      </c>
      <c r="S93" t="n">
        <v>17.37</v>
      </c>
      <c r="T93" t="n">
        <v>1091.91</v>
      </c>
      <c r="U93" t="n">
        <v>0.73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65.72221028647972</v>
      </c>
      <c r="AB93" t="n">
        <v>89.92402757321193</v>
      </c>
      <c r="AC93" t="n">
        <v>81.34180459081171</v>
      </c>
      <c r="AD93" t="n">
        <v>65722.21028647972</v>
      </c>
      <c r="AE93" t="n">
        <v>89924.02757321193</v>
      </c>
      <c r="AF93" t="n">
        <v>2.41124670207502e-06</v>
      </c>
      <c r="AG93" t="n">
        <v>0.09937499999999999</v>
      </c>
      <c r="AH93" t="n">
        <v>81341.80459081171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10.4913</v>
      </c>
      <c r="E94" t="n">
        <v>9.529999999999999</v>
      </c>
      <c r="F94" t="n">
        <v>6.75</v>
      </c>
      <c r="G94" t="n">
        <v>101.25</v>
      </c>
      <c r="H94" t="n">
        <v>1.69</v>
      </c>
      <c r="I94" t="n">
        <v>4</v>
      </c>
      <c r="J94" t="n">
        <v>252.73</v>
      </c>
      <c r="K94" t="n">
        <v>56.13</v>
      </c>
      <c r="L94" t="n">
        <v>24</v>
      </c>
      <c r="M94" t="n">
        <v>2</v>
      </c>
      <c r="N94" t="n">
        <v>62.6</v>
      </c>
      <c r="O94" t="n">
        <v>31403.6</v>
      </c>
      <c r="P94" t="n">
        <v>89.48</v>
      </c>
      <c r="Q94" t="n">
        <v>204.14</v>
      </c>
      <c r="R94" t="n">
        <v>23.73</v>
      </c>
      <c r="S94" t="n">
        <v>17.37</v>
      </c>
      <c r="T94" t="n">
        <v>1086.23</v>
      </c>
      <c r="U94" t="n">
        <v>0.73</v>
      </c>
      <c r="V94" t="n">
        <v>0.76</v>
      </c>
      <c r="W94" t="n">
        <v>1.14</v>
      </c>
      <c r="X94" t="n">
        <v>0.06</v>
      </c>
      <c r="Y94" t="n">
        <v>1</v>
      </c>
      <c r="Z94" t="n">
        <v>10</v>
      </c>
      <c r="AA94" t="n">
        <v>65.61855119056638</v>
      </c>
      <c r="AB94" t="n">
        <v>89.78219662506683</v>
      </c>
      <c r="AC94" t="n">
        <v>81.21350978929652</v>
      </c>
      <c r="AD94" t="n">
        <v>65618.55119056637</v>
      </c>
      <c r="AE94" t="n">
        <v>89782.19662506683</v>
      </c>
      <c r="AF94" t="n">
        <v>2.412212387168965e-06</v>
      </c>
      <c r="AG94" t="n">
        <v>0.09927083333333332</v>
      </c>
      <c r="AH94" t="n">
        <v>81213.50978929653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10.4932</v>
      </c>
      <c r="E95" t="n">
        <v>9.529999999999999</v>
      </c>
      <c r="F95" t="n">
        <v>6.75</v>
      </c>
      <c r="G95" t="n">
        <v>101.22</v>
      </c>
      <c r="H95" t="n">
        <v>1.7</v>
      </c>
      <c r="I95" t="n">
        <v>4</v>
      </c>
      <c r="J95" t="n">
        <v>253.18</v>
      </c>
      <c r="K95" t="n">
        <v>56.13</v>
      </c>
      <c r="L95" t="n">
        <v>24.25</v>
      </c>
      <c r="M95" t="n">
        <v>2</v>
      </c>
      <c r="N95" t="n">
        <v>62.8</v>
      </c>
      <c r="O95" t="n">
        <v>31459.45</v>
      </c>
      <c r="P95" t="n">
        <v>89.40000000000001</v>
      </c>
      <c r="Q95" t="n">
        <v>204.14</v>
      </c>
      <c r="R95" t="n">
        <v>23.68</v>
      </c>
      <c r="S95" t="n">
        <v>17.37</v>
      </c>
      <c r="T95" t="n">
        <v>1059.98</v>
      </c>
      <c r="U95" t="n">
        <v>0.73</v>
      </c>
      <c r="V95" t="n">
        <v>0.76</v>
      </c>
      <c r="W95" t="n">
        <v>1.14</v>
      </c>
      <c r="X95" t="n">
        <v>0.06</v>
      </c>
      <c r="Y95" t="n">
        <v>1</v>
      </c>
      <c r="Z95" t="n">
        <v>10</v>
      </c>
      <c r="AA95" t="n">
        <v>65.56553044150338</v>
      </c>
      <c r="AB95" t="n">
        <v>89.70965129708853</v>
      </c>
      <c r="AC95" t="n">
        <v>81.14788808560245</v>
      </c>
      <c r="AD95" t="n">
        <v>65565.53044150339</v>
      </c>
      <c r="AE95" t="n">
        <v>89709.65129708852</v>
      </c>
      <c r="AF95" t="n">
        <v>2.412649244711464e-06</v>
      </c>
      <c r="AG95" t="n">
        <v>0.09927083333333332</v>
      </c>
      <c r="AH95" t="n">
        <v>81147.88808560245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10.4938</v>
      </c>
      <c r="E96" t="n">
        <v>9.529999999999999</v>
      </c>
      <c r="F96" t="n">
        <v>6.75</v>
      </c>
      <c r="G96" t="n">
        <v>101.22</v>
      </c>
      <c r="H96" t="n">
        <v>1.72</v>
      </c>
      <c r="I96" t="n">
        <v>4</v>
      </c>
      <c r="J96" t="n">
        <v>253.63</v>
      </c>
      <c r="K96" t="n">
        <v>56.13</v>
      </c>
      <c r="L96" t="n">
        <v>24.5</v>
      </c>
      <c r="M96" t="n">
        <v>2</v>
      </c>
      <c r="N96" t="n">
        <v>63</v>
      </c>
      <c r="O96" t="n">
        <v>31515.37</v>
      </c>
      <c r="P96" t="n">
        <v>89.20999999999999</v>
      </c>
      <c r="Q96" t="n">
        <v>204.14</v>
      </c>
      <c r="R96" t="n">
        <v>23.56</v>
      </c>
      <c r="S96" t="n">
        <v>17.37</v>
      </c>
      <c r="T96" t="n">
        <v>1001.39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65.46336048940913</v>
      </c>
      <c r="AB96" t="n">
        <v>89.56985786121305</v>
      </c>
      <c r="AC96" t="n">
        <v>81.02143633904555</v>
      </c>
      <c r="AD96" t="n">
        <v>65463.36048940913</v>
      </c>
      <c r="AE96" t="n">
        <v>89569.85786121305</v>
      </c>
      <c r="AF96" t="n">
        <v>2.412787199724885e-06</v>
      </c>
      <c r="AG96" t="n">
        <v>0.09927083333333332</v>
      </c>
      <c r="AH96" t="n">
        <v>81021.43633904555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10.4929</v>
      </c>
      <c r="E97" t="n">
        <v>9.529999999999999</v>
      </c>
      <c r="F97" t="n">
        <v>6.75</v>
      </c>
      <c r="G97" t="n">
        <v>101.23</v>
      </c>
      <c r="H97" t="n">
        <v>1.73</v>
      </c>
      <c r="I97" t="n">
        <v>4</v>
      </c>
      <c r="J97" t="n">
        <v>254.09</v>
      </c>
      <c r="K97" t="n">
        <v>56.13</v>
      </c>
      <c r="L97" t="n">
        <v>24.75</v>
      </c>
      <c r="M97" t="n">
        <v>2</v>
      </c>
      <c r="N97" t="n">
        <v>63.21</v>
      </c>
      <c r="O97" t="n">
        <v>31571.37</v>
      </c>
      <c r="P97" t="n">
        <v>89.2</v>
      </c>
      <c r="Q97" t="n">
        <v>204.14</v>
      </c>
      <c r="R97" t="n">
        <v>23.62</v>
      </c>
      <c r="S97" t="n">
        <v>17.37</v>
      </c>
      <c r="T97" t="n">
        <v>1030.14</v>
      </c>
      <c r="U97" t="n">
        <v>0.74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65.46362322275458</v>
      </c>
      <c r="AB97" t="n">
        <v>89.57021734456727</v>
      </c>
      <c r="AC97" t="n">
        <v>81.02176151381299</v>
      </c>
      <c r="AD97" t="n">
        <v>65463.62322275458</v>
      </c>
      <c r="AE97" t="n">
        <v>89570.21734456727</v>
      </c>
      <c r="AF97" t="n">
        <v>2.412580267204754e-06</v>
      </c>
      <c r="AG97" t="n">
        <v>0.09927083333333332</v>
      </c>
      <c r="AH97" t="n">
        <v>81021.76151381299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10.4981</v>
      </c>
      <c r="E98" t="n">
        <v>9.529999999999999</v>
      </c>
      <c r="F98" t="n">
        <v>6.74</v>
      </c>
      <c r="G98" t="n">
        <v>101.16</v>
      </c>
      <c r="H98" t="n">
        <v>1.75</v>
      </c>
      <c r="I98" t="n">
        <v>4</v>
      </c>
      <c r="J98" t="n">
        <v>254.54</v>
      </c>
      <c r="K98" t="n">
        <v>56.13</v>
      </c>
      <c r="L98" t="n">
        <v>25</v>
      </c>
      <c r="M98" t="n">
        <v>2</v>
      </c>
      <c r="N98" t="n">
        <v>63.41</v>
      </c>
      <c r="O98" t="n">
        <v>31627.44</v>
      </c>
      <c r="P98" t="n">
        <v>89</v>
      </c>
      <c r="Q98" t="n">
        <v>204.14</v>
      </c>
      <c r="R98" t="n">
        <v>23.43</v>
      </c>
      <c r="S98" t="n">
        <v>17.37</v>
      </c>
      <c r="T98" t="n">
        <v>939.21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65.30291116440037</v>
      </c>
      <c r="AB98" t="n">
        <v>89.35032401621153</v>
      </c>
      <c r="AC98" t="n">
        <v>80.82285449609321</v>
      </c>
      <c r="AD98" t="n">
        <v>65302.91116440037</v>
      </c>
      <c r="AE98" t="n">
        <v>89350.32401621153</v>
      </c>
      <c r="AF98" t="n">
        <v>2.413775877321067e-06</v>
      </c>
      <c r="AG98" t="n">
        <v>0.09927083333333332</v>
      </c>
      <c r="AH98" t="n">
        <v>80822.85449609322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10.5002</v>
      </c>
      <c r="E99" t="n">
        <v>9.52</v>
      </c>
      <c r="F99" t="n">
        <v>6.74</v>
      </c>
      <c r="G99" t="n">
        <v>101.13</v>
      </c>
      <c r="H99" t="n">
        <v>1.76</v>
      </c>
      <c r="I99" t="n">
        <v>4</v>
      </c>
      <c r="J99" t="n">
        <v>255</v>
      </c>
      <c r="K99" t="n">
        <v>56.13</v>
      </c>
      <c r="L99" t="n">
        <v>25.25</v>
      </c>
      <c r="M99" t="n">
        <v>2</v>
      </c>
      <c r="N99" t="n">
        <v>63.62</v>
      </c>
      <c r="O99" t="n">
        <v>31683.59</v>
      </c>
      <c r="P99" t="n">
        <v>88.73999999999999</v>
      </c>
      <c r="Q99" t="n">
        <v>204.14</v>
      </c>
      <c r="R99" t="n">
        <v>23.45</v>
      </c>
      <c r="S99" t="n">
        <v>17.37</v>
      </c>
      <c r="T99" t="n">
        <v>945.64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65.15517088371624</v>
      </c>
      <c r="AB99" t="n">
        <v>89.14817924633843</v>
      </c>
      <c r="AC99" t="n">
        <v>80.6400021393448</v>
      </c>
      <c r="AD99" t="n">
        <v>65155.17088371624</v>
      </c>
      <c r="AE99" t="n">
        <v>89148.17924633843</v>
      </c>
      <c r="AF99" t="n">
        <v>2.41425871986804e-06</v>
      </c>
      <c r="AG99" t="n">
        <v>0.09916666666666667</v>
      </c>
      <c r="AH99" t="n">
        <v>80640.0021393448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10.4999</v>
      </c>
      <c r="E100" t="n">
        <v>9.52</v>
      </c>
      <c r="F100" t="n">
        <v>6.74</v>
      </c>
      <c r="G100" t="n">
        <v>101.13</v>
      </c>
      <c r="H100" t="n">
        <v>1.78</v>
      </c>
      <c r="I100" t="n">
        <v>4</v>
      </c>
      <c r="J100" t="n">
        <v>255.45</v>
      </c>
      <c r="K100" t="n">
        <v>56.13</v>
      </c>
      <c r="L100" t="n">
        <v>25.5</v>
      </c>
      <c r="M100" t="n">
        <v>2</v>
      </c>
      <c r="N100" t="n">
        <v>63.82</v>
      </c>
      <c r="O100" t="n">
        <v>31739.82</v>
      </c>
      <c r="P100" t="n">
        <v>88.51000000000001</v>
      </c>
      <c r="Q100" t="n">
        <v>204.14</v>
      </c>
      <c r="R100" t="n">
        <v>23.47</v>
      </c>
      <c r="S100" t="n">
        <v>17.37</v>
      </c>
      <c r="T100" t="n">
        <v>956.39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65.0377712869895</v>
      </c>
      <c r="AB100" t="n">
        <v>88.98754793879232</v>
      </c>
      <c r="AC100" t="n">
        <v>80.49470125834337</v>
      </c>
      <c r="AD100" t="n">
        <v>65037.7712869895</v>
      </c>
      <c r="AE100" t="n">
        <v>88987.54793879231</v>
      </c>
      <c r="AF100" t="n">
        <v>2.41418974236133e-06</v>
      </c>
      <c r="AG100" t="n">
        <v>0.09916666666666667</v>
      </c>
      <c r="AH100" t="n">
        <v>80494.70125834337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10.4981</v>
      </c>
      <c r="E101" t="n">
        <v>9.529999999999999</v>
      </c>
      <c r="F101" t="n">
        <v>6.74</v>
      </c>
      <c r="G101" t="n">
        <v>101.16</v>
      </c>
      <c r="H101" t="n">
        <v>1.79</v>
      </c>
      <c r="I101" t="n">
        <v>4</v>
      </c>
      <c r="J101" t="n">
        <v>255.91</v>
      </c>
      <c r="K101" t="n">
        <v>56.13</v>
      </c>
      <c r="L101" t="n">
        <v>25.75</v>
      </c>
      <c r="M101" t="n">
        <v>2</v>
      </c>
      <c r="N101" t="n">
        <v>64.03</v>
      </c>
      <c r="O101" t="n">
        <v>31796.12</v>
      </c>
      <c r="P101" t="n">
        <v>88.37</v>
      </c>
      <c r="Q101" t="n">
        <v>204.14</v>
      </c>
      <c r="R101" t="n">
        <v>23.39</v>
      </c>
      <c r="S101" t="n">
        <v>17.37</v>
      </c>
      <c r="T101" t="n">
        <v>917.87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64.97633455556792</v>
      </c>
      <c r="AB101" t="n">
        <v>88.90348749246404</v>
      </c>
      <c r="AC101" t="n">
        <v>80.41866342303307</v>
      </c>
      <c r="AD101" t="n">
        <v>64976.33455556792</v>
      </c>
      <c r="AE101" t="n">
        <v>88903.48749246403</v>
      </c>
      <c r="AF101" t="n">
        <v>2.413775877321067e-06</v>
      </c>
      <c r="AG101" t="n">
        <v>0.09927083333333332</v>
      </c>
      <c r="AH101" t="n">
        <v>80418.66342303307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10.5027</v>
      </c>
      <c r="E102" t="n">
        <v>9.52</v>
      </c>
      <c r="F102" t="n">
        <v>6.74</v>
      </c>
      <c r="G102" t="n">
        <v>101.1</v>
      </c>
      <c r="H102" t="n">
        <v>1.8</v>
      </c>
      <c r="I102" t="n">
        <v>4</v>
      </c>
      <c r="J102" t="n">
        <v>256.36</v>
      </c>
      <c r="K102" t="n">
        <v>56.13</v>
      </c>
      <c r="L102" t="n">
        <v>26</v>
      </c>
      <c r="M102" t="n">
        <v>2</v>
      </c>
      <c r="N102" t="n">
        <v>64.23999999999999</v>
      </c>
      <c r="O102" t="n">
        <v>31852.5</v>
      </c>
      <c r="P102" t="n">
        <v>87.97</v>
      </c>
      <c r="Q102" t="n">
        <v>204.14</v>
      </c>
      <c r="R102" t="n">
        <v>23.33</v>
      </c>
      <c r="S102" t="n">
        <v>17.37</v>
      </c>
      <c r="T102" t="n">
        <v>888.53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64.74114765134409</v>
      </c>
      <c r="AB102" t="n">
        <v>88.58169439439125</v>
      </c>
      <c r="AC102" t="n">
        <v>80.12758180660079</v>
      </c>
      <c r="AD102" t="n">
        <v>64741.14765134409</v>
      </c>
      <c r="AE102" t="n">
        <v>88581.69439439125</v>
      </c>
      <c r="AF102" t="n">
        <v>2.41483353242396e-06</v>
      </c>
      <c r="AG102" t="n">
        <v>0.09916666666666667</v>
      </c>
      <c r="AH102" t="n">
        <v>80127.58180660079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10.499</v>
      </c>
      <c r="E103" t="n">
        <v>9.52</v>
      </c>
      <c r="F103" t="n">
        <v>6.74</v>
      </c>
      <c r="G103" t="n">
        <v>101.15</v>
      </c>
      <c r="H103" t="n">
        <v>1.82</v>
      </c>
      <c r="I103" t="n">
        <v>4</v>
      </c>
      <c r="J103" t="n">
        <v>256.82</v>
      </c>
      <c r="K103" t="n">
        <v>56.13</v>
      </c>
      <c r="L103" t="n">
        <v>26.25</v>
      </c>
      <c r="M103" t="n">
        <v>2</v>
      </c>
      <c r="N103" t="n">
        <v>64.45</v>
      </c>
      <c r="O103" t="n">
        <v>31909.08</v>
      </c>
      <c r="P103" t="n">
        <v>87.73999999999999</v>
      </c>
      <c r="Q103" t="n">
        <v>204.14</v>
      </c>
      <c r="R103" t="n">
        <v>23.41</v>
      </c>
      <c r="S103" t="n">
        <v>17.37</v>
      </c>
      <c r="T103" t="n">
        <v>925.37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64.64406575103298</v>
      </c>
      <c r="AB103" t="n">
        <v>88.44886265543448</v>
      </c>
      <c r="AC103" t="n">
        <v>80.00742734237949</v>
      </c>
      <c r="AD103" t="n">
        <v>64644.06575103298</v>
      </c>
      <c r="AE103" t="n">
        <v>88448.86265543448</v>
      </c>
      <c r="AF103" t="n">
        <v>2.413982809841199e-06</v>
      </c>
      <c r="AG103" t="n">
        <v>0.09916666666666667</v>
      </c>
      <c r="AH103" t="n">
        <v>80007.42734237948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10.5073</v>
      </c>
      <c r="E104" t="n">
        <v>9.52</v>
      </c>
      <c r="F104" t="n">
        <v>6.74</v>
      </c>
      <c r="G104" t="n">
        <v>101.03</v>
      </c>
      <c r="H104" t="n">
        <v>1.83</v>
      </c>
      <c r="I104" t="n">
        <v>4</v>
      </c>
      <c r="J104" t="n">
        <v>257.28</v>
      </c>
      <c r="K104" t="n">
        <v>56.13</v>
      </c>
      <c r="L104" t="n">
        <v>26.5</v>
      </c>
      <c r="M104" t="n">
        <v>2</v>
      </c>
      <c r="N104" t="n">
        <v>64.66</v>
      </c>
      <c r="O104" t="n">
        <v>31965.61</v>
      </c>
      <c r="P104" t="n">
        <v>87.39</v>
      </c>
      <c r="Q104" t="n">
        <v>204.14</v>
      </c>
      <c r="R104" t="n">
        <v>23.17</v>
      </c>
      <c r="S104" t="n">
        <v>17.37</v>
      </c>
      <c r="T104" t="n">
        <v>809.3</v>
      </c>
      <c r="U104" t="n">
        <v>0.75</v>
      </c>
      <c r="V104" t="n">
        <v>0.76</v>
      </c>
      <c r="W104" t="n">
        <v>1.14</v>
      </c>
      <c r="X104" t="n">
        <v>0.04</v>
      </c>
      <c r="Y104" t="n">
        <v>1</v>
      </c>
      <c r="Z104" t="n">
        <v>10</v>
      </c>
      <c r="AA104" t="n">
        <v>64.41325653934116</v>
      </c>
      <c r="AB104" t="n">
        <v>88.13305930941414</v>
      </c>
      <c r="AC104" t="n">
        <v>79.72176382447043</v>
      </c>
      <c r="AD104" t="n">
        <v>64413.25653934116</v>
      </c>
      <c r="AE104" t="n">
        <v>88133.05930941414</v>
      </c>
      <c r="AF104" t="n">
        <v>2.415891187526853e-06</v>
      </c>
      <c r="AG104" t="n">
        <v>0.09916666666666667</v>
      </c>
      <c r="AH104" t="n">
        <v>79721.76382447043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10.5109</v>
      </c>
      <c r="E105" t="n">
        <v>9.51</v>
      </c>
      <c r="F105" t="n">
        <v>6.73</v>
      </c>
      <c r="G105" t="n">
        <v>100.98</v>
      </c>
      <c r="H105" t="n">
        <v>1.85</v>
      </c>
      <c r="I105" t="n">
        <v>4</v>
      </c>
      <c r="J105" t="n">
        <v>257.74</v>
      </c>
      <c r="K105" t="n">
        <v>56.13</v>
      </c>
      <c r="L105" t="n">
        <v>26.75</v>
      </c>
      <c r="M105" t="n">
        <v>2</v>
      </c>
      <c r="N105" t="n">
        <v>64.86</v>
      </c>
      <c r="O105" t="n">
        <v>32022.22</v>
      </c>
      <c r="P105" t="n">
        <v>87.14</v>
      </c>
      <c r="Q105" t="n">
        <v>204.14</v>
      </c>
      <c r="R105" t="n">
        <v>23.05</v>
      </c>
      <c r="S105" t="n">
        <v>17.37</v>
      </c>
      <c r="T105" t="n">
        <v>749.14</v>
      </c>
      <c r="U105" t="n">
        <v>0.75</v>
      </c>
      <c r="V105" t="n">
        <v>0.76</v>
      </c>
      <c r="W105" t="n">
        <v>1.14</v>
      </c>
      <c r="X105" t="n">
        <v>0.04</v>
      </c>
      <c r="Y105" t="n">
        <v>1</v>
      </c>
      <c r="Z105" t="n">
        <v>10</v>
      </c>
      <c r="AA105" t="n">
        <v>64.23656723952303</v>
      </c>
      <c r="AB105" t="n">
        <v>87.89130521442129</v>
      </c>
      <c r="AC105" t="n">
        <v>79.50308240099963</v>
      </c>
      <c r="AD105" t="n">
        <v>64236.56723952303</v>
      </c>
      <c r="AE105" t="n">
        <v>87891.3052144213</v>
      </c>
      <c r="AF105" t="n">
        <v>2.416718917607377e-06</v>
      </c>
      <c r="AG105" t="n">
        <v>0.0990625</v>
      </c>
      <c r="AH105" t="n">
        <v>79503.08240099963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10.5079</v>
      </c>
      <c r="E106" t="n">
        <v>9.52</v>
      </c>
      <c r="F106" t="n">
        <v>6.74</v>
      </c>
      <c r="G106" t="n">
        <v>101.03</v>
      </c>
      <c r="H106" t="n">
        <v>1.86</v>
      </c>
      <c r="I106" t="n">
        <v>4</v>
      </c>
      <c r="J106" t="n">
        <v>258.2</v>
      </c>
      <c r="K106" t="n">
        <v>56.13</v>
      </c>
      <c r="L106" t="n">
        <v>27</v>
      </c>
      <c r="M106" t="n">
        <v>2</v>
      </c>
      <c r="N106" t="n">
        <v>65.06999999999999</v>
      </c>
      <c r="O106" t="n">
        <v>32078.91</v>
      </c>
      <c r="P106" t="n">
        <v>86.88</v>
      </c>
      <c r="Q106" t="n">
        <v>204.14</v>
      </c>
      <c r="R106" t="n">
        <v>23.16</v>
      </c>
      <c r="S106" t="n">
        <v>17.37</v>
      </c>
      <c r="T106" t="n">
        <v>802.49</v>
      </c>
      <c r="U106" t="n">
        <v>0.75</v>
      </c>
      <c r="V106" t="n">
        <v>0.76</v>
      </c>
      <c r="W106" t="n">
        <v>1.14</v>
      </c>
      <c r="X106" t="n">
        <v>0.04</v>
      </c>
      <c r="Y106" t="n">
        <v>1</v>
      </c>
      <c r="Z106" t="n">
        <v>10</v>
      </c>
      <c r="AA106" t="n">
        <v>64.14556398326424</v>
      </c>
      <c r="AB106" t="n">
        <v>87.76679054442774</v>
      </c>
      <c r="AC106" t="n">
        <v>79.39045123635282</v>
      </c>
      <c r="AD106" t="n">
        <v>64145.56398326423</v>
      </c>
      <c r="AE106" t="n">
        <v>87766.79054442774</v>
      </c>
      <c r="AF106" t="n">
        <v>2.416029142540273e-06</v>
      </c>
      <c r="AG106" t="n">
        <v>0.09916666666666667</v>
      </c>
      <c r="AH106" t="n">
        <v>79390.45123635282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10.5051</v>
      </c>
      <c r="E107" t="n">
        <v>9.52</v>
      </c>
      <c r="F107" t="n">
        <v>6.74</v>
      </c>
      <c r="G107" t="n">
        <v>101.06</v>
      </c>
      <c r="H107" t="n">
        <v>1.87</v>
      </c>
      <c r="I107" t="n">
        <v>4</v>
      </c>
      <c r="J107" t="n">
        <v>258.66</v>
      </c>
      <c r="K107" t="n">
        <v>56.13</v>
      </c>
      <c r="L107" t="n">
        <v>27.25</v>
      </c>
      <c r="M107" t="n">
        <v>2</v>
      </c>
      <c r="N107" t="n">
        <v>65.28</v>
      </c>
      <c r="O107" t="n">
        <v>32135.68</v>
      </c>
      <c r="P107" t="n">
        <v>86.69</v>
      </c>
      <c r="Q107" t="n">
        <v>204.14</v>
      </c>
      <c r="R107" t="n">
        <v>23.24</v>
      </c>
      <c r="S107" t="n">
        <v>17.37</v>
      </c>
      <c r="T107" t="n">
        <v>844.14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64.06372003354103</v>
      </c>
      <c r="AB107" t="n">
        <v>87.65480804171629</v>
      </c>
      <c r="AC107" t="n">
        <v>79.28915618653168</v>
      </c>
      <c r="AD107" t="n">
        <v>64063.72003354103</v>
      </c>
      <c r="AE107" t="n">
        <v>87654.8080417163</v>
      </c>
      <c r="AF107" t="n">
        <v>2.415385352477643e-06</v>
      </c>
      <c r="AG107" t="n">
        <v>0.09916666666666667</v>
      </c>
      <c r="AH107" t="n">
        <v>79289.15618653169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10.5027</v>
      </c>
      <c r="E108" t="n">
        <v>9.52</v>
      </c>
      <c r="F108" t="n">
        <v>6.74</v>
      </c>
      <c r="G108" t="n">
        <v>101.1</v>
      </c>
      <c r="H108" t="n">
        <v>1.89</v>
      </c>
      <c r="I108" t="n">
        <v>4</v>
      </c>
      <c r="J108" t="n">
        <v>259.12</v>
      </c>
      <c r="K108" t="n">
        <v>56.13</v>
      </c>
      <c r="L108" t="n">
        <v>27.5</v>
      </c>
      <c r="M108" t="n">
        <v>2</v>
      </c>
      <c r="N108" t="n">
        <v>65.48999999999999</v>
      </c>
      <c r="O108" t="n">
        <v>32192.53</v>
      </c>
      <c r="P108" t="n">
        <v>86.48</v>
      </c>
      <c r="Q108" t="n">
        <v>204.14</v>
      </c>
      <c r="R108" t="n">
        <v>23.27</v>
      </c>
      <c r="S108" t="n">
        <v>17.37</v>
      </c>
      <c r="T108" t="n">
        <v>856.77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63.96910634151252</v>
      </c>
      <c r="AB108" t="n">
        <v>87.52535341422146</v>
      </c>
      <c r="AC108" t="n">
        <v>79.1720565269942</v>
      </c>
      <c r="AD108" t="n">
        <v>63969.10634151252</v>
      </c>
      <c r="AE108" t="n">
        <v>87525.35341422146</v>
      </c>
      <c r="AF108" t="n">
        <v>2.41483353242396e-06</v>
      </c>
      <c r="AG108" t="n">
        <v>0.09916666666666667</v>
      </c>
      <c r="AH108" t="n">
        <v>79172.0565269942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10.4993</v>
      </c>
      <c r="E109" t="n">
        <v>9.52</v>
      </c>
      <c r="F109" t="n">
        <v>6.74</v>
      </c>
      <c r="G109" t="n">
        <v>101.14</v>
      </c>
      <c r="H109" t="n">
        <v>1.9</v>
      </c>
      <c r="I109" t="n">
        <v>4</v>
      </c>
      <c r="J109" t="n">
        <v>259.58</v>
      </c>
      <c r="K109" t="n">
        <v>56.13</v>
      </c>
      <c r="L109" t="n">
        <v>27.75</v>
      </c>
      <c r="M109" t="n">
        <v>2</v>
      </c>
      <c r="N109" t="n">
        <v>65.70999999999999</v>
      </c>
      <c r="O109" t="n">
        <v>32249.46</v>
      </c>
      <c r="P109" t="n">
        <v>86.16</v>
      </c>
      <c r="Q109" t="n">
        <v>204.14</v>
      </c>
      <c r="R109" t="n">
        <v>23.44</v>
      </c>
      <c r="S109" t="n">
        <v>17.37</v>
      </c>
      <c r="T109" t="n">
        <v>941.16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63.82333411663985</v>
      </c>
      <c r="AB109" t="n">
        <v>87.32590142513408</v>
      </c>
      <c r="AC109" t="n">
        <v>78.99163995581262</v>
      </c>
      <c r="AD109" t="n">
        <v>63823.33411663985</v>
      </c>
      <c r="AE109" t="n">
        <v>87325.90142513407</v>
      </c>
      <c r="AF109" t="n">
        <v>2.414051787347909e-06</v>
      </c>
      <c r="AG109" t="n">
        <v>0.09916666666666667</v>
      </c>
      <c r="AH109" t="n">
        <v>78991.63995581261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10.5024</v>
      </c>
      <c r="E110" t="n">
        <v>9.52</v>
      </c>
      <c r="F110" t="n">
        <v>6.74</v>
      </c>
      <c r="G110" t="n">
        <v>101.1</v>
      </c>
      <c r="H110" t="n">
        <v>1.92</v>
      </c>
      <c r="I110" t="n">
        <v>4</v>
      </c>
      <c r="J110" t="n">
        <v>260.05</v>
      </c>
      <c r="K110" t="n">
        <v>56.13</v>
      </c>
      <c r="L110" t="n">
        <v>28</v>
      </c>
      <c r="M110" t="n">
        <v>2</v>
      </c>
      <c r="N110" t="n">
        <v>65.92</v>
      </c>
      <c r="O110" t="n">
        <v>32306.46</v>
      </c>
      <c r="P110" t="n">
        <v>85.73999999999999</v>
      </c>
      <c r="Q110" t="n">
        <v>204.14</v>
      </c>
      <c r="R110" t="n">
        <v>23.38</v>
      </c>
      <c r="S110" t="n">
        <v>17.37</v>
      </c>
      <c r="T110" t="n">
        <v>914.6900000000001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63.58743751208469</v>
      </c>
      <c r="AB110" t="n">
        <v>87.00313728375819</v>
      </c>
      <c r="AC110" t="n">
        <v>78.69967997108722</v>
      </c>
      <c r="AD110" t="n">
        <v>63587.43751208469</v>
      </c>
      <c r="AE110" t="n">
        <v>87003.13728375819</v>
      </c>
      <c r="AF110" t="n">
        <v>2.41476455491725e-06</v>
      </c>
      <c r="AG110" t="n">
        <v>0.09916666666666667</v>
      </c>
      <c r="AH110" t="n">
        <v>78699.67997108721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10.5067</v>
      </c>
      <c r="E111" t="n">
        <v>9.52</v>
      </c>
      <c r="F111" t="n">
        <v>6.74</v>
      </c>
      <c r="G111" t="n">
        <v>101.04</v>
      </c>
      <c r="H111" t="n">
        <v>1.93</v>
      </c>
      <c r="I111" t="n">
        <v>4</v>
      </c>
      <c r="J111" t="n">
        <v>260.51</v>
      </c>
      <c r="K111" t="n">
        <v>56.13</v>
      </c>
      <c r="L111" t="n">
        <v>28.25</v>
      </c>
      <c r="M111" t="n">
        <v>2</v>
      </c>
      <c r="N111" t="n">
        <v>66.13</v>
      </c>
      <c r="O111" t="n">
        <v>32363.54</v>
      </c>
      <c r="P111" t="n">
        <v>85.44</v>
      </c>
      <c r="Q111" t="n">
        <v>204.14</v>
      </c>
      <c r="R111" t="n">
        <v>23.24</v>
      </c>
      <c r="S111" t="n">
        <v>17.37</v>
      </c>
      <c r="T111" t="n">
        <v>843.05</v>
      </c>
      <c r="U111" t="n">
        <v>0.75</v>
      </c>
      <c r="V111" t="n">
        <v>0.76</v>
      </c>
      <c r="W111" t="n">
        <v>1.14</v>
      </c>
      <c r="X111" t="n">
        <v>0.04</v>
      </c>
      <c r="Y111" t="n">
        <v>1</v>
      </c>
      <c r="Z111" t="n">
        <v>10</v>
      </c>
      <c r="AA111" t="n">
        <v>63.40681955487248</v>
      </c>
      <c r="AB111" t="n">
        <v>86.75600782639863</v>
      </c>
      <c r="AC111" t="n">
        <v>78.47613620228962</v>
      </c>
      <c r="AD111" t="n">
        <v>63406.81955487248</v>
      </c>
      <c r="AE111" t="n">
        <v>86756.00782639864</v>
      </c>
      <c r="AF111" t="n">
        <v>2.415753232513432e-06</v>
      </c>
      <c r="AG111" t="n">
        <v>0.09916666666666667</v>
      </c>
      <c r="AH111" t="n">
        <v>78476.13620228962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10.5042</v>
      </c>
      <c r="E112" t="n">
        <v>9.52</v>
      </c>
      <c r="F112" t="n">
        <v>6.74</v>
      </c>
      <c r="G112" t="n">
        <v>101.08</v>
      </c>
      <c r="H112" t="n">
        <v>1.94</v>
      </c>
      <c r="I112" t="n">
        <v>4</v>
      </c>
      <c r="J112" t="n">
        <v>260.97</v>
      </c>
      <c r="K112" t="n">
        <v>56.13</v>
      </c>
      <c r="L112" t="n">
        <v>28.5</v>
      </c>
      <c r="M112" t="n">
        <v>2</v>
      </c>
      <c r="N112" t="n">
        <v>66.34999999999999</v>
      </c>
      <c r="O112" t="n">
        <v>32420.71</v>
      </c>
      <c r="P112" t="n">
        <v>85.25</v>
      </c>
      <c r="Q112" t="n">
        <v>204.14</v>
      </c>
      <c r="R112" t="n">
        <v>23.29</v>
      </c>
      <c r="S112" t="n">
        <v>17.37</v>
      </c>
      <c r="T112" t="n">
        <v>868.78</v>
      </c>
      <c r="U112" t="n">
        <v>0.75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63.32301600010701</v>
      </c>
      <c r="AB112" t="n">
        <v>86.64134410561668</v>
      </c>
      <c r="AC112" t="n">
        <v>78.37241582608752</v>
      </c>
      <c r="AD112" t="n">
        <v>63323.01600010701</v>
      </c>
      <c r="AE112" t="n">
        <v>86641.34410561668</v>
      </c>
      <c r="AF112" t="n">
        <v>2.415178419957512e-06</v>
      </c>
      <c r="AG112" t="n">
        <v>0.09916666666666667</v>
      </c>
      <c r="AH112" t="n">
        <v>78372.41582608751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10.5067</v>
      </c>
      <c r="E113" t="n">
        <v>9.52</v>
      </c>
      <c r="F113" t="n">
        <v>6.74</v>
      </c>
      <c r="G113" t="n">
        <v>101.04</v>
      </c>
      <c r="H113" t="n">
        <v>1.96</v>
      </c>
      <c r="I113" t="n">
        <v>4</v>
      </c>
      <c r="J113" t="n">
        <v>261.44</v>
      </c>
      <c r="K113" t="n">
        <v>56.13</v>
      </c>
      <c r="L113" t="n">
        <v>28.75</v>
      </c>
      <c r="M113" t="n">
        <v>2</v>
      </c>
      <c r="N113" t="n">
        <v>66.56</v>
      </c>
      <c r="O113" t="n">
        <v>32477.95</v>
      </c>
      <c r="P113" t="n">
        <v>85.03</v>
      </c>
      <c r="Q113" t="n">
        <v>204.14</v>
      </c>
      <c r="R113" t="n">
        <v>23.22</v>
      </c>
      <c r="S113" t="n">
        <v>17.37</v>
      </c>
      <c r="T113" t="n">
        <v>832.04</v>
      </c>
      <c r="U113" t="n">
        <v>0.75</v>
      </c>
      <c r="V113" t="n">
        <v>0.76</v>
      </c>
      <c r="W113" t="n">
        <v>1.14</v>
      </c>
      <c r="X113" t="n">
        <v>0.04</v>
      </c>
      <c r="Y113" t="n">
        <v>1</v>
      </c>
      <c r="Z113" t="n">
        <v>10</v>
      </c>
      <c r="AA113" t="n">
        <v>63.19445953579388</v>
      </c>
      <c r="AB113" t="n">
        <v>86.46544747963263</v>
      </c>
      <c r="AC113" t="n">
        <v>78.21330652721487</v>
      </c>
      <c r="AD113" t="n">
        <v>63194.45953579387</v>
      </c>
      <c r="AE113" t="n">
        <v>86465.44747963262</v>
      </c>
      <c r="AF113" t="n">
        <v>2.415753232513432e-06</v>
      </c>
      <c r="AG113" t="n">
        <v>0.09916666666666667</v>
      </c>
      <c r="AH113" t="n">
        <v>78213.30652721487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10.5018</v>
      </c>
      <c r="E114" t="n">
        <v>9.52</v>
      </c>
      <c r="F114" t="n">
        <v>6.74</v>
      </c>
      <c r="G114" t="n">
        <v>101.11</v>
      </c>
      <c r="H114" t="n">
        <v>1.97</v>
      </c>
      <c r="I114" t="n">
        <v>4</v>
      </c>
      <c r="J114" t="n">
        <v>261.9</v>
      </c>
      <c r="K114" t="n">
        <v>56.13</v>
      </c>
      <c r="L114" t="n">
        <v>29</v>
      </c>
      <c r="M114" t="n">
        <v>2</v>
      </c>
      <c r="N114" t="n">
        <v>66.77</v>
      </c>
      <c r="O114" t="n">
        <v>32535.28</v>
      </c>
      <c r="P114" t="n">
        <v>84.59</v>
      </c>
      <c r="Q114" t="n">
        <v>204.14</v>
      </c>
      <c r="R114" t="n">
        <v>23.37</v>
      </c>
      <c r="S114" t="n">
        <v>17.37</v>
      </c>
      <c r="T114" t="n">
        <v>908.6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62.99503810411971</v>
      </c>
      <c r="AB114" t="n">
        <v>86.19259027896354</v>
      </c>
      <c r="AC114" t="n">
        <v>77.96649043482005</v>
      </c>
      <c r="AD114" t="n">
        <v>62995.03810411972</v>
      </c>
      <c r="AE114" t="n">
        <v>86192.59027896353</v>
      </c>
      <c r="AF114" t="n">
        <v>2.414626599903829e-06</v>
      </c>
      <c r="AG114" t="n">
        <v>0.09916666666666667</v>
      </c>
      <c r="AH114" t="n">
        <v>77966.49043482005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10.4978</v>
      </c>
      <c r="E115" t="n">
        <v>9.529999999999999</v>
      </c>
      <c r="F115" t="n">
        <v>6.74</v>
      </c>
      <c r="G115" t="n">
        <v>101.16</v>
      </c>
      <c r="H115" t="n">
        <v>1.98</v>
      </c>
      <c r="I115" t="n">
        <v>4</v>
      </c>
      <c r="J115" t="n">
        <v>262.37</v>
      </c>
      <c r="K115" t="n">
        <v>56.13</v>
      </c>
      <c r="L115" t="n">
        <v>29.25</v>
      </c>
      <c r="M115" t="n">
        <v>2</v>
      </c>
      <c r="N115" t="n">
        <v>66.98999999999999</v>
      </c>
      <c r="O115" t="n">
        <v>32592.68</v>
      </c>
      <c r="P115" t="n">
        <v>84.14</v>
      </c>
      <c r="Q115" t="n">
        <v>204.14</v>
      </c>
      <c r="R115" t="n">
        <v>23.45</v>
      </c>
      <c r="S115" t="n">
        <v>17.37</v>
      </c>
      <c r="T115" t="n">
        <v>947.45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62.78534482065033</v>
      </c>
      <c r="AB115" t="n">
        <v>85.9056786775061</v>
      </c>
      <c r="AC115" t="n">
        <v>77.70696127392266</v>
      </c>
      <c r="AD115" t="n">
        <v>62785.34482065033</v>
      </c>
      <c r="AE115" t="n">
        <v>85905.6786775061</v>
      </c>
      <c r="AF115" t="n">
        <v>2.413706899814357e-06</v>
      </c>
      <c r="AG115" t="n">
        <v>0.09927083333333332</v>
      </c>
      <c r="AH115" t="n">
        <v>77706.96127392266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10.5042</v>
      </c>
      <c r="E116" t="n">
        <v>9.52</v>
      </c>
      <c r="F116" t="n">
        <v>6.74</v>
      </c>
      <c r="G116" t="n">
        <v>101.08</v>
      </c>
      <c r="H116" t="n">
        <v>2</v>
      </c>
      <c r="I116" t="n">
        <v>4</v>
      </c>
      <c r="J116" t="n">
        <v>262.83</v>
      </c>
      <c r="K116" t="n">
        <v>56.13</v>
      </c>
      <c r="L116" t="n">
        <v>29.5</v>
      </c>
      <c r="M116" t="n">
        <v>2</v>
      </c>
      <c r="N116" t="n">
        <v>67.20999999999999</v>
      </c>
      <c r="O116" t="n">
        <v>32650.17</v>
      </c>
      <c r="P116" t="n">
        <v>83.63</v>
      </c>
      <c r="Q116" t="n">
        <v>204.14</v>
      </c>
      <c r="R116" t="n">
        <v>23.3</v>
      </c>
      <c r="S116" t="n">
        <v>17.37</v>
      </c>
      <c r="T116" t="n">
        <v>871.6799999999999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62.48373524779149</v>
      </c>
      <c r="AB116" t="n">
        <v>85.49300315384555</v>
      </c>
      <c r="AC116" t="n">
        <v>77.33367092304641</v>
      </c>
      <c r="AD116" t="n">
        <v>62483.73524779148</v>
      </c>
      <c r="AE116" t="n">
        <v>85493.00315384555</v>
      </c>
      <c r="AF116" t="n">
        <v>2.415178419957512e-06</v>
      </c>
      <c r="AG116" t="n">
        <v>0.09916666666666667</v>
      </c>
      <c r="AH116" t="n">
        <v>77333.67092304642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10.5742</v>
      </c>
      <c r="E117" t="n">
        <v>9.460000000000001</v>
      </c>
      <c r="F117" t="n">
        <v>6.72</v>
      </c>
      <c r="G117" t="n">
        <v>134.35</v>
      </c>
      <c r="H117" t="n">
        <v>2.01</v>
      </c>
      <c r="I117" t="n">
        <v>3</v>
      </c>
      <c r="J117" t="n">
        <v>263.3</v>
      </c>
      <c r="K117" t="n">
        <v>56.13</v>
      </c>
      <c r="L117" t="n">
        <v>29.75</v>
      </c>
      <c r="M117" t="n">
        <v>1</v>
      </c>
      <c r="N117" t="n">
        <v>67.42</v>
      </c>
      <c r="O117" t="n">
        <v>32707.74</v>
      </c>
      <c r="P117" t="n">
        <v>82.86</v>
      </c>
      <c r="Q117" t="n">
        <v>204.15</v>
      </c>
      <c r="R117" t="n">
        <v>22.61</v>
      </c>
      <c r="S117" t="n">
        <v>17.37</v>
      </c>
      <c r="T117" t="n">
        <v>530.74</v>
      </c>
      <c r="U117" t="n">
        <v>0.77</v>
      </c>
      <c r="V117" t="n">
        <v>0.76</v>
      </c>
      <c r="W117" t="n">
        <v>1.14</v>
      </c>
      <c r="X117" t="n">
        <v>0.03</v>
      </c>
      <c r="Y117" t="n">
        <v>1</v>
      </c>
      <c r="Z117" t="n">
        <v>10</v>
      </c>
      <c r="AA117" t="n">
        <v>61.63395804114645</v>
      </c>
      <c r="AB117" t="n">
        <v>84.33030049018996</v>
      </c>
      <c r="AC117" t="n">
        <v>76.28193496974629</v>
      </c>
      <c r="AD117" t="n">
        <v>61633.95804114645</v>
      </c>
      <c r="AE117" t="n">
        <v>84330.30049018995</v>
      </c>
      <c r="AF117" t="n">
        <v>2.431273171523269e-06</v>
      </c>
      <c r="AG117" t="n">
        <v>0.09854166666666668</v>
      </c>
      <c r="AH117" t="n">
        <v>76281.93496974629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10.5733</v>
      </c>
      <c r="E118" t="n">
        <v>9.460000000000001</v>
      </c>
      <c r="F118" t="n">
        <v>6.72</v>
      </c>
      <c r="G118" t="n">
        <v>134.37</v>
      </c>
      <c r="H118" t="n">
        <v>2.02</v>
      </c>
      <c r="I118" t="n">
        <v>3</v>
      </c>
      <c r="J118" t="n">
        <v>263.77</v>
      </c>
      <c r="K118" t="n">
        <v>56.13</v>
      </c>
      <c r="L118" t="n">
        <v>30</v>
      </c>
      <c r="M118" t="n">
        <v>1</v>
      </c>
      <c r="N118" t="n">
        <v>67.64</v>
      </c>
      <c r="O118" t="n">
        <v>32765.39</v>
      </c>
      <c r="P118" t="n">
        <v>83.28</v>
      </c>
      <c r="Q118" t="n">
        <v>204.14</v>
      </c>
      <c r="R118" t="n">
        <v>22.63</v>
      </c>
      <c r="S118" t="n">
        <v>17.37</v>
      </c>
      <c r="T118" t="n">
        <v>541.9299999999999</v>
      </c>
      <c r="U118" t="n">
        <v>0.77</v>
      </c>
      <c r="V118" t="n">
        <v>0.76</v>
      </c>
      <c r="W118" t="n">
        <v>1.14</v>
      </c>
      <c r="X118" t="n">
        <v>0.03</v>
      </c>
      <c r="Y118" t="n">
        <v>1</v>
      </c>
      <c r="Z118" t="n">
        <v>10</v>
      </c>
      <c r="AA118" t="n">
        <v>61.8552091687423</v>
      </c>
      <c r="AB118" t="n">
        <v>84.63302604387729</v>
      </c>
      <c r="AC118" t="n">
        <v>76.55576882146779</v>
      </c>
      <c r="AD118" t="n">
        <v>61855.2091687423</v>
      </c>
      <c r="AE118" t="n">
        <v>84633.0260438773</v>
      </c>
      <c r="AF118" t="n">
        <v>2.431066239003138e-06</v>
      </c>
      <c r="AG118" t="n">
        <v>0.09854166666666668</v>
      </c>
      <c r="AH118" t="n">
        <v>76555.76882146779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10.5696</v>
      </c>
      <c r="E119" t="n">
        <v>9.460000000000001</v>
      </c>
      <c r="F119" t="n">
        <v>6.72</v>
      </c>
      <c r="G119" t="n">
        <v>134.43</v>
      </c>
      <c r="H119" t="n">
        <v>2.04</v>
      </c>
      <c r="I119" t="n">
        <v>3</v>
      </c>
      <c r="J119" t="n">
        <v>264.23</v>
      </c>
      <c r="K119" t="n">
        <v>56.13</v>
      </c>
      <c r="L119" t="n">
        <v>30.25</v>
      </c>
      <c r="M119" t="n">
        <v>0</v>
      </c>
      <c r="N119" t="n">
        <v>67.86</v>
      </c>
      <c r="O119" t="n">
        <v>32823.12</v>
      </c>
      <c r="P119" t="n">
        <v>83.5</v>
      </c>
      <c r="Q119" t="n">
        <v>204.14</v>
      </c>
      <c r="R119" t="n">
        <v>22.7</v>
      </c>
      <c r="S119" t="n">
        <v>17.37</v>
      </c>
      <c r="T119" t="n">
        <v>574.98</v>
      </c>
      <c r="U119" t="n">
        <v>0.77</v>
      </c>
      <c r="V119" t="n">
        <v>0.76</v>
      </c>
      <c r="W119" t="n">
        <v>1.14</v>
      </c>
      <c r="X119" t="n">
        <v>0.03</v>
      </c>
      <c r="Y119" t="n">
        <v>1</v>
      </c>
      <c r="Z119" t="n">
        <v>10</v>
      </c>
      <c r="AA119" t="n">
        <v>61.98945715614371</v>
      </c>
      <c r="AB119" t="n">
        <v>84.81671006284299</v>
      </c>
      <c r="AC119" t="n">
        <v>76.72192229546562</v>
      </c>
      <c r="AD119" t="n">
        <v>61989.4571561437</v>
      </c>
      <c r="AE119" t="n">
        <v>84816.71006284299</v>
      </c>
      <c r="AF119" t="n">
        <v>2.430215516420376e-06</v>
      </c>
      <c r="AG119" t="n">
        <v>0.09854166666666668</v>
      </c>
      <c r="AH119" t="n">
        <v>76721.92229546561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2024-09-24T15:31:37Z</dcterms:created>
  <dcterms:modified xmlns:dcterms="http://purl.org/dc/terms/" xmlns:xsi="http://www.w3.org/2001/XMLSchema-instance" xsi:type="dcterms:W3CDTF">2024-09-24T15:31:37Z</dcterms:modified>
</cp:coreProperties>
</file>